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2023\AMS PBPD\21. PD RS PKU GUBUG\"/>
    </mc:Choice>
  </mc:AlternateContent>
  <bookViews>
    <workbookView xWindow="-120" yWindow="-120" windowWidth="19440" windowHeight="10440" tabRatio="859" activeTab="6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9">[19]JAN09!#REF!</definedName>
    <definedName name="and" localSheetId="7">[19]JAN09!#REF!</definedName>
    <definedName name="and" localSheetId="10">[19]JAN09!#REF!</definedName>
    <definedName name="and" localSheetId="11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 localSheetId="10">[17]JAN09!#REF!</definedName>
    <definedName name="lk" localSheetId="11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 localSheetId="10">[17]JAN09!#REF!</definedName>
    <definedName name="poi" localSheetId="11">[17]JAN09!#REF!</definedName>
    <definedName name="poi">[17]JAN09!#REF!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RAB!$A$1:$K$73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 localSheetId="10">[17]JAN09!#REF!</definedName>
    <definedName name="rcps" localSheetId="11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 localSheetId="10">[17]JAN09!#REF!</definedName>
    <definedName name="TIARA" localSheetId="11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62913"/>
</workbook>
</file>

<file path=xl/calcChain.xml><?xml version="1.0" encoding="utf-8"?>
<calcChain xmlns="http://schemas.openxmlformats.org/spreadsheetml/2006/main">
  <c r="G28" i="11" l="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23" i="11"/>
  <c r="G24" i="11"/>
  <c r="G25" i="11"/>
  <c r="G26" i="11"/>
  <c r="G27" i="11"/>
  <c r="D27" i="11"/>
  <c r="H27" i="11" s="1"/>
  <c r="E27" i="11"/>
  <c r="D28" i="11"/>
  <c r="H28" i="11" s="1"/>
  <c r="E28" i="11"/>
  <c r="D29" i="11"/>
  <c r="J29" i="11" s="1"/>
  <c r="E29" i="11"/>
  <c r="D30" i="11"/>
  <c r="I30" i="11" s="1"/>
  <c r="E30" i="11"/>
  <c r="D31" i="11"/>
  <c r="H31" i="11" s="1"/>
  <c r="E31" i="11"/>
  <c r="D32" i="11"/>
  <c r="H32" i="11" s="1"/>
  <c r="E32" i="11"/>
  <c r="D33" i="11"/>
  <c r="J33" i="11" s="1"/>
  <c r="E33" i="11"/>
  <c r="D34" i="11"/>
  <c r="E34" i="11"/>
  <c r="D35" i="11"/>
  <c r="H35" i="11" s="1"/>
  <c r="E35" i="11"/>
  <c r="D36" i="11"/>
  <c r="H36" i="11" s="1"/>
  <c r="E36" i="11"/>
  <c r="D37" i="11"/>
  <c r="J37" i="11" s="1"/>
  <c r="E37" i="11"/>
  <c r="D38" i="11"/>
  <c r="E38" i="11"/>
  <c r="D39" i="11"/>
  <c r="H39" i="11" s="1"/>
  <c r="E39" i="11"/>
  <c r="D40" i="11"/>
  <c r="H40" i="11" s="1"/>
  <c r="E40" i="11"/>
  <c r="D41" i="11"/>
  <c r="J41" i="11" s="1"/>
  <c r="E41" i="11"/>
  <c r="D42" i="11"/>
  <c r="E42" i="11"/>
  <c r="D43" i="11"/>
  <c r="H43" i="11" s="1"/>
  <c r="E43" i="11"/>
  <c r="D44" i="11"/>
  <c r="H44" i="11" s="1"/>
  <c r="E44" i="11"/>
  <c r="D45" i="11"/>
  <c r="J45" i="11" s="1"/>
  <c r="E45" i="11"/>
  <c r="D46" i="11"/>
  <c r="I46" i="11" s="1"/>
  <c r="E46" i="11"/>
  <c r="D47" i="11"/>
  <c r="I47" i="11" s="1"/>
  <c r="E47" i="11"/>
  <c r="D48" i="11"/>
  <c r="H48" i="11" s="1"/>
  <c r="E48" i="11"/>
  <c r="D49" i="11"/>
  <c r="E49" i="11"/>
  <c r="D50" i="11"/>
  <c r="I50" i="11" s="1"/>
  <c r="E50" i="11"/>
  <c r="D51" i="11"/>
  <c r="H51" i="11" s="1"/>
  <c r="E51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A19" i="11"/>
  <c r="D19" i="11"/>
  <c r="I19" i="11" s="1"/>
  <c r="E19" i="11"/>
  <c r="G19" i="11"/>
  <c r="F26" i="11"/>
  <c r="F25" i="11"/>
  <c r="F24" i="11"/>
  <c r="F23" i="11"/>
  <c r="F22" i="11"/>
  <c r="J49" i="11" l="1"/>
  <c r="J40" i="11"/>
  <c r="J32" i="11"/>
  <c r="I42" i="11"/>
  <c r="I38" i="11"/>
  <c r="I34" i="11"/>
  <c r="H50" i="11"/>
  <c r="H42" i="11"/>
  <c r="H34" i="11"/>
  <c r="J44" i="11"/>
  <c r="J36" i="11"/>
  <c r="J28" i="11"/>
  <c r="H47" i="11"/>
  <c r="H46" i="11"/>
  <c r="H38" i="11"/>
  <c r="H30" i="11"/>
  <c r="J51" i="11"/>
  <c r="H49" i="11"/>
  <c r="J48" i="11"/>
  <c r="H45" i="11"/>
  <c r="I44" i="11"/>
  <c r="J43" i="11"/>
  <c r="H41" i="11"/>
  <c r="I40" i="11"/>
  <c r="J39" i="11"/>
  <c r="H37" i="11"/>
  <c r="I36" i="11"/>
  <c r="J35" i="11"/>
  <c r="H33" i="11"/>
  <c r="I32" i="11"/>
  <c r="J31" i="11"/>
  <c r="H29" i="11"/>
  <c r="I28" i="11"/>
  <c r="I49" i="11"/>
  <c r="I45" i="11"/>
  <c r="I41" i="11"/>
  <c r="I37" i="11"/>
  <c r="I33" i="11"/>
  <c r="I29" i="11"/>
  <c r="J27" i="11"/>
  <c r="I51" i="11"/>
  <c r="K51" i="11" s="1"/>
  <c r="J50" i="11"/>
  <c r="I48" i="11"/>
  <c r="J47" i="11"/>
  <c r="J46" i="11"/>
  <c r="I43" i="11"/>
  <c r="J42" i="11"/>
  <c r="I39" i="11"/>
  <c r="J38" i="11"/>
  <c r="I35" i="11"/>
  <c r="J34" i="11"/>
  <c r="I31" i="11"/>
  <c r="J30" i="11"/>
  <c r="I27" i="11"/>
  <c r="H19" i="11"/>
  <c r="J19" i="11"/>
  <c r="K39" i="11" l="1"/>
  <c r="K48" i="11"/>
  <c r="K34" i="11"/>
  <c r="K40" i="11"/>
  <c r="K49" i="11"/>
  <c r="K46" i="11"/>
  <c r="K27" i="11"/>
  <c r="K43" i="11"/>
  <c r="K41" i="11"/>
  <c r="K28" i="11"/>
  <c r="K36" i="11"/>
  <c r="K38" i="11"/>
  <c r="K31" i="11"/>
  <c r="K44" i="11"/>
  <c r="K32" i="11"/>
  <c r="K42" i="11"/>
  <c r="K50" i="11"/>
  <c r="K35" i="11"/>
  <c r="K29" i="11"/>
  <c r="K45" i="11"/>
  <c r="K30" i="11"/>
  <c r="K47" i="11"/>
  <c r="K37" i="11"/>
  <c r="K33" i="11"/>
  <c r="K19" i="1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A50" i="11"/>
  <c r="A48" i="11"/>
  <c r="E26" i="11"/>
  <c r="D26" i="11"/>
  <c r="A26" i="11"/>
  <c r="E25" i="11"/>
  <c r="D25" i="11"/>
  <c r="E24" i="11"/>
  <c r="D24" i="11"/>
  <c r="A24" i="11"/>
  <c r="E23" i="11"/>
  <c r="D23" i="11"/>
  <c r="G22" i="11"/>
  <c r="E22" i="11"/>
  <c r="D22" i="11"/>
  <c r="J22" i="11" s="1"/>
  <c r="A22" i="11"/>
  <c r="E21" i="11"/>
  <c r="D21" i="11"/>
  <c r="A21" i="11"/>
  <c r="E20" i="11"/>
  <c r="D20" i="11"/>
  <c r="H20" i="11" s="1"/>
  <c r="T7" i="54"/>
  <c r="K6" i="60"/>
  <c r="D19" i="60"/>
  <c r="D22" i="59"/>
  <c r="K8" i="60" s="1"/>
  <c r="D19" i="59"/>
  <c r="D8" i="60" s="1"/>
  <c r="D18" i="59"/>
  <c r="D7" i="60" s="1"/>
  <c r="D21" i="59"/>
  <c r="K7" i="60" s="1"/>
  <c r="K19" i="60"/>
  <c r="K18" i="60"/>
  <c r="K17" i="60"/>
  <c r="D17" i="60"/>
  <c r="D18" i="60"/>
  <c r="D20" i="60" s="1"/>
  <c r="D6" i="60"/>
  <c r="G18" i="11"/>
  <c r="E18" i="11"/>
  <c r="D18" i="11"/>
  <c r="A18" i="11"/>
  <c r="G17" i="11"/>
  <c r="E17" i="11"/>
  <c r="D17" i="11"/>
  <c r="D5" i="60"/>
  <c r="K5" i="60" s="1"/>
  <c r="F3" i="54"/>
  <c r="D8" i="59"/>
  <c r="D9" i="59" s="1"/>
  <c r="K7" i="54" s="1"/>
  <c r="E15" i="11"/>
  <c r="D15" i="11"/>
  <c r="A15" i="11"/>
  <c r="D16" i="11"/>
  <c r="H16" i="11" s="1"/>
  <c r="E16" i="11"/>
  <c r="D53" i="1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A9" i="54"/>
  <c r="A10" i="54"/>
  <c r="A16" i="11"/>
  <c r="E52" i="11"/>
  <c r="D52" i="11"/>
  <c r="E53" i="11"/>
  <c r="D54" i="11"/>
  <c r="H54" i="11" s="1"/>
  <c r="E54" i="11"/>
  <c r="O107" i="10"/>
  <c r="P107" i="10"/>
  <c r="J107" i="10"/>
  <c r="L107" i="10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J7" i="10"/>
  <c r="L48" i="10"/>
  <c r="N48" i="10"/>
  <c r="K48" i="10"/>
  <c r="M48" i="10"/>
  <c r="O48" i="10"/>
  <c r="P48" i="10"/>
  <c r="J49" i="10"/>
  <c r="L49" i="10"/>
  <c r="N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L64" i="10"/>
  <c r="N64" i="10"/>
  <c r="K64" i="10"/>
  <c r="M64" i="10"/>
  <c r="O64" i="10"/>
  <c r="P64" i="10"/>
  <c r="J65" i="10"/>
  <c r="L65" i="10"/>
  <c r="N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L79" i="10"/>
  <c r="N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L99" i="10"/>
  <c r="N99" i="10"/>
  <c r="O99" i="10"/>
  <c r="P99" i="10"/>
  <c r="J100" i="10"/>
  <c r="O100" i="10"/>
  <c r="P100" i="10"/>
  <c r="J101" i="10"/>
  <c r="L101" i="10"/>
  <c r="O101" i="10"/>
  <c r="P101" i="10"/>
  <c r="J102" i="10"/>
  <c r="L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L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N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L138" i="10"/>
  <c r="N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K141" i="10"/>
  <c r="O141" i="10"/>
  <c r="P141" i="10"/>
  <c r="J142" i="10"/>
  <c r="L142" i="10"/>
  <c r="N142" i="10"/>
  <c r="K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L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L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L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J193" i="10"/>
  <c r="K193" i="10"/>
  <c r="O193" i="10"/>
  <c r="J194" i="10"/>
  <c r="L194" i="10"/>
  <c r="K194" i="10"/>
  <c r="O194" i="10"/>
  <c r="J195" i="10"/>
  <c r="L195" i="10"/>
  <c r="K195" i="10"/>
  <c r="O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O7" i="10"/>
  <c r="P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7" i="10"/>
  <c r="K217" i="10"/>
  <c r="M217" i="10"/>
  <c r="O217" i="10"/>
  <c r="P217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O222" i="10"/>
  <c r="P222" i="10"/>
  <c r="J223" i="10"/>
  <c r="K223" i="10"/>
  <c r="O223" i="10"/>
  <c r="P223" i="10"/>
  <c r="J224" i="10"/>
  <c r="K224" i="10"/>
  <c r="M224" i="10"/>
  <c r="O224" i="10"/>
  <c r="P224" i="10"/>
  <c r="J225" i="10"/>
  <c r="K225" i="10"/>
  <c r="O225" i="10"/>
  <c r="P225" i="10"/>
  <c r="J226" i="10"/>
  <c r="K226" i="10"/>
  <c r="M226" i="10"/>
  <c r="O226" i="10"/>
  <c r="P226" i="10"/>
  <c r="J227" i="10"/>
  <c r="K227" i="10"/>
  <c r="O227" i="10"/>
  <c r="P227" i="10"/>
  <c r="J228" i="10"/>
  <c r="K228" i="10"/>
  <c r="O228" i="10"/>
  <c r="P228" i="10"/>
  <c r="J229" i="10"/>
  <c r="K229" i="10"/>
  <c r="O229" i="10"/>
  <c r="P229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L238" i="10"/>
  <c r="K238" i="10"/>
  <c r="O238" i="10"/>
  <c r="P238" i="10"/>
  <c r="J239" i="10"/>
  <c r="L239" i="10"/>
  <c r="K239" i="10"/>
  <c r="O239" i="10"/>
  <c r="P239" i="10"/>
  <c r="J240" i="10"/>
  <c r="K240" i="10"/>
  <c r="O240" i="10"/>
  <c r="P240" i="10"/>
  <c r="J241" i="10"/>
  <c r="K241" i="10"/>
  <c r="O241" i="10"/>
  <c r="P241" i="10"/>
  <c r="J242" i="10"/>
  <c r="K242" i="10"/>
  <c r="O242" i="10"/>
  <c r="P242" i="10"/>
  <c r="J243" i="10"/>
  <c r="K243" i="10"/>
  <c r="O243" i="10"/>
  <c r="P243" i="10"/>
  <c r="J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K249" i="10"/>
  <c r="O249" i="10"/>
  <c r="P249" i="10"/>
  <c r="J250" i="10"/>
  <c r="L250" i="10"/>
  <c r="K250" i="10"/>
  <c r="O250" i="10"/>
  <c r="P250" i="10"/>
  <c r="J251" i="10"/>
  <c r="L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K256" i="10"/>
  <c r="O256" i="10"/>
  <c r="P256" i="10"/>
  <c r="J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O261" i="10"/>
  <c r="P261" i="10"/>
  <c r="J262" i="10"/>
  <c r="L262" i="10"/>
  <c r="K262" i="10"/>
  <c r="O262" i="10"/>
  <c r="P262" i="10"/>
  <c r="J263" i="10"/>
  <c r="L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K268" i="10"/>
  <c r="O268" i="10"/>
  <c r="P268" i="10"/>
  <c r="J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L272" i="10"/>
  <c r="K272" i="10"/>
  <c r="O272" i="10"/>
  <c r="P272" i="10"/>
  <c r="J273" i="10"/>
  <c r="L273" i="10"/>
  <c r="K273" i="10"/>
  <c r="O273" i="10"/>
  <c r="P273" i="10"/>
  <c r="J274" i="10"/>
  <c r="L274" i="10"/>
  <c r="K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0" i="10"/>
  <c r="L280" i="10"/>
  <c r="K280" i="10"/>
  <c r="O280" i="10"/>
  <c r="P280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M633" i="10"/>
  <c r="O633" i="10"/>
  <c r="P633" i="10"/>
  <c r="J634" i="10"/>
  <c r="L634" i="10"/>
  <c r="K634" i="10"/>
  <c r="M634" i="10"/>
  <c r="O634" i="10"/>
  <c r="P634" i="10"/>
  <c r="J635" i="10"/>
  <c r="L635" i="10"/>
  <c r="K635" i="10"/>
  <c r="M635" i="10"/>
  <c r="O635" i="10"/>
  <c r="P635" i="10"/>
  <c r="J636" i="10"/>
  <c r="L636" i="10"/>
  <c r="K636" i="10"/>
  <c r="M636" i="10"/>
  <c r="N636" i="10"/>
  <c r="O636" i="10"/>
  <c r="P636" i="10"/>
  <c r="J637" i="10"/>
  <c r="L637" i="10"/>
  <c r="K637" i="10"/>
  <c r="M637" i="10"/>
  <c r="N637" i="10"/>
  <c r="O637" i="10"/>
  <c r="P637" i="10"/>
  <c r="J638" i="10"/>
  <c r="L638" i="10"/>
  <c r="K638" i="10"/>
  <c r="M638" i="10"/>
  <c r="O638" i="10"/>
  <c r="P638" i="10"/>
  <c r="J639" i="10"/>
  <c r="L639" i="10"/>
  <c r="K639" i="10"/>
  <c r="O639" i="10"/>
  <c r="P639" i="10"/>
  <c r="J640" i="10"/>
  <c r="L640" i="10"/>
  <c r="K640" i="10"/>
  <c r="O640" i="10"/>
  <c r="P640" i="10"/>
  <c r="J641" i="10"/>
  <c r="L641" i="10"/>
  <c r="K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M645" i="10"/>
  <c r="O645" i="10"/>
  <c r="P645" i="10"/>
  <c r="J646" i="10"/>
  <c r="L646" i="10"/>
  <c r="K646" i="10"/>
  <c r="M646" i="10"/>
  <c r="O646" i="10"/>
  <c r="P646" i="10"/>
  <c r="J647" i="10"/>
  <c r="L647" i="10"/>
  <c r="K647" i="10"/>
  <c r="M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K652" i="10"/>
  <c r="M652" i="10"/>
  <c r="N652" i="10"/>
  <c r="O652" i="10"/>
  <c r="P652" i="10"/>
  <c r="J653" i="10"/>
  <c r="L653" i="10"/>
  <c r="K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M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N659" i="10"/>
  <c r="O659" i="10"/>
  <c r="P659" i="10"/>
  <c r="J660" i="10"/>
  <c r="L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K672" i="10"/>
  <c r="M672" i="10"/>
  <c r="O672" i="10"/>
  <c r="P672" i="10"/>
  <c r="J673" i="10"/>
  <c r="L673" i="10"/>
  <c r="K673" i="10"/>
  <c r="M673" i="10"/>
  <c r="O673" i="10"/>
  <c r="P673" i="10"/>
  <c r="J674" i="10"/>
  <c r="L674" i="10"/>
  <c r="K674" i="10"/>
  <c r="M674" i="10"/>
  <c r="N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N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N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N706" i="10"/>
  <c r="O706" i="10"/>
  <c r="P706" i="10"/>
  <c r="J707" i="10"/>
  <c r="L707" i="10"/>
  <c r="K707" i="10"/>
  <c r="M707" i="10"/>
  <c r="O707" i="10"/>
  <c r="P707" i="10"/>
  <c r="J708" i="10"/>
  <c r="L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N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N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O721" i="10"/>
  <c r="P721" i="10"/>
  <c r="J722" i="10"/>
  <c r="L722" i="10"/>
  <c r="K722" i="10"/>
  <c r="M722" i="10"/>
  <c r="N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N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N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N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N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K776" i="10"/>
  <c r="M776" i="10"/>
  <c r="O776" i="10"/>
  <c r="P776" i="10"/>
  <c r="J777" i="10"/>
  <c r="L777" i="10"/>
  <c r="K777" i="10"/>
  <c r="M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K788" i="10"/>
  <c r="M788" i="10"/>
  <c r="O788" i="10"/>
  <c r="P788" i="10"/>
  <c r="J789" i="10"/>
  <c r="L789" i="10"/>
  <c r="K789" i="10"/>
  <c r="M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N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O793" i="10"/>
  <c r="P793" i="10"/>
  <c r="J794" i="10"/>
  <c r="L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N799" i="10"/>
  <c r="O799" i="10"/>
  <c r="P799" i="10"/>
  <c r="J800" i="10"/>
  <c r="L800" i="10"/>
  <c r="K800" i="10"/>
  <c r="M800" i="10"/>
  <c r="O800" i="10"/>
  <c r="P800" i="10"/>
  <c r="J801" i="10"/>
  <c r="L801" i="10"/>
  <c r="K801" i="10"/>
  <c r="M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O805" i="10"/>
  <c r="P805" i="10"/>
  <c r="J806" i="10"/>
  <c r="L806" i="10"/>
  <c r="K806" i="10"/>
  <c r="M806" i="10"/>
  <c r="N806" i="10"/>
  <c r="O806" i="10"/>
  <c r="P806" i="10"/>
  <c r="J807" i="10"/>
  <c r="L807" i="10"/>
  <c r="K807" i="10"/>
  <c r="M807" i="10"/>
  <c r="N807" i="10"/>
  <c r="O807" i="10"/>
  <c r="P807" i="10"/>
  <c r="J808" i="10"/>
  <c r="L808" i="10"/>
  <c r="K808" i="10"/>
  <c r="M808" i="10"/>
  <c r="N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N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K820" i="10"/>
  <c r="M820" i="10"/>
  <c r="O820" i="10"/>
  <c r="P820" i="10"/>
  <c r="J821" i="10"/>
  <c r="L821" i="10"/>
  <c r="K821" i="10"/>
  <c r="M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N823" i="10"/>
  <c r="O823" i="10"/>
  <c r="P823" i="10"/>
  <c r="J824" i="10"/>
  <c r="L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O845" i="10"/>
  <c r="P845" i="10"/>
  <c r="J846" i="10"/>
  <c r="L846" i="10"/>
  <c r="K846" i="10"/>
  <c r="M846" i="10"/>
  <c r="N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N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K872" i="10"/>
  <c r="M872" i="10"/>
  <c r="O872" i="10"/>
  <c r="P872" i="10"/>
  <c r="J873" i="10"/>
  <c r="L873" i="10"/>
  <c r="K873" i="10"/>
  <c r="M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N888" i="10"/>
  <c r="O888" i="10"/>
  <c r="P888" i="10"/>
  <c r="J889" i="10"/>
  <c r="L889" i="10"/>
  <c r="K889" i="10"/>
  <c r="M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N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K896" i="10"/>
  <c r="M896" i="10"/>
  <c r="O896" i="10"/>
  <c r="P896" i="10"/>
  <c r="J897" i="10"/>
  <c r="L897" i="10"/>
  <c r="K897" i="10"/>
  <c r="M897" i="10"/>
  <c r="O897" i="10"/>
  <c r="P897" i="10"/>
  <c r="J898" i="10"/>
  <c r="L898" i="10"/>
  <c r="K898" i="10"/>
  <c r="M898" i="10"/>
  <c r="N898" i="10"/>
  <c r="O898" i="10"/>
  <c r="P898" i="10"/>
  <c r="J899" i="10"/>
  <c r="L899" i="10"/>
  <c r="K899" i="10"/>
  <c r="M899" i="10"/>
  <c r="O899" i="10"/>
  <c r="P899" i="10"/>
  <c r="J900" i="10"/>
  <c r="L900" i="10"/>
  <c r="K900" i="10"/>
  <c r="M900" i="10"/>
  <c r="N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N907" i="10"/>
  <c r="O907" i="10"/>
  <c r="P907" i="10"/>
  <c r="J908" i="10"/>
  <c r="L908" i="10"/>
  <c r="K908" i="10"/>
  <c r="M908" i="10"/>
  <c r="O908" i="10"/>
  <c r="P908" i="10"/>
  <c r="J909" i="10"/>
  <c r="L909" i="10"/>
  <c r="K909" i="10"/>
  <c r="M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N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N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K964" i="10"/>
  <c r="M964" i="10"/>
  <c r="O964" i="10"/>
  <c r="P964" i="10"/>
  <c r="J965" i="10"/>
  <c r="L965" i="10"/>
  <c r="K965" i="10"/>
  <c r="M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K972" i="10"/>
  <c r="M972" i="10"/>
  <c r="O972" i="10"/>
  <c r="P972" i="10"/>
  <c r="J973" i="10"/>
  <c r="L973" i="10"/>
  <c r="K973" i="10"/>
  <c r="M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K992" i="10"/>
  <c r="M992" i="10"/>
  <c r="O992" i="10"/>
  <c r="P992" i="10"/>
  <c r="J993" i="10"/>
  <c r="L993" i="10"/>
  <c r="K993" i="10"/>
  <c r="M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K996" i="10"/>
  <c r="M996" i="10"/>
  <c r="O996" i="10"/>
  <c r="P996" i="10"/>
  <c r="J997" i="10"/>
  <c r="L997" i="10"/>
  <c r="K997" i="10"/>
  <c r="M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K1000" i="10"/>
  <c r="M1000" i="10"/>
  <c r="N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K1004" i="10"/>
  <c r="M1004" i="10"/>
  <c r="O1004" i="10"/>
  <c r="P1004" i="10"/>
  <c r="J1005" i="10"/>
  <c r="L1005" i="10"/>
  <c r="K1005" i="10"/>
  <c r="M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N1007" i="10"/>
  <c r="O1007" i="10"/>
  <c r="P1007" i="10"/>
  <c r="J1008" i="10"/>
  <c r="L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N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N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N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N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N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N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N1083" i="10"/>
  <c r="O1083" i="10"/>
  <c r="P1083" i="10"/>
  <c r="J1084" i="10"/>
  <c r="L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K1088" i="10"/>
  <c r="M1088" i="10"/>
  <c r="N1088" i="10"/>
  <c r="O1088" i="10"/>
  <c r="P1088" i="10"/>
  <c r="J1089" i="10"/>
  <c r="L1089" i="10"/>
  <c r="K1089" i="10"/>
  <c r="M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N1093" i="10"/>
  <c r="O1093" i="10"/>
  <c r="P1093" i="10"/>
  <c r="J1094" i="10"/>
  <c r="L1094" i="10"/>
  <c r="K1094" i="10"/>
  <c r="M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K1101" i="10"/>
  <c r="M1101" i="10"/>
  <c r="N1101" i="10"/>
  <c r="O1101" i="10"/>
  <c r="P1101" i="10"/>
  <c r="J1102" i="10"/>
  <c r="L1102" i="10"/>
  <c r="K1102" i="10"/>
  <c r="M1102" i="10"/>
  <c r="N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N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N1106" i="10"/>
  <c r="O1106" i="10"/>
  <c r="P1106" i="10"/>
  <c r="J1107" i="10"/>
  <c r="L1107" i="10"/>
  <c r="K1107" i="10"/>
  <c r="M1107" i="10"/>
  <c r="N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O1118" i="10"/>
  <c r="P1118" i="10"/>
  <c r="J1119" i="10"/>
  <c r="L1119" i="10"/>
  <c r="K1119" i="10"/>
  <c r="M1119" i="10"/>
  <c r="N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N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O1131" i="10"/>
  <c r="P1131" i="10"/>
  <c r="J1132" i="10"/>
  <c r="L1132" i="10"/>
  <c r="K1132" i="10"/>
  <c r="M1132" i="10"/>
  <c r="O1132" i="10"/>
  <c r="P1132" i="10"/>
  <c r="J1133" i="10"/>
  <c r="L1133" i="10"/>
  <c r="K1133" i="10"/>
  <c r="M1133" i="10"/>
  <c r="O1133" i="10"/>
  <c r="P1133" i="10"/>
  <c r="J1134" i="10"/>
  <c r="L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K1138" i="10"/>
  <c r="M1138" i="10"/>
  <c r="O1138" i="10"/>
  <c r="P1138" i="10"/>
  <c r="J1139" i="10"/>
  <c r="L1139" i="10"/>
  <c r="K1139" i="10"/>
  <c r="M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K1142" i="10"/>
  <c r="M1142" i="10"/>
  <c r="O1142" i="10"/>
  <c r="P1142" i="10"/>
  <c r="J1143" i="10"/>
  <c r="L1143" i="10"/>
  <c r="K1143" i="10"/>
  <c r="M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K1146" i="10"/>
  <c r="M1146" i="10"/>
  <c r="O1146" i="10"/>
  <c r="P1146" i="10"/>
  <c r="J1147" i="10"/>
  <c r="L1147" i="10"/>
  <c r="K1147" i="10"/>
  <c r="M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N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N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N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K1167" i="10"/>
  <c r="M1167" i="10"/>
  <c r="N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O1177" i="10"/>
  <c r="P1177" i="10"/>
  <c r="J1178" i="10"/>
  <c r="L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N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N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N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N1212" i="10"/>
  <c r="O1212" i="10"/>
  <c r="P1212" i="10"/>
  <c r="J1213" i="10"/>
  <c r="L1213" i="10"/>
  <c r="K1213" i="10"/>
  <c r="M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N1215" i="10"/>
  <c r="O1215" i="10"/>
  <c r="P1215" i="10"/>
  <c r="J1216" i="10"/>
  <c r="L1216" i="10"/>
  <c r="K1216" i="10"/>
  <c r="M1216" i="10"/>
  <c r="O1216" i="10"/>
  <c r="P1216" i="10"/>
  <c r="J1217" i="10"/>
  <c r="L1217" i="10"/>
  <c r="K1217" i="10"/>
  <c r="M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N1220" i="10"/>
  <c r="O1220" i="10"/>
  <c r="P1220" i="10"/>
  <c r="J1221" i="10"/>
  <c r="L1221" i="10"/>
  <c r="K1221" i="10"/>
  <c r="M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N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N1230" i="10"/>
  <c r="O1230" i="10"/>
  <c r="P1230" i="10"/>
  <c r="J1231" i="10"/>
  <c r="L1231" i="10"/>
  <c r="K1231" i="10"/>
  <c r="M1231" i="10"/>
  <c r="N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N1234" i="10"/>
  <c r="O1234" i="10"/>
  <c r="P1234" i="10"/>
  <c r="J1235" i="10"/>
  <c r="L1235" i="10"/>
  <c r="K1235" i="10"/>
  <c r="M1235" i="10"/>
  <c r="N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N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N1247" i="10"/>
  <c r="O1247" i="10"/>
  <c r="P1247" i="10"/>
  <c r="J1248" i="10"/>
  <c r="L1248" i="10"/>
  <c r="K1248" i="10"/>
  <c r="M1248" i="10"/>
  <c r="N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K1252" i="10"/>
  <c r="M1252" i="10"/>
  <c r="O1252" i="10"/>
  <c r="P1252" i="10"/>
  <c r="J1253" i="10"/>
  <c r="L1253" i="10"/>
  <c r="K1253" i="10"/>
  <c r="M1253" i="10"/>
  <c r="N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N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K1260" i="10"/>
  <c r="M1260" i="10"/>
  <c r="O1260" i="10"/>
  <c r="P1260" i="10"/>
  <c r="J1261" i="10"/>
  <c r="L1261" i="10"/>
  <c r="K1261" i="10"/>
  <c r="M1261" i="10"/>
  <c r="N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O1265" i="10"/>
  <c r="P1265" i="10"/>
  <c r="J1266" i="10"/>
  <c r="L1266" i="10"/>
  <c r="K1266" i="10"/>
  <c r="M1266" i="10"/>
  <c r="N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N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N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N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N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N1290" i="10"/>
  <c r="O1290" i="10"/>
  <c r="P1290" i="10"/>
  <c r="J1291" i="10"/>
  <c r="L1291" i="10"/>
  <c r="K1291" i="10"/>
  <c r="M1291" i="10"/>
  <c r="N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K1296" i="10"/>
  <c r="M1296" i="10"/>
  <c r="O1296" i="10"/>
  <c r="P1296" i="10"/>
  <c r="J1297" i="10"/>
  <c r="L1297" i="10"/>
  <c r="K1297" i="10"/>
  <c r="M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N1300" i="10"/>
  <c r="O1300" i="10"/>
  <c r="P1300" i="10"/>
  <c r="J1301" i="10"/>
  <c r="L1301" i="10"/>
  <c r="K1301" i="10"/>
  <c r="M1301" i="10"/>
  <c r="N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N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N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N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N1310" i="10"/>
  <c r="O1310" i="10"/>
  <c r="P1310" i="10"/>
  <c r="J1311" i="10"/>
  <c r="L1311" i="10"/>
  <c r="K1311" i="10"/>
  <c r="M1311" i="10"/>
  <c r="N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N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N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N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N1320" i="10"/>
  <c r="O1320" i="10"/>
  <c r="P1320" i="10"/>
  <c r="J1321" i="10"/>
  <c r="L1321" i="10"/>
  <c r="K1321" i="10"/>
  <c r="M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N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N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N1334" i="10"/>
  <c r="O1334" i="10"/>
  <c r="P1334" i="10"/>
  <c r="J1335" i="10"/>
  <c r="L1335" i="10"/>
  <c r="K1335" i="10"/>
  <c r="M1335" i="10"/>
  <c r="N1335" i="10"/>
  <c r="O1335" i="10"/>
  <c r="P1335" i="10"/>
  <c r="J1336" i="10"/>
  <c r="L1336" i="10"/>
  <c r="K1336" i="10"/>
  <c r="M1336" i="10"/>
  <c r="N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N1340" i="10"/>
  <c r="O1340" i="10"/>
  <c r="P1340" i="10"/>
  <c r="J1341" i="10"/>
  <c r="L1341" i="10"/>
  <c r="K1341" i="10"/>
  <c r="M1341" i="10"/>
  <c r="N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N1347" i="10"/>
  <c r="O1347" i="10"/>
  <c r="P1347" i="10"/>
  <c r="J1348" i="10"/>
  <c r="L1348" i="10"/>
  <c r="K1348" i="10"/>
  <c r="M1348" i="10"/>
  <c r="N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N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N1353" i="10"/>
  <c r="O1353" i="10"/>
  <c r="P1353" i="10"/>
  <c r="J1354" i="10"/>
  <c r="L1354" i="10"/>
  <c r="K1354" i="10"/>
  <c r="M1354" i="10"/>
  <c r="N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N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N1360" i="10"/>
  <c r="O1360" i="10"/>
  <c r="P1360" i="10"/>
  <c r="J1361" i="10"/>
  <c r="L1361" i="10"/>
  <c r="K1361" i="10"/>
  <c r="M1361" i="10"/>
  <c r="N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N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N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N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O1373" i="10"/>
  <c r="P1373" i="10"/>
  <c r="J1374" i="10"/>
  <c r="L1374" i="10"/>
  <c r="K1374" i="10"/>
  <c r="M1374" i="10"/>
  <c r="N1374" i="10"/>
  <c r="O1374" i="10"/>
  <c r="P1374" i="10"/>
  <c r="J1375" i="10"/>
  <c r="L1375" i="10"/>
  <c r="K1375" i="10"/>
  <c r="M1375" i="10"/>
  <c r="N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N1377" i="10"/>
  <c r="O1377" i="10"/>
  <c r="P1377" i="10"/>
  <c r="J1378" i="10"/>
  <c r="L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N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N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N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N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N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N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M1408" i="10"/>
  <c r="N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M1416" i="10"/>
  <c r="O1416" i="10"/>
  <c r="P1416" i="10"/>
  <c r="J1417" i="10"/>
  <c r="L1417" i="10"/>
  <c r="K1417" i="10"/>
  <c r="O1417" i="10"/>
  <c r="P1417" i="10"/>
  <c r="J1418" i="10"/>
  <c r="L1418" i="10"/>
  <c r="K1418" i="10"/>
  <c r="O1418" i="10"/>
  <c r="P1418" i="10"/>
  <c r="J1419" i="10"/>
  <c r="L1419" i="10"/>
  <c r="K1419" i="10"/>
  <c r="M1419" i="10"/>
  <c r="N1419" i="10"/>
  <c r="O1419" i="10"/>
  <c r="P1419" i="10"/>
  <c r="J1420" i="10"/>
  <c r="L1420" i="10"/>
  <c r="K1420" i="10"/>
  <c r="M1420" i="10"/>
  <c r="O1420" i="10"/>
  <c r="P1420" i="10"/>
  <c r="J1421" i="10"/>
  <c r="L1421" i="10"/>
  <c r="K1421" i="10"/>
  <c r="M1421" i="10"/>
  <c r="O1421" i="10"/>
  <c r="P1421" i="10"/>
  <c r="J1422" i="10"/>
  <c r="L1422" i="10"/>
  <c r="K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M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N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O1431" i="10"/>
  <c r="P1431" i="10"/>
  <c r="J1432" i="10"/>
  <c r="L1432" i="10"/>
  <c r="K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M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N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N1448" i="10"/>
  <c r="O1448" i="10"/>
  <c r="P1448" i="10"/>
  <c r="J1449" i="10"/>
  <c r="L1449" i="10"/>
  <c r="K1449" i="10"/>
  <c r="M1449" i="10"/>
  <c r="N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O1451" i="10"/>
  <c r="P1451" i="10"/>
  <c r="J1452" i="10"/>
  <c r="L1452" i="10"/>
  <c r="K1452" i="10"/>
  <c r="O1452" i="10"/>
  <c r="P1452" i="10"/>
  <c r="J1453" i="10"/>
  <c r="L1453" i="10"/>
  <c r="K1453" i="10"/>
  <c r="O1453" i="10"/>
  <c r="P1453" i="10"/>
  <c r="J1454" i="10"/>
  <c r="L1454" i="10"/>
  <c r="K1454" i="10"/>
  <c r="M1454" i="10"/>
  <c r="O1454" i="10"/>
  <c r="P1454" i="10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P188" i="10"/>
  <c r="G9" i="39"/>
  <c r="G6" i="39"/>
  <c r="C2" i="41"/>
  <c r="L112" i="10"/>
  <c r="K7" i="10"/>
  <c r="M7" i="10"/>
  <c r="L7" i="10"/>
  <c r="N7" i="10"/>
  <c r="L172" i="10"/>
  <c r="L201" i="10"/>
  <c r="L232" i="10"/>
  <c r="L177" i="10"/>
  <c r="L202" i="10"/>
  <c r="L109" i="10"/>
  <c r="L249" i="10"/>
  <c r="L171" i="10"/>
  <c r="L127" i="10"/>
  <c r="E36" i="39"/>
  <c r="D36" i="39"/>
  <c r="H36" i="39" s="1"/>
  <c r="G36" i="39"/>
  <c r="J15" i="39"/>
  <c r="I15" i="39"/>
  <c r="K15" i="39" s="1"/>
  <c r="H15" i="39"/>
  <c r="G15" i="39"/>
  <c r="J14" i="39"/>
  <c r="I14" i="39"/>
  <c r="H14" i="39"/>
  <c r="K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54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G16" i="11"/>
  <c r="I225" i="10"/>
  <c r="I276" i="10"/>
  <c r="I305" i="10"/>
  <c r="I331" i="10"/>
  <c r="I363" i="10"/>
  <c r="I391" i="10"/>
  <c r="I417" i="10"/>
  <c r="I449" i="10"/>
  <c r="I476" i="10"/>
  <c r="I503" i="10"/>
  <c r="I536" i="10"/>
  <c r="G20" i="11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G21" i="11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61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/>
  <c r="L128" i="10"/>
  <c r="L108" i="10"/>
  <c r="L111" i="10"/>
  <c r="L204" i="10"/>
  <c r="L203" i="10"/>
  <c r="L126" i="10"/>
  <c r="L123" i="10"/>
  <c r="N123" i="10"/>
  <c r="L200" i="10"/>
  <c r="L176" i="10"/>
  <c r="L205" i="10"/>
  <c r="L224" i="10"/>
  <c r="N224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O9" i="54"/>
  <c r="G6" i="29"/>
  <c r="G7" i="39"/>
  <c r="G9" i="29"/>
  <c r="N1227" i="10"/>
  <c r="N1098" i="10"/>
  <c r="N1080" i="10"/>
  <c r="N1016" i="10"/>
  <c r="N1008" i="10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N145" i="10"/>
  <c r="M227" i="10"/>
  <c r="M1417" i="10"/>
  <c r="M1405" i="10"/>
  <c r="M146" i="10"/>
  <c r="M223" i="10"/>
  <c r="M144" i="10"/>
  <c r="M140" i="10"/>
  <c r="M243" i="10"/>
  <c r="M271" i="10"/>
  <c r="M142" i="10"/>
  <c r="M197" i="10"/>
  <c r="N197" i="10"/>
  <c r="M230" i="10"/>
  <c r="M192" i="10"/>
  <c r="M119" i="10"/>
  <c r="N119" i="10"/>
  <c r="M1432" i="10"/>
  <c r="M118" i="10"/>
  <c r="M1413" i="10"/>
  <c r="M222" i="10"/>
  <c r="M225" i="10"/>
  <c r="P80" i="10"/>
  <c r="N1279" i="10"/>
  <c r="N1298" i="10"/>
  <c r="N1051" i="10"/>
  <c r="N1043" i="10"/>
  <c r="N1096" i="10"/>
  <c r="P13" i="10"/>
  <c r="G8" i="29"/>
  <c r="N1359" i="10"/>
  <c r="N126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67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/>
  <c r="L9" i="10"/>
  <c r="N1386" i="10"/>
  <c r="N1346" i="10"/>
  <c r="N1326" i="10"/>
  <c r="N1276" i="10"/>
  <c r="N1260" i="10"/>
  <c r="N1218" i="10"/>
  <c r="N1185" i="10"/>
  <c r="N1139" i="10"/>
  <c r="N1454" i="10"/>
  <c r="N1319" i="10"/>
  <c r="N1229" i="10"/>
  <c r="L86" i="10"/>
  <c r="N86" i="10"/>
  <c r="L45" i="10"/>
  <c r="L29" i="10"/>
  <c r="N29" i="10"/>
  <c r="L117" i="10"/>
  <c r="N117" i="10"/>
  <c r="L91" i="10"/>
  <c r="N91" i="10"/>
  <c r="N1327" i="10"/>
  <c r="N1237" i="10"/>
  <c r="N1211" i="10"/>
  <c r="N1164" i="10"/>
  <c r="N1145" i="10"/>
  <c r="N1144" i="10"/>
  <c r="N1041" i="10"/>
  <c r="N972" i="10"/>
  <c r="N851" i="10"/>
  <c r="N842" i="10"/>
  <c r="N1318" i="10"/>
  <c r="N1304" i="10"/>
  <c r="N1268" i="10"/>
  <c r="N1254" i="10"/>
  <c r="N1246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277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329" i="10"/>
  <c r="N1214" i="10"/>
  <c r="N1207" i="10"/>
  <c r="N1186" i="10"/>
  <c r="N1166" i="10"/>
  <c r="L80" i="10"/>
  <c r="N80" i="10"/>
  <c r="L208" i="10"/>
  <c r="L257" i="10"/>
  <c r="L242" i="10"/>
  <c r="L186" i="10"/>
  <c r="N186" i="10"/>
  <c r="L246" i="10"/>
  <c r="L269" i="10"/>
  <c r="L256" i="10"/>
  <c r="L240" i="10"/>
  <c r="L137" i="10"/>
  <c r="N137" i="10"/>
  <c r="L93" i="10"/>
  <c r="N93" i="10"/>
  <c r="L90" i="10"/>
  <c r="N90" i="10"/>
  <c r="L85" i="10"/>
  <c r="N85" i="10"/>
  <c r="L217" i="10"/>
  <c r="N217" i="10"/>
  <c r="L233" i="10"/>
  <c r="L135" i="10"/>
  <c r="N135" i="10"/>
  <c r="L120" i="10"/>
  <c r="N120" i="10"/>
  <c r="L225" i="10"/>
  <c r="N225" i="10"/>
  <c r="L241" i="10"/>
  <c r="L268" i="10"/>
  <c r="L146" i="10"/>
  <c r="L222" i="10"/>
  <c r="N222" i="10"/>
  <c r="L235" i="10"/>
  <c r="L181" i="10"/>
  <c r="L141" i="10"/>
  <c r="N141" i="10"/>
  <c r="L228" i="10"/>
  <c r="N228" i="10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56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85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/>
  <c r="M98" i="10"/>
  <c r="M606" i="10"/>
  <c r="N606" i="10"/>
  <c r="M183" i="10"/>
  <c r="M99" i="10"/>
  <c r="M314" i="10"/>
  <c r="N314" i="10"/>
  <c r="M639" i="10"/>
  <c r="N639" i="10"/>
  <c r="M598" i="10"/>
  <c r="N598" i="10"/>
  <c r="M193" i="10"/>
  <c r="M106" i="10"/>
  <c r="N106" i="10"/>
  <c r="M260" i="10"/>
  <c r="M102" i="10"/>
  <c r="N102" i="10"/>
  <c r="M1422" i="10"/>
  <c r="N1422" i="10"/>
  <c r="M1431" i="10"/>
  <c r="N1431" i="10"/>
  <c r="M315" i="10"/>
  <c r="N315" i="10"/>
  <c r="M105" i="10"/>
  <c r="N105" i="10"/>
  <c r="M100" i="10"/>
  <c r="M1438" i="10"/>
  <c r="M272" i="10"/>
  <c r="N272" i="10"/>
  <c r="M607" i="10"/>
  <c r="M188" i="10"/>
  <c r="M103" i="10"/>
  <c r="M361" i="10"/>
  <c r="N361" i="10"/>
  <c r="M597" i="10"/>
  <c r="N597" i="10"/>
  <c r="M108" i="10"/>
  <c r="N108" i="10"/>
  <c r="M1418" i="10"/>
  <c r="N1418" i="10"/>
  <c r="M360" i="10"/>
  <c r="N360" i="10"/>
  <c r="M104" i="10"/>
  <c r="M97" i="10"/>
  <c r="M556" i="10"/>
  <c r="N556" i="10"/>
  <c r="M147" i="10"/>
  <c r="M259" i="10"/>
  <c r="M245" i="10"/>
  <c r="M1451" i="10"/>
  <c r="N1451" i="10"/>
  <c r="M101" i="10"/>
  <c r="N101" i="10"/>
  <c r="M107" i="10"/>
  <c r="N107" i="10"/>
  <c r="M273" i="10"/>
  <c r="N273" i="10"/>
  <c r="M557" i="10"/>
  <c r="N557" i="10"/>
  <c r="M198" i="10"/>
  <c r="N198" i="10"/>
  <c r="M1435" i="10"/>
  <c r="M244" i="10"/>
  <c r="M231" i="10"/>
  <c r="G15" i="11"/>
  <c r="N1362" i="10"/>
  <c r="N1357" i="10"/>
  <c r="N1349" i="10"/>
  <c r="N1332" i="10"/>
  <c r="N1316" i="10"/>
  <c r="N1309" i="10"/>
  <c r="N1258" i="10"/>
  <c r="G53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/>
  <c r="L100" i="10"/>
  <c r="N100" i="10"/>
  <c r="L261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59" i="10"/>
  <c r="N259" i="10"/>
  <c r="L13" i="10"/>
  <c r="N13" i="10"/>
  <c r="L231" i="10"/>
  <c r="N231" i="10"/>
  <c r="L11" i="10"/>
  <c r="N11" i="10"/>
  <c r="L18" i="10"/>
  <c r="N18" i="10"/>
  <c r="L260" i="10"/>
  <c r="N260" i="10"/>
  <c r="L52" i="10"/>
  <c r="N52" i="10"/>
  <c r="L12" i="10"/>
  <c r="N12" i="10"/>
  <c r="L218" i="10"/>
  <c r="N218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4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1" i="10"/>
  <c r="N221" i="10"/>
  <c r="P200" i="10"/>
  <c r="L114" i="10"/>
  <c r="N114" i="10"/>
  <c r="L230" i="10"/>
  <c r="N230" i="10"/>
  <c r="L213" i="10"/>
  <c r="N213" i="10"/>
  <c r="L116" i="10"/>
  <c r="N116" i="10"/>
  <c r="L76" i="10"/>
  <c r="N76" i="10"/>
  <c r="L229" i="10"/>
  <c r="N229" i="10"/>
  <c r="L131" i="10"/>
  <c r="L25" i="10"/>
  <c r="N25" i="10"/>
  <c r="L92" i="10"/>
  <c r="N92" i="10"/>
  <c r="L60" i="10"/>
  <c r="N60" i="10"/>
  <c r="L14" i="10"/>
  <c r="N14" i="10"/>
  <c r="N1389" i="10"/>
  <c r="N1181" i="10"/>
  <c r="L73" i="10"/>
  <c r="N73" i="10"/>
  <c r="L81" i="10"/>
  <c r="N81" i="10"/>
  <c r="L219" i="10"/>
  <c r="N219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3" i="10"/>
  <c r="N1205" i="10"/>
  <c r="N1179" i="10"/>
  <c r="N1162" i="10"/>
  <c r="L258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7" i="10"/>
  <c r="N227" i="10"/>
  <c r="L113" i="10"/>
  <c r="N113" i="10"/>
  <c r="L209" i="10"/>
  <c r="L94" i="10"/>
  <c r="N94" i="10"/>
  <c r="L140" i="10"/>
  <c r="N140" i="10"/>
  <c r="L139" i="10"/>
  <c r="N139" i="10"/>
  <c r="N607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3" i="10"/>
  <c r="N243" i="10"/>
  <c r="L220" i="10"/>
  <c r="N220" i="10"/>
  <c r="L75" i="10"/>
  <c r="N75" i="10"/>
  <c r="L118" i="10"/>
  <c r="N118" i="10"/>
  <c r="L212" i="10"/>
  <c r="N212" i="10"/>
  <c r="L124" i="10"/>
  <c r="N124" i="10"/>
  <c r="L226" i="10"/>
  <c r="N226" i="10"/>
  <c r="L30" i="10"/>
  <c r="N30" i="10"/>
  <c r="L16" i="10"/>
  <c r="N16" i="10"/>
  <c r="L55" i="10"/>
  <c r="N55" i="10"/>
  <c r="L248" i="10"/>
  <c r="L63" i="10"/>
  <c r="N63" i="10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/>
  <c r="L244" i="10"/>
  <c r="N244" i="10"/>
  <c r="L270" i="10"/>
  <c r="L236" i="10"/>
  <c r="N725" i="10"/>
  <c r="N713" i="10"/>
  <c r="L271" i="10"/>
  <c r="N271" i="10"/>
  <c r="C310" i="29"/>
  <c r="D310" i="29" s="1"/>
  <c r="C294" i="29"/>
  <c r="D294" i="29" s="1"/>
  <c r="F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E306" i="29" s="1"/>
  <c r="N1435" i="10"/>
  <c r="C274" i="29"/>
  <c r="D274" i="29" s="1"/>
  <c r="C313" i="29"/>
  <c r="D313" i="29" s="1"/>
  <c r="C232" i="29"/>
  <c r="D232" i="29" s="1"/>
  <c r="C229" i="29"/>
  <c r="D229" i="29" s="1"/>
  <c r="C292" i="29"/>
  <c r="D292" i="29" s="1"/>
  <c r="E292" i="29" s="1"/>
  <c r="C256" i="29"/>
  <c r="D256" i="29" s="1"/>
  <c r="F256" i="29" s="1"/>
  <c r="C288" i="29"/>
  <c r="D288" i="29" s="1"/>
  <c r="C321" i="29"/>
  <c r="D321" i="29" s="1"/>
  <c r="E321" i="29" s="1"/>
  <c r="C285" i="29"/>
  <c r="D285" i="29" s="1"/>
  <c r="C247" i="29"/>
  <c r="D247" i="29" s="1"/>
  <c r="C233" i="29"/>
  <c r="D233" i="29" s="1"/>
  <c r="E233" i="29" s="1"/>
  <c r="C303" i="29"/>
  <c r="D303" i="29" s="1"/>
  <c r="C300" i="29"/>
  <c r="D300" i="29" s="1"/>
  <c r="C271" i="29"/>
  <c r="D271" i="29" s="1"/>
  <c r="E271" i="29" s="1"/>
  <c r="C239" i="29"/>
  <c r="D239" i="29" s="1"/>
  <c r="C249" i="29"/>
  <c r="D249" i="29" s="1"/>
  <c r="F249" i="29" s="1"/>
  <c r="C280" i="29"/>
  <c r="D280" i="29" s="1"/>
  <c r="F280" i="29" s="1"/>
  <c r="C308" i="29"/>
  <c r="D308" i="29" s="1"/>
  <c r="C311" i="29"/>
  <c r="D311" i="29" s="1"/>
  <c r="C281" i="29"/>
  <c r="D281" i="29" s="1"/>
  <c r="F281" i="29" s="1"/>
  <c r="C244" i="29"/>
  <c r="D244" i="29" s="1"/>
  <c r="F244" i="29" s="1"/>
  <c r="C273" i="29"/>
  <c r="D273" i="29" s="1"/>
  <c r="C304" i="29"/>
  <c r="D304" i="29" s="1"/>
  <c r="E304" i="29" s="1"/>
  <c r="C240" i="29"/>
  <c r="D240" i="29" s="1"/>
  <c r="E240" i="29" s="1"/>
  <c r="C254" i="29"/>
  <c r="D254" i="29" s="1"/>
  <c r="C245" i="29"/>
  <c r="D245" i="29" s="1"/>
  <c r="C260" i="29"/>
  <c r="D260" i="29" s="1"/>
  <c r="C283" i="29"/>
  <c r="D283" i="29" s="1"/>
  <c r="C279" i="29"/>
  <c r="D279" i="29" s="1"/>
  <c r="C289" i="29"/>
  <c r="D289" i="29" s="1"/>
  <c r="E289" i="29" s="1"/>
  <c r="C305" i="29"/>
  <c r="D305" i="29" s="1"/>
  <c r="E305" i="29" s="1"/>
  <c r="C309" i="29"/>
  <c r="D309" i="29" s="1"/>
  <c r="C227" i="29"/>
  <c r="D227" i="29" s="1"/>
  <c r="C284" i="29"/>
  <c r="D284" i="29" s="1"/>
  <c r="C265" i="29"/>
  <c r="D265" i="29" s="1"/>
  <c r="C318" i="29"/>
  <c r="D318" i="29" s="1"/>
  <c r="E318" i="29" s="1"/>
  <c r="C267" i="29"/>
  <c r="D267" i="29" s="1"/>
  <c r="E267" i="29" s="1"/>
  <c r="C266" i="29"/>
  <c r="D266" i="29" s="1"/>
  <c r="E266" i="29" s="1"/>
  <c r="C282" i="29"/>
  <c r="D282" i="29" s="1"/>
  <c r="F282" i="29" s="1"/>
  <c r="C290" i="29"/>
  <c r="D290" i="29" s="1"/>
  <c r="C243" i="29"/>
  <c r="D243" i="29" s="1"/>
  <c r="C268" i="29"/>
  <c r="D268" i="29" s="1"/>
  <c r="C234" i="29"/>
  <c r="D234" i="29" s="1"/>
  <c r="C253" i="29"/>
  <c r="D253" i="29" s="1"/>
  <c r="E253" i="29" s="1"/>
  <c r="C277" i="29"/>
  <c r="D277" i="29" s="1"/>
  <c r="E277" i="29" s="1"/>
  <c r="C302" i="29"/>
  <c r="D302" i="29" s="1"/>
  <c r="C286" i="29"/>
  <c r="D286" i="29" s="1"/>
  <c r="E286" i="29" s="1"/>
  <c r="C315" i="29"/>
  <c r="D315" i="29" s="1"/>
  <c r="F315" i="29" s="1"/>
  <c r="C314" i="29"/>
  <c r="D314" i="29" s="1"/>
  <c r="N9" i="10"/>
  <c r="C228" i="29"/>
  <c r="D228" i="29" s="1"/>
  <c r="E228" i="29" s="1"/>
  <c r="C252" i="29"/>
  <c r="D252" i="29" s="1"/>
  <c r="F252" i="29" s="1"/>
  <c r="C296" i="29"/>
  <c r="D296" i="29" s="1"/>
  <c r="E296" i="29" s="1"/>
  <c r="C299" i="29"/>
  <c r="D299" i="29" s="1"/>
  <c r="C316" i="29"/>
  <c r="D316" i="29" s="1"/>
  <c r="C275" i="29"/>
  <c r="D275" i="29" s="1"/>
  <c r="C317" i="29"/>
  <c r="D317" i="29" s="1"/>
  <c r="C250" i="29"/>
  <c r="D250" i="29" s="1"/>
  <c r="C261" i="29"/>
  <c r="D261" i="29" s="1"/>
  <c r="E261" i="29" s="1"/>
  <c r="C278" i="29"/>
  <c r="D278" i="29" s="1"/>
  <c r="F278" i="29" s="1"/>
  <c r="C235" i="29"/>
  <c r="D235" i="29" s="1"/>
  <c r="C264" i="29"/>
  <c r="D264" i="29" s="1"/>
  <c r="C270" i="29"/>
  <c r="D270" i="29" s="1"/>
  <c r="E270" i="29" s="1"/>
  <c r="C287" i="29"/>
  <c r="D287" i="29" s="1"/>
  <c r="C236" i="29"/>
  <c r="D236" i="29" s="1"/>
  <c r="C298" i="29"/>
  <c r="D298" i="29" s="1"/>
  <c r="E298" i="29" s="1"/>
  <c r="C293" i="29"/>
  <c r="D293" i="29" s="1"/>
  <c r="F293" i="29" s="1"/>
  <c r="C263" i="29"/>
  <c r="D263" i="29" s="1"/>
  <c r="F263" i="29" s="1"/>
  <c r="C246" i="29"/>
  <c r="D246" i="29" s="1"/>
  <c r="F246" i="29" s="1"/>
  <c r="C251" i="29"/>
  <c r="D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/>
  <c r="L144" i="10"/>
  <c r="C324" i="29"/>
  <c r="D324" i="29" s="1"/>
  <c r="E324" i="29" s="1"/>
  <c r="L147" i="10"/>
  <c r="N147" i="10"/>
  <c r="P204" i="10"/>
  <c r="C75" i="39"/>
  <c r="D75" i="39" s="1"/>
  <c r="L188" i="10"/>
  <c r="N188" i="10"/>
  <c r="L183" i="10"/>
  <c r="N183" i="10"/>
  <c r="A11" i="54"/>
  <c r="O10" i="54"/>
  <c r="B31" i="54"/>
  <c r="B32" i="54"/>
  <c r="C323" i="29"/>
  <c r="D323" i="29" s="1"/>
  <c r="C61" i="39"/>
  <c r="D61" i="39" s="1"/>
  <c r="E61" i="39" s="1"/>
  <c r="C322" i="29"/>
  <c r="D322" i="29" s="1"/>
  <c r="C59" i="39"/>
  <c r="D59" i="39" s="1"/>
  <c r="E59" i="39" s="1"/>
  <c r="C57" i="39"/>
  <c r="D57" i="39" s="1"/>
  <c r="E57" i="39" s="1"/>
  <c r="F57" i="39" s="1"/>
  <c r="C60" i="39"/>
  <c r="D60" i="39" s="1"/>
  <c r="E60" i="39" s="1"/>
  <c r="C58" i="39"/>
  <c r="D58" i="39" s="1"/>
  <c r="E58" i="39" s="1"/>
  <c r="C343" i="29"/>
  <c r="D343" i="29" s="1"/>
  <c r="E343" i="29" s="1"/>
  <c r="C237" i="29"/>
  <c r="D237" i="29" s="1"/>
  <c r="E237" i="29" s="1"/>
  <c r="C242" i="29"/>
  <c r="D242" i="29" s="1"/>
  <c r="E242" i="29" s="1"/>
  <c r="C272" i="29"/>
  <c r="D272" i="29" s="1"/>
  <c r="F272" i="29" s="1"/>
  <c r="C307" i="29"/>
  <c r="D307" i="29" s="1"/>
  <c r="C258" i="29"/>
  <c r="D258" i="29" s="1"/>
  <c r="C312" i="29"/>
  <c r="D312" i="29" s="1"/>
  <c r="E312" i="29" s="1"/>
  <c r="C241" i="29"/>
  <c r="D241" i="29" s="1"/>
  <c r="F241" i="29" s="1"/>
  <c r="C248" i="29"/>
  <c r="D248" i="29" s="1"/>
  <c r="E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F269" i="29" s="1"/>
  <c r="C224" i="29"/>
  <c r="D224" i="29" s="1"/>
  <c r="C255" i="29"/>
  <c r="D255" i="29" s="1"/>
  <c r="F255" i="29" s="1"/>
  <c r="C238" i="29"/>
  <c r="D238" i="29" s="1"/>
  <c r="C257" i="29"/>
  <c r="D257" i="29" s="1"/>
  <c r="C291" i="29"/>
  <c r="D291" i="29" s="1"/>
  <c r="C225" i="29"/>
  <c r="D225" i="29" s="1"/>
  <c r="E225" i="29" s="1"/>
  <c r="C259" i="29"/>
  <c r="D259" i="29" s="1"/>
  <c r="C226" i="29"/>
  <c r="D226" i="29" s="1"/>
  <c r="C301" i="29"/>
  <c r="D301" i="29" s="1"/>
  <c r="E301" i="29" s="1"/>
  <c r="C262" i="29"/>
  <c r="D262" i="29" s="1"/>
  <c r="C230" i="29"/>
  <c r="D230" i="29" s="1"/>
  <c r="C320" i="29"/>
  <c r="D320" i="29" s="1"/>
  <c r="C352" i="29"/>
  <c r="D352" i="29" s="1"/>
  <c r="E352" i="29" s="1"/>
  <c r="C334" i="29"/>
  <c r="D334" i="29" s="1"/>
  <c r="E334" i="29" s="1"/>
  <c r="C341" i="29"/>
  <c r="D341" i="29" s="1"/>
  <c r="C353" i="29"/>
  <c r="D353" i="29" s="1"/>
  <c r="E353" i="29" s="1"/>
  <c r="C328" i="29"/>
  <c r="D328" i="29" s="1"/>
  <c r="C365" i="29"/>
  <c r="D365" i="29" s="1"/>
  <c r="C350" i="29"/>
  <c r="D350" i="29" s="1"/>
  <c r="E350" i="29" s="1"/>
  <c r="C326" i="29"/>
  <c r="D326" i="29" s="1"/>
  <c r="C337" i="29"/>
  <c r="D337" i="29" s="1"/>
  <c r="C62" i="39"/>
  <c r="D62" i="39" s="1"/>
  <c r="E62" i="39" s="1"/>
  <c r="C65" i="39"/>
  <c r="D65" i="39" s="1"/>
  <c r="C331" i="29"/>
  <c r="D331" i="29" s="1"/>
  <c r="C364" i="29"/>
  <c r="D364" i="29" s="1"/>
  <c r="C714" i="41"/>
  <c r="D714" i="41" s="1"/>
  <c r="E714" i="41" s="1"/>
  <c r="F714" i="41" s="1"/>
  <c r="C339" i="29"/>
  <c r="D339" i="29" s="1"/>
  <c r="E339" i="29" s="1"/>
  <c r="C329" i="29"/>
  <c r="D329" i="29" s="1"/>
  <c r="C373" i="29"/>
  <c r="D373" i="29" s="1"/>
  <c r="C369" i="29"/>
  <c r="D369" i="29" s="1"/>
  <c r="C372" i="29"/>
  <c r="D372" i="29" s="1"/>
  <c r="C67" i="39"/>
  <c r="D67" i="39" s="1"/>
  <c r="C73" i="39"/>
  <c r="D73" i="39" s="1"/>
  <c r="N144" i="10"/>
  <c r="C363" i="29"/>
  <c r="D363" i="29" s="1"/>
  <c r="E363" i="29" s="1"/>
  <c r="C346" i="29"/>
  <c r="D346" i="29" s="1"/>
  <c r="C358" i="29"/>
  <c r="D358" i="29" s="1"/>
  <c r="E358" i="29" s="1"/>
  <c r="C371" i="29"/>
  <c r="D371" i="29" s="1"/>
  <c r="E371" i="29" s="1"/>
  <c r="C351" i="29"/>
  <c r="D351" i="29" s="1"/>
  <c r="F351" i="29" s="1"/>
  <c r="C340" i="29"/>
  <c r="D340" i="29" s="1"/>
  <c r="F340" i="29" s="1"/>
  <c r="C359" i="29"/>
  <c r="D359" i="29" s="1"/>
  <c r="E359" i="29" s="1"/>
  <c r="C330" i="29"/>
  <c r="D330" i="29" s="1"/>
  <c r="F330" i="29" s="1"/>
  <c r="C356" i="29"/>
  <c r="D356" i="29" s="1"/>
  <c r="C355" i="29"/>
  <c r="D355" i="29" s="1"/>
  <c r="C333" i="29"/>
  <c r="D333" i="29" s="1"/>
  <c r="C360" i="29"/>
  <c r="D360" i="29" s="1"/>
  <c r="F360" i="29" s="1"/>
  <c r="C366" i="29"/>
  <c r="D366" i="29" s="1"/>
  <c r="C335" i="29"/>
  <c r="D335" i="29" s="1"/>
  <c r="C344" i="29"/>
  <c r="D344" i="29" s="1"/>
  <c r="E344" i="29" s="1"/>
  <c r="C367" i="29"/>
  <c r="D367" i="29" s="1"/>
  <c r="E367" i="29" s="1"/>
  <c r="C347" i="29"/>
  <c r="D347" i="29" s="1"/>
  <c r="E347" i="29" s="1"/>
  <c r="C348" i="29"/>
  <c r="D348" i="29" s="1"/>
  <c r="C362" i="29"/>
  <c r="D362" i="29" s="1"/>
  <c r="E362" i="29" s="1"/>
  <c r="C325" i="29"/>
  <c r="D325" i="29" s="1"/>
  <c r="C342" i="29"/>
  <c r="D342" i="29" s="1"/>
  <c r="F342" i="29" s="1"/>
  <c r="C338" i="29"/>
  <c r="D338" i="29" s="1"/>
  <c r="C64" i="39"/>
  <c r="D64" i="39" s="1"/>
  <c r="C69" i="39"/>
  <c r="D69" i="39" s="1"/>
  <c r="C70" i="39"/>
  <c r="D70" i="39" s="1"/>
  <c r="C66" i="39"/>
  <c r="D66" i="39" s="1"/>
  <c r="C76" i="39"/>
  <c r="D76" i="39" s="1"/>
  <c r="C74" i="39"/>
  <c r="D74" i="39" s="1"/>
  <c r="C68" i="39"/>
  <c r="D68" i="39" s="1"/>
  <c r="E68" i="39" s="1"/>
  <c r="C72" i="39"/>
  <c r="D72" i="39" s="1"/>
  <c r="C332" i="29"/>
  <c r="D332" i="29" s="1"/>
  <c r="C370" i="29"/>
  <c r="D370" i="29" s="1"/>
  <c r="C357" i="29"/>
  <c r="D357" i="29" s="1"/>
  <c r="E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C327" i="29"/>
  <c r="D327" i="29" s="1"/>
  <c r="K6" i="10"/>
  <c r="C354" i="29"/>
  <c r="D354" i="29" s="1"/>
  <c r="C63" i="39"/>
  <c r="D63" i="39" s="1"/>
  <c r="C71" i="39"/>
  <c r="D71" i="39" s="1"/>
  <c r="C345" i="29"/>
  <c r="D345" i="29" s="1"/>
  <c r="E345" i="29" s="1"/>
  <c r="O11" i="54"/>
  <c r="A12" i="54"/>
  <c r="M38" i="10"/>
  <c r="N38" i="10"/>
  <c r="M270" i="10"/>
  <c r="N270" i="10"/>
  <c r="M205" i="10"/>
  <c r="N205" i="10"/>
  <c r="M180" i="10"/>
  <c r="N180" i="10"/>
  <c r="M236" i="10"/>
  <c r="N236" i="10"/>
  <c r="M258" i="10"/>
  <c r="N258" i="10"/>
  <c r="M185" i="10"/>
  <c r="N185" i="10"/>
  <c r="M248" i="10"/>
  <c r="N248" i="10"/>
  <c r="M234" i="10"/>
  <c r="N234" i="10"/>
  <c r="M242" i="10"/>
  <c r="N242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3" i="10"/>
  <c r="N233" i="10"/>
  <c r="M181" i="10"/>
  <c r="N181" i="10"/>
  <c r="M204" i="10"/>
  <c r="N204" i="10"/>
  <c r="M206" i="10"/>
  <c r="N206" i="10"/>
  <c r="M621" i="10"/>
  <c r="N621" i="10"/>
  <c r="M625" i="10"/>
  <c r="N625" i="10"/>
  <c r="M642" i="10"/>
  <c r="N642" i="10"/>
  <c r="M184" i="10"/>
  <c r="N184" i="10"/>
  <c r="M241" i="10"/>
  <c r="N241" i="10"/>
  <c r="M592" i="10"/>
  <c r="N592" i="10"/>
  <c r="M191" i="10"/>
  <c r="N191" i="10"/>
  <c r="M351" i="10"/>
  <c r="N351" i="10"/>
  <c r="M269" i="10"/>
  <c r="N269" i="10"/>
  <c r="M619" i="10"/>
  <c r="N619" i="10"/>
  <c r="M235" i="10"/>
  <c r="N235" i="10"/>
  <c r="M587" i="10"/>
  <c r="N587" i="10"/>
  <c r="M490" i="10"/>
  <c r="N490" i="10"/>
  <c r="M338" i="10"/>
  <c r="N338" i="10"/>
  <c r="M293" i="10"/>
  <c r="N293" i="10"/>
  <c r="M563" i="10"/>
  <c r="N563" i="10"/>
  <c r="M476" i="10"/>
  <c r="N476" i="10"/>
  <c r="M456" i="10"/>
  <c r="N456" i="10"/>
  <c r="M336" i="10"/>
  <c r="N336" i="10"/>
  <c r="M594" i="10"/>
  <c r="N594" i="10"/>
  <c r="M604" i="10"/>
  <c r="N604" i="10"/>
  <c r="M407" i="10"/>
  <c r="N407" i="10"/>
  <c r="M165" i="10"/>
  <c r="N165" i="10"/>
  <c r="M329" i="10"/>
  <c r="N329" i="10"/>
  <c r="M413" i="10"/>
  <c r="N413" i="10"/>
  <c r="M463" i="10"/>
  <c r="N463" i="10"/>
  <c r="M279" i="10"/>
  <c r="N279" i="10"/>
  <c r="M169" i="10"/>
  <c r="N169" i="10"/>
  <c r="M237" i="10"/>
  <c r="N237" i="10"/>
  <c r="M200" i="10"/>
  <c r="N200" i="10"/>
  <c r="M469" i="10"/>
  <c r="N469" i="10"/>
  <c r="M559" i="10"/>
  <c r="N559" i="10"/>
  <c r="M333" i="10"/>
  <c r="N333" i="10"/>
  <c r="M419" i="10"/>
  <c r="N419" i="10"/>
  <c r="M354" i="10"/>
  <c r="N354" i="10"/>
  <c r="M549" i="10"/>
  <c r="N549" i="10"/>
  <c r="M128" i="10"/>
  <c r="N128" i="10"/>
  <c r="M628" i="10"/>
  <c r="N628" i="10"/>
  <c r="M159" i="10"/>
  <c r="N159" i="10"/>
  <c r="M322" i="10"/>
  <c r="N322" i="10"/>
  <c r="M162" i="10"/>
  <c r="N162" i="10"/>
  <c r="M155" i="10"/>
  <c r="N155" i="10"/>
  <c r="M421" i="10"/>
  <c r="N421" i="10"/>
  <c r="M473" i="10"/>
  <c r="N473" i="10"/>
  <c r="M327" i="10"/>
  <c r="N327" i="10"/>
  <c r="M525" i="10"/>
  <c r="N525" i="10"/>
  <c r="M608" i="10"/>
  <c r="N608" i="10"/>
  <c r="M536" i="10"/>
  <c r="N536" i="10"/>
  <c r="M590" i="10"/>
  <c r="N590" i="10"/>
  <c r="M367" i="10"/>
  <c r="N367" i="10"/>
  <c r="M365" i="10"/>
  <c r="N365" i="10"/>
  <c r="M1453" i="10"/>
  <c r="N1453" i="10"/>
  <c r="M374" i="10"/>
  <c r="N374" i="10"/>
  <c r="M167" i="10"/>
  <c r="N167" i="10"/>
  <c r="M283" i="10"/>
  <c r="N283" i="10"/>
  <c r="M291" i="10"/>
  <c r="N291" i="10"/>
  <c r="M578" i="10"/>
  <c r="N578" i="10"/>
  <c r="M545" i="10"/>
  <c r="N545" i="10"/>
  <c r="M518" i="10"/>
  <c r="N518" i="10"/>
  <c r="M464" i="10"/>
  <c r="N464" i="10"/>
  <c r="M385" i="10"/>
  <c r="N385" i="10"/>
  <c r="M381" i="10"/>
  <c r="N381" i="10"/>
  <c r="M392" i="10"/>
  <c r="N392" i="10"/>
  <c r="M250" i="10"/>
  <c r="N250" i="10"/>
  <c r="M471" i="10"/>
  <c r="N471" i="10"/>
  <c r="M267" i="10"/>
  <c r="N267" i="10"/>
  <c r="M515" i="10"/>
  <c r="N515" i="10"/>
  <c r="M36" i="10"/>
  <c r="N36" i="10"/>
  <c r="M238" i="10"/>
  <c r="N238" i="10"/>
  <c r="M366" i="10"/>
  <c r="N366" i="10"/>
  <c r="M328" i="10"/>
  <c r="N328" i="10"/>
  <c r="M402" i="10"/>
  <c r="N402" i="10"/>
  <c r="M148" i="10"/>
  <c r="N148" i="10"/>
  <c r="M342" i="10"/>
  <c r="N342" i="10"/>
  <c r="M433" i="10"/>
  <c r="N433" i="10"/>
  <c r="M177" i="10"/>
  <c r="N177" i="10"/>
  <c r="M249" i="10"/>
  <c r="N249" i="10"/>
  <c r="M201" i="10"/>
  <c r="N201" i="10"/>
  <c r="M168" i="10"/>
  <c r="N168" i="10"/>
  <c r="M277" i="10"/>
  <c r="N277" i="10"/>
  <c r="M506" i="10"/>
  <c r="N506" i="10"/>
  <c r="M520" i="10"/>
  <c r="N520" i="10"/>
  <c r="M478" i="10"/>
  <c r="N478" i="10"/>
  <c r="M593" i="10"/>
  <c r="N593" i="10"/>
  <c r="M240" i="10"/>
  <c r="N240" i="10"/>
  <c r="M350" i="10"/>
  <c r="N350" i="10"/>
  <c r="M584" i="10"/>
  <c r="N584" i="10"/>
  <c r="M257" i="10"/>
  <c r="N257" i="10"/>
  <c r="M268" i="10"/>
  <c r="N268" i="10"/>
  <c r="M308" i="10"/>
  <c r="N308" i="10"/>
  <c r="M178" i="10"/>
  <c r="N178" i="10"/>
  <c r="M543" i="10"/>
  <c r="N543" i="10"/>
  <c r="M256" i="10"/>
  <c r="N256" i="10"/>
  <c r="M246" i="10"/>
  <c r="N246" i="10"/>
  <c r="M620" i="10"/>
  <c r="N620" i="10"/>
  <c r="M309" i="10"/>
  <c r="N309" i="10"/>
  <c r="M429" i="10"/>
  <c r="N429" i="10"/>
  <c r="M347" i="10"/>
  <c r="N347" i="10"/>
  <c r="M369" i="10"/>
  <c r="N369" i="10"/>
  <c r="M35" i="10"/>
  <c r="N35" i="10"/>
  <c r="M127" i="10"/>
  <c r="N127" i="10"/>
  <c r="M266" i="10"/>
  <c r="N266" i="10"/>
  <c r="M489" i="10"/>
  <c r="N489" i="10"/>
  <c r="M414" i="10"/>
  <c r="N414" i="10"/>
  <c r="M503" i="10"/>
  <c r="N503" i="10"/>
  <c r="M521" i="10"/>
  <c r="N521" i="10"/>
  <c r="M355" i="10"/>
  <c r="N355" i="10"/>
  <c r="M529" i="10"/>
  <c r="N529" i="10"/>
  <c r="M252" i="10"/>
  <c r="N252" i="10"/>
  <c r="M391" i="10"/>
  <c r="N391" i="10"/>
  <c r="M276" i="10"/>
  <c r="N276" i="10"/>
  <c r="M194" i="10"/>
  <c r="N194" i="10"/>
  <c r="M371" i="10"/>
  <c r="N371" i="10"/>
  <c r="M495" i="10"/>
  <c r="N495" i="10"/>
  <c r="M378" i="10"/>
  <c r="N378" i="10"/>
  <c r="M281" i="10"/>
  <c r="N281" i="10"/>
  <c r="M34" i="10"/>
  <c r="N34" i="10"/>
  <c r="M524" i="10"/>
  <c r="N524" i="10"/>
  <c r="M423" i="10"/>
  <c r="N423" i="10"/>
  <c r="M552" i="10"/>
  <c r="N552" i="10"/>
  <c r="M466" i="10"/>
  <c r="N466" i="10"/>
  <c r="M462" i="10"/>
  <c r="N462" i="10"/>
  <c r="M448" i="10"/>
  <c r="N448" i="10"/>
  <c r="M388" i="10"/>
  <c r="N388" i="10"/>
  <c r="M569" i="10"/>
  <c r="N569" i="10"/>
  <c r="M295" i="10"/>
  <c r="N295" i="10"/>
  <c r="M458" i="10"/>
  <c r="N458" i="10"/>
  <c r="M158" i="10"/>
  <c r="N158" i="10"/>
  <c r="M297" i="10"/>
  <c r="N297" i="10"/>
  <c r="M630" i="10"/>
  <c r="N630" i="10"/>
  <c r="M126" i="10"/>
  <c r="N126" i="10"/>
  <c r="M305" i="10"/>
  <c r="N305" i="10"/>
  <c r="M161" i="10"/>
  <c r="N161" i="10"/>
  <c r="M362" i="10"/>
  <c r="N362" i="10"/>
  <c r="M548" i="10"/>
  <c r="N548" i="10"/>
  <c r="M493" i="10"/>
  <c r="N493" i="10"/>
  <c r="M605" i="10"/>
  <c r="N605" i="10"/>
  <c r="M519" i="10"/>
  <c r="N519" i="10"/>
  <c r="M428" i="10"/>
  <c r="N428" i="10"/>
  <c r="M405" i="10"/>
  <c r="N405" i="10"/>
  <c r="M346" i="10"/>
  <c r="N346" i="10"/>
  <c r="M416" i="10"/>
  <c r="N416" i="10"/>
  <c r="M396" i="10"/>
  <c r="N396" i="10"/>
  <c r="M438" i="10"/>
  <c r="N438" i="10"/>
  <c r="M609" i="10"/>
  <c r="N609" i="10"/>
  <c r="M199" i="10"/>
  <c r="N199" i="10"/>
  <c r="M572" i="10"/>
  <c r="N572" i="10"/>
  <c r="M410" i="10"/>
  <c r="N410" i="10"/>
  <c r="M537" i="10"/>
  <c r="N537" i="10"/>
  <c r="M302" i="10"/>
  <c r="N302" i="10"/>
  <c r="M531" i="10"/>
  <c r="N531" i="10"/>
  <c r="M239" i="10"/>
  <c r="N239" i="10"/>
  <c r="M451" i="10"/>
  <c r="N451" i="10"/>
  <c r="M400" i="10"/>
  <c r="N400" i="10"/>
  <c r="M335" i="10"/>
  <c r="N335" i="10"/>
  <c r="M440" i="10"/>
  <c r="N440" i="10"/>
  <c r="M150" i="10"/>
  <c r="N150" i="10"/>
  <c r="M564" i="10"/>
  <c r="N564" i="10"/>
  <c r="M555" i="10"/>
  <c r="N555" i="10"/>
  <c r="M261" i="10"/>
  <c r="N261" i="10"/>
  <c r="M615" i="10"/>
  <c r="N615" i="10"/>
  <c r="M307" i="10"/>
  <c r="N307" i="10"/>
  <c r="M546" i="10"/>
  <c r="N546" i="10"/>
  <c r="M382" i="10"/>
  <c r="N382" i="10"/>
  <c r="M523" i="10"/>
  <c r="N523" i="10"/>
  <c r="M303" i="10"/>
  <c r="N303" i="10"/>
  <c r="M380" i="10"/>
  <c r="N380" i="10"/>
  <c r="M425" i="10"/>
  <c r="N425" i="10"/>
  <c r="M570" i="10"/>
  <c r="N570" i="10"/>
  <c r="M487" i="10"/>
  <c r="N487" i="10"/>
  <c r="M316" i="10"/>
  <c r="N316" i="10"/>
  <c r="M411" i="10"/>
  <c r="N411" i="10"/>
  <c r="M517" i="10"/>
  <c r="N517" i="10"/>
  <c r="M401" i="10"/>
  <c r="N401" i="10"/>
  <c r="M154" i="10"/>
  <c r="N154" i="10"/>
  <c r="M203" i="10"/>
  <c r="N203" i="10"/>
  <c r="M171" i="10"/>
  <c r="N171" i="10"/>
  <c r="M492" i="10"/>
  <c r="N492" i="10"/>
  <c r="M344" i="10"/>
  <c r="N344" i="10"/>
  <c r="M483" i="10"/>
  <c r="N483" i="10"/>
  <c r="M404" i="10"/>
  <c r="N404" i="10"/>
  <c r="M294" i="10"/>
  <c r="N294" i="10"/>
  <c r="M588" i="10"/>
  <c r="N588" i="10"/>
  <c r="M467" i="10"/>
  <c r="N467" i="10"/>
  <c r="M190" i="10"/>
  <c r="N190" i="10"/>
  <c r="M486" i="10"/>
  <c r="N486" i="10"/>
  <c r="M232" i="10"/>
  <c r="N232" i="10"/>
  <c r="M343" i="10"/>
  <c r="N343" i="10"/>
  <c r="M470" i="10"/>
  <c r="N470" i="10"/>
  <c r="M475" i="10"/>
  <c r="N475" i="10"/>
  <c r="M577" i="10"/>
  <c r="N577" i="10"/>
  <c r="M345" i="10"/>
  <c r="N345" i="10"/>
  <c r="M321" i="10"/>
  <c r="N321" i="10"/>
  <c r="M551" i="10"/>
  <c r="N551" i="10"/>
  <c r="M499" i="10"/>
  <c r="N499" i="10"/>
  <c r="M160" i="10"/>
  <c r="N160" i="10"/>
  <c r="M541" i="10"/>
  <c r="N541" i="10"/>
  <c r="M426" i="10"/>
  <c r="N426" i="10"/>
  <c r="M558" i="10"/>
  <c r="N558" i="10"/>
  <c r="M508" i="10"/>
  <c r="N508" i="10"/>
  <c r="M263" i="10"/>
  <c r="N263" i="10"/>
  <c r="M389" i="10"/>
  <c r="N389" i="10"/>
  <c r="M444" i="10"/>
  <c r="N444" i="10"/>
  <c r="M461" i="10"/>
  <c r="N461" i="10"/>
  <c r="M176" i="10"/>
  <c r="N176" i="10"/>
  <c r="M616" i="10"/>
  <c r="N616" i="10"/>
  <c r="M580" i="10"/>
  <c r="N580" i="10"/>
  <c r="M288" i="10"/>
  <c r="N288" i="10"/>
  <c r="M289" i="10"/>
  <c r="N289" i="10"/>
  <c r="M571" i="10"/>
  <c r="N571" i="10"/>
  <c r="M337" i="10"/>
  <c r="N337" i="10"/>
  <c r="M406" i="10"/>
  <c r="N406" i="10"/>
  <c r="M504" i="10"/>
  <c r="N504" i="10"/>
  <c r="M285" i="10"/>
  <c r="N285" i="10"/>
  <c r="M535" i="10"/>
  <c r="N535" i="10"/>
  <c r="M398" i="10"/>
  <c r="N398" i="10"/>
  <c r="M275" i="10"/>
  <c r="N275" i="10"/>
  <c r="M582" i="10"/>
  <c r="N582" i="10"/>
  <c r="M112" i="10"/>
  <c r="N112" i="10"/>
  <c r="M408" i="10"/>
  <c r="N408" i="10"/>
  <c r="M482" i="10"/>
  <c r="N482" i="10"/>
  <c r="M468" i="10"/>
  <c r="N468" i="10"/>
  <c r="M339" i="10"/>
  <c r="N339" i="10"/>
  <c r="M591" i="10"/>
  <c r="N591" i="10"/>
  <c r="M567" i="10"/>
  <c r="N567" i="10"/>
  <c r="M370" i="10"/>
  <c r="N370" i="10"/>
  <c r="M494" i="10"/>
  <c r="N494" i="10"/>
  <c r="M502" i="10"/>
  <c r="N502" i="10"/>
  <c r="M409" i="10"/>
  <c r="N409" i="10"/>
  <c r="M460" i="10"/>
  <c r="N460" i="10"/>
  <c r="M534" i="10"/>
  <c r="N534" i="10"/>
  <c r="M612" i="10"/>
  <c r="N612" i="10"/>
  <c r="M430" i="10"/>
  <c r="N430" i="10"/>
  <c r="M420" i="10"/>
  <c r="N420" i="10"/>
  <c r="M397" i="10"/>
  <c r="N397" i="10"/>
  <c r="M550" i="10"/>
  <c r="N550" i="10"/>
  <c r="M565" i="10"/>
  <c r="N565" i="10"/>
  <c r="M445" i="10"/>
  <c r="N445" i="10"/>
  <c r="M255" i="10"/>
  <c r="N255" i="10"/>
  <c r="M386" i="10"/>
  <c r="N386" i="10"/>
  <c r="M331" i="10"/>
  <c r="N331" i="10"/>
  <c r="M427" i="10"/>
  <c r="N427" i="10"/>
  <c r="M522" i="10"/>
  <c r="N522" i="10"/>
  <c r="M568" i="10"/>
  <c r="N568" i="10"/>
  <c r="M195" i="10"/>
  <c r="N195" i="10"/>
  <c r="M353" i="10"/>
  <c r="N353" i="10"/>
  <c r="M151" i="10"/>
  <c r="N151" i="10"/>
  <c r="M459" i="10"/>
  <c r="N459" i="10"/>
  <c r="M566" i="10"/>
  <c r="N566" i="10"/>
  <c r="M287" i="10"/>
  <c r="N287" i="10"/>
  <c r="M532" i="10"/>
  <c r="N532" i="10"/>
  <c r="M613" i="10"/>
  <c r="N613" i="10"/>
  <c r="M247" i="10"/>
  <c r="N247" i="10"/>
  <c r="M576" i="10"/>
  <c r="N576" i="10"/>
  <c r="M575" i="10"/>
  <c r="N575" i="10"/>
  <c r="M393" i="10"/>
  <c r="N393" i="10"/>
  <c r="M310" i="10"/>
  <c r="N310" i="10"/>
  <c r="M296" i="10"/>
  <c r="N296" i="10"/>
  <c r="M455" i="10"/>
  <c r="N455" i="10"/>
  <c r="M435" i="10"/>
  <c r="N435" i="10"/>
  <c r="M384" i="10"/>
  <c r="N384" i="10"/>
  <c r="M539" i="10"/>
  <c r="N539" i="10"/>
  <c r="M446" i="10"/>
  <c r="N446" i="10"/>
  <c r="M436" i="10"/>
  <c r="N436" i="10"/>
  <c r="M500" i="10"/>
  <c r="N500" i="10"/>
  <c r="M542" i="10"/>
  <c r="N542" i="10"/>
  <c r="M574" i="10"/>
  <c r="N574" i="10"/>
  <c r="M450" i="10"/>
  <c r="N450" i="10"/>
  <c r="M439" i="10"/>
  <c r="N439" i="10"/>
  <c r="M265" i="10"/>
  <c r="N265" i="10"/>
  <c r="M585" i="10"/>
  <c r="N585" i="10"/>
  <c r="M586" i="10"/>
  <c r="N586" i="10"/>
  <c r="M304" i="10"/>
  <c r="N304" i="10"/>
  <c r="M614" i="10"/>
  <c r="N614" i="10"/>
  <c r="M10" i="10"/>
  <c r="M326" i="10"/>
  <c r="N326" i="10"/>
  <c r="M603" i="10"/>
  <c r="N603" i="10"/>
  <c r="M262" i="10"/>
  <c r="N262" i="10"/>
  <c r="M394" i="10"/>
  <c r="N394" i="10"/>
  <c r="M330" i="10"/>
  <c r="N330" i="10"/>
  <c r="M156" i="10"/>
  <c r="N156" i="10"/>
  <c r="M457" i="10"/>
  <c r="N457" i="10"/>
  <c r="M301" i="10"/>
  <c r="N301" i="10"/>
  <c r="M514" i="10"/>
  <c r="N514" i="10"/>
  <c r="M149" i="10"/>
  <c r="N149" i="10"/>
  <c r="M538" i="10"/>
  <c r="N538" i="10"/>
  <c r="M601" i="10"/>
  <c r="N601" i="10"/>
  <c r="M424" i="10"/>
  <c r="N424" i="10"/>
  <c r="M348" i="10"/>
  <c r="N348" i="10"/>
  <c r="M415" i="10"/>
  <c r="N415" i="10"/>
  <c r="M17" i="10"/>
  <c r="N17" i="10"/>
  <c r="M341" i="10"/>
  <c r="N341" i="10"/>
  <c r="M340" i="10"/>
  <c r="N340" i="10"/>
  <c r="M472" i="10"/>
  <c r="N472" i="10"/>
  <c r="M442" i="10"/>
  <c r="N442" i="10"/>
  <c r="M368" i="10"/>
  <c r="N368" i="10"/>
  <c r="M434" i="10"/>
  <c r="N434" i="10"/>
  <c r="M274" i="10"/>
  <c r="N274" i="10"/>
  <c r="M395" i="10"/>
  <c r="N395" i="10"/>
  <c r="M447" i="10"/>
  <c r="N447" i="10"/>
  <c r="M318" i="10"/>
  <c r="N318" i="10"/>
  <c r="M526" i="10"/>
  <c r="N526" i="10"/>
  <c r="M311" i="10"/>
  <c r="N311" i="10"/>
  <c r="M512" i="10"/>
  <c r="N512" i="10"/>
  <c r="M387" i="10"/>
  <c r="N387" i="10"/>
  <c r="M290" i="10"/>
  <c r="N290" i="10"/>
  <c r="M319" i="10"/>
  <c r="N319" i="10"/>
  <c r="M581" i="10"/>
  <c r="N581" i="10"/>
  <c r="M610" i="10"/>
  <c r="N610" i="10"/>
  <c r="M173" i="10"/>
  <c r="N173" i="10"/>
  <c r="M157" i="10"/>
  <c r="N157" i="10"/>
  <c r="M561" i="10"/>
  <c r="N561" i="10"/>
  <c r="M312" i="10"/>
  <c r="N312" i="10"/>
  <c r="M418" i="10"/>
  <c r="N418" i="10"/>
  <c r="M432" i="10"/>
  <c r="N432" i="10"/>
  <c r="M422" i="10"/>
  <c r="N422" i="10"/>
  <c r="M32" i="10"/>
  <c r="N32" i="10"/>
  <c r="M496" i="10"/>
  <c r="N496" i="10"/>
  <c r="M358" i="10"/>
  <c r="N358" i="10"/>
  <c r="M602" i="10"/>
  <c r="N602" i="10"/>
  <c r="M412" i="10"/>
  <c r="N412" i="10"/>
  <c r="M359" i="10"/>
  <c r="N359" i="10"/>
  <c r="M292" i="10"/>
  <c r="N292" i="10"/>
  <c r="M481" i="10"/>
  <c r="N481" i="10"/>
  <c r="M332" i="10"/>
  <c r="N332" i="10"/>
  <c r="M488" i="10"/>
  <c r="N488" i="10"/>
  <c r="M479" i="10"/>
  <c r="N479" i="10"/>
  <c r="M505" i="10"/>
  <c r="N505" i="10"/>
  <c r="M280" i="10"/>
  <c r="N280" i="10"/>
  <c r="M589" i="10"/>
  <c r="N589" i="10"/>
  <c r="M153" i="10"/>
  <c r="N153" i="10"/>
  <c r="M163" i="10"/>
  <c r="N163" i="10"/>
  <c r="M349" i="10"/>
  <c r="N349" i="10"/>
  <c r="M363" i="10"/>
  <c r="N363" i="10"/>
  <c r="M317" i="10"/>
  <c r="N317" i="10"/>
  <c r="M599" i="10"/>
  <c r="N599" i="10"/>
  <c r="M284" i="10"/>
  <c r="N284" i="10"/>
  <c r="M626" i="10"/>
  <c r="N626" i="10"/>
  <c r="M533" i="10"/>
  <c r="N533" i="10"/>
  <c r="M431" i="10"/>
  <c r="N431" i="10"/>
  <c r="M627" i="10"/>
  <c r="N627" i="10"/>
  <c r="M554" i="10"/>
  <c r="N554" i="10"/>
  <c r="M454" i="10"/>
  <c r="N454" i="10"/>
  <c r="M164" i="10"/>
  <c r="N164" i="10"/>
  <c r="M373" i="10"/>
  <c r="N373" i="10"/>
  <c r="M390" i="10"/>
  <c r="N390" i="10"/>
  <c r="M507" i="10"/>
  <c r="N507" i="10"/>
  <c r="M334" i="10"/>
  <c r="N334" i="10"/>
  <c r="M286" i="10"/>
  <c r="N286" i="10"/>
  <c r="M299" i="10"/>
  <c r="N299" i="10"/>
  <c r="M417" i="10"/>
  <c r="N417" i="10"/>
  <c r="M264" i="10"/>
  <c r="N264" i="10"/>
  <c r="M152" i="10"/>
  <c r="N152" i="10"/>
  <c r="M547" i="10"/>
  <c r="N547" i="10"/>
  <c r="M452" i="10"/>
  <c r="N452" i="10"/>
  <c r="M511" i="10"/>
  <c r="N511" i="10"/>
  <c r="M376" i="10"/>
  <c r="N376" i="10"/>
  <c r="M437" i="10"/>
  <c r="N437" i="10"/>
  <c r="M298" i="10"/>
  <c r="N298" i="10"/>
  <c r="M278" i="10"/>
  <c r="N278" i="10"/>
  <c r="M282" i="10"/>
  <c r="N282" i="10"/>
  <c r="M175" i="10"/>
  <c r="N175" i="10"/>
  <c r="M325" i="10"/>
  <c r="N325" i="10"/>
  <c r="M510" i="10"/>
  <c r="N510" i="10"/>
  <c r="M562" i="10"/>
  <c r="N562" i="10"/>
  <c r="M553" i="10"/>
  <c r="N553" i="10"/>
  <c r="M600" i="10"/>
  <c r="N600" i="10"/>
  <c r="M528" i="10"/>
  <c r="N528" i="10"/>
  <c r="M465" i="10"/>
  <c r="N465" i="10"/>
  <c r="M573" i="10"/>
  <c r="N573" i="10"/>
  <c r="M516" i="10"/>
  <c r="N516" i="10"/>
  <c r="M372" i="10"/>
  <c r="N372" i="10"/>
  <c r="M300" i="10"/>
  <c r="N300" i="10"/>
  <c r="M403" i="10"/>
  <c r="N403" i="10"/>
  <c r="M320" i="10"/>
  <c r="N320" i="10"/>
  <c r="M323" i="10"/>
  <c r="N323" i="10"/>
  <c r="M527" i="10"/>
  <c r="N527" i="10"/>
  <c r="M530" i="10"/>
  <c r="N530" i="10"/>
  <c r="M170" i="10"/>
  <c r="N170" i="10"/>
  <c r="M595" i="10"/>
  <c r="N595" i="10"/>
  <c r="M501" i="10"/>
  <c r="N501" i="10"/>
  <c r="M474" i="10"/>
  <c r="N474" i="10"/>
  <c r="M443" i="10"/>
  <c r="N443" i="10"/>
  <c r="M254" i="10"/>
  <c r="N254" i="10"/>
  <c r="M491" i="10"/>
  <c r="N491" i="10"/>
  <c r="M629" i="10"/>
  <c r="N629" i="10"/>
  <c r="M485" i="10"/>
  <c r="N485" i="10"/>
  <c r="M33" i="10"/>
  <c r="N33" i="10"/>
  <c r="M357" i="10"/>
  <c r="N357" i="10"/>
  <c r="M383" i="10"/>
  <c r="N383" i="10"/>
  <c r="M611" i="10"/>
  <c r="N611" i="10"/>
  <c r="M477" i="10"/>
  <c r="N477" i="10"/>
  <c r="M251" i="10"/>
  <c r="N251" i="10"/>
  <c r="M618" i="10"/>
  <c r="N618" i="10"/>
  <c r="M253" i="10"/>
  <c r="N253" i="10"/>
  <c r="M324" i="10"/>
  <c r="N324" i="10"/>
  <c r="M579" i="10"/>
  <c r="N579" i="10"/>
  <c r="M172" i="10"/>
  <c r="N172" i="10"/>
  <c r="M356" i="10"/>
  <c r="N356" i="10"/>
  <c r="M453" i="10"/>
  <c r="N453" i="10"/>
  <c r="M497" i="10"/>
  <c r="N497" i="10"/>
  <c r="M498" i="10"/>
  <c r="N498" i="10"/>
  <c r="M480" i="10"/>
  <c r="N480" i="10"/>
  <c r="M174" i="10"/>
  <c r="N174" i="10"/>
  <c r="M560" i="10"/>
  <c r="N560" i="10"/>
  <c r="M617" i="10"/>
  <c r="N617" i="10"/>
  <c r="M375" i="10"/>
  <c r="N375" i="10"/>
  <c r="M37" i="10"/>
  <c r="N37" i="10"/>
  <c r="M540" i="10"/>
  <c r="N540" i="10"/>
  <c r="M509" i="10"/>
  <c r="N509" i="10"/>
  <c r="M399" i="10"/>
  <c r="N399" i="10"/>
  <c r="M513" i="10"/>
  <c r="N513" i="10"/>
  <c r="M449" i="10"/>
  <c r="N449" i="10"/>
  <c r="M377" i="10"/>
  <c r="N377" i="10"/>
  <c r="M352" i="10"/>
  <c r="N352" i="10"/>
  <c r="M441" i="10"/>
  <c r="N441" i="10"/>
  <c r="M189" i="10"/>
  <c r="N189" i="10"/>
  <c r="M313" i="10"/>
  <c r="N313" i="10"/>
  <c r="M596" i="10"/>
  <c r="N596" i="10"/>
  <c r="M364" i="10"/>
  <c r="N364" i="10"/>
  <c r="M306" i="10"/>
  <c r="N306" i="10"/>
  <c r="M379" i="10"/>
  <c r="N379" i="10"/>
  <c r="M166" i="10"/>
  <c r="N166" i="10"/>
  <c r="M484" i="10"/>
  <c r="N484" i="10"/>
  <c r="M202" i="10"/>
  <c r="N202" i="10"/>
  <c r="M624" i="10"/>
  <c r="N624" i="10"/>
  <c r="M644" i="10"/>
  <c r="N644" i="10"/>
  <c r="M583" i="10"/>
  <c r="N583" i="10"/>
  <c r="M544" i="10"/>
  <c r="N544" i="10"/>
  <c r="M643" i="10"/>
  <c r="N643" i="10"/>
  <c r="M653" i="10"/>
  <c r="N653" i="10"/>
  <c r="M196" i="10"/>
  <c r="N196" i="10"/>
  <c r="M640" i="10"/>
  <c r="N640" i="10"/>
  <c r="M631" i="10"/>
  <c r="N631" i="10"/>
  <c r="M641" i="10"/>
  <c r="N641" i="10"/>
  <c r="M622" i="10"/>
  <c r="N622" i="10"/>
  <c r="M623" i="10"/>
  <c r="N623" i="10"/>
  <c r="M632" i="10"/>
  <c r="N632" i="10"/>
  <c r="O12" i="54"/>
  <c r="A13" i="54"/>
  <c r="M6" i="10"/>
  <c r="N10" i="10"/>
  <c r="A14" i="54"/>
  <c r="O13" i="54"/>
  <c r="C1201" i="41"/>
  <c r="D1201" i="41" s="1"/>
  <c r="E1201" i="41" s="1"/>
  <c r="C744" i="41"/>
  <c r="D744" i="41" s="1"/>
  <c r="E744" i="41" s="1"/>
  <c r="C1165" i="41"/>
  <c r="D1165" i="41" s="1"/>
  <c r="E1165" i="41" s="1"/>
  <c r="C997" i="41"/>
  <c r="D997" i="41" s="1"/>
  <c r="C1192" i="41"/>
  <c r="D1192" i="41" s="1"/>
  <c r="E1192" i="41" s="1"/>
  <c r="C1028" i="41"/>
  <c r="D1028" i="41" s="1"/>
  <c r="E1028" i="41" s="1"/>
  <c r="C1212" i="41"/>
  <c r="D1212" i="41" s="1"/>
  <c r="E1212" i="41" s="1"/>
  <c r="C1238" i="41"/>
  <c r="D1238" i="41" s="1"/>
  <c r="E1238" i="41" s="1"/>
  <c r="C1285" i="41"/>
  <c r="D1285" i="41" s="1"/>
  <c r="E1285" i="41" s="1"/>
  <c r="C762" i="41"/>
  <c r="D762" i="41" s="1"/>
  <c r="E762" i="41" s="1"/>
  <c r="C858" i="41"/>
  <c r="D858" i="41" s="1"/>
  <c r="F858" i="41" s="1"/>
  <c r="C743" i="41"/>
  <c r="D743" i="41" s="1"/>
  <c r="F743" i="41" s="1"/>
  <c r="C1116" i="41"/>
  <c r="D1116" i="41" s="1"/>
  <c r="E1116" i="41" s="1"/>
  <c r="C862" i="41"/>
  <c r="D862" i="41" s="1"/>
  <c r="F862" i="41" s="1"/>
  <c r="C1061" i="41"/>
  <c r="D1061" i="41" s="1"/>
  <c r="E1061" i="41" s="1"/>
  <c r="C1102" i="41"/>
  <c r="D1102" i="41" s="1"/>
  <c r="E1102" i="41" s="1"/>
  <c r="C1059" i="41"/>
  <c r="D1059" i="41" s="1"/>
  <c r="E1059" i="41" s="1"/>
  <c r="C920" i="41"/>
  <c r="D920" i="41" s="1"/>
  <c r="E920" i="41" s="1"/>
  <c r="C1108" i="41"/>
  <c r="D1108" i="41" s="1"/>
  <c r="E1108" i="41" s="1"/>
  <c r="C802" i="41"/>
  <c r="D802" i="41" s="1"/>
  <c r="E802" i="41" s="1"/>
  <c r="C985" i="41"/>
  <c r="D985" i="41" s="1"/>
  <c r="C1065" i="41"/>
  <c r="D1065" i="41" s="1"/>
  <c r="E1065" i="41" s="1"/>
  <c r="C717" i="41"/>
  <c r="D717" i="41" s="1"/>
  <c r="F717" i="41" s="1"/>
  <c r="C748" i="41"/>
  <c r="D748" i="41" s="1"/>
  <c r="F748" i="41" s="1"/>
  <c r="C1060" i="41"/>
  <c r="D1060" i="41" s="1"/>
  <c r="E1060" i="41" s="1"/>
  <c r="C845" i="41"/>
  <c r="D845" i="41" s="1"/>
  <c r="F845" i="41" s="1"/>
  <c r="C1223" i="41"/>
  <c r="D1223" i="41" s="1"/>
  <c r="E1223" i="41" s="1"/>
  <c r="C1103" i="41"/>
  <c r="D1103" i="41" s="1"/>
  <c r="C1115" i="41"/>
  <c r="D1115" i="41" s="1"/>
  <c r="C1235" i="41"/>
  <c r="D1235" i="41" s="1"/>
  <c r="C1256" i="41"/>
  <c r="D1256" i="41" s="1"/>
  <c r="E1256" i="41" s="1"/>
  <c r="C929" i="41"/>
  <c r="D929" i="41" s="1"/>
  <c r="E929" i="41" s="1"/>
  <c r="C1130" i="41"/>
  <c r="D1130" i="41" s="1"/>
  <c r="E1130" i="41" s="1"/>
  <c r="C731" i="41"/>
  <c r="D731" i="41" s="1"/>
  <c r="E731" i="41" s="1"/>
  <c r="C1167" i="41"/>
  <c r="D1167" i="41" s="1"/>
  <c r="E1167" i="41" s="1"/>
  <c r="C856" i="41"/>
  <c r="D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E1284" i="41" s="1"/>
  <c r="C875" i="41"/>
  <c r="D875" i="41" s="1"/>
  <c r="C842" i="41"/>
  <c r="D842" i="41" s="1"/>
  <c r="F842" i="41" s="1"/>
  <c r="C1172" i="41"/>
  <c r="D1172" i="41" s="1"/>
  <c r="E1172" i="41" s="1"/>
  <c r="C747" i="41"/>
  <c r="D747" i="41" s="1"/>
  <c r="E747" i="41" s="1"/>
  <c r="C811" i="41"/>
  <c r="D811" i="41" s="1"/>
  <c r="E811" i="41" s="1"/>
  <c r="C986" i="41"/>
  <c r="D986" i="41" s="1"/>
  <c r="E986" i="41" s="1"/>
  <c r="C813" i="41"/>
  <c r="D813" i="41" s="1"/>
  <c r="C951" i="41"/>
  <c r="D951" i="41" s="1"/>
  <c r="E951" i="41" s="1"/>
  <c r="C1051" i="41"/>
  <c r="D1051" i="41" s="1"/>
  <c r="E1051" i="41" s="1"/>
  <c r="C879" i="41"/>
  <c r="D879" i="41" s="1"/>
  <c r="C1222" i="41"/>
  <c r="D1222" i="41" s="1"/>
  <c r="E1222" i="41" s="1"/>
  <c r="C769" i="41"/>
  <c r="D769" i="41" s="1"/>
  <c r="E769" i="41" s="1"/>
  <c r="C1074" i="41"/>
  <c r="D1074" i="41" s="1"/>
  <c r="E1074" i="41" s="1"/>
  <c r="C900" i="41"/>
  <c r="D900" i="41" s="1"/>
  <c r="E900" i="41" s="1"/>
  <c r="C1194" i="41"/>
  <c r="D1194" i="41" s="1"/>
  <c r="E1194" i="41" s="1"/>
  <c r="C1057" i="41"/>
  <c r="D1057" i="41" s="1"/>
  <c r="E1057" i="41" s="1"/>
  <c r="C941" i="41"/>
  <c r="D941" i="41" s="1"/>
  <c r="C1030" i="41"/>
  <c r="D1030" i="41" s="1"/>
  <c r="C1055" i="41"/>
  <c r="D1055" i="41" s="1"/>
  <c r="E1055" i="41" s="1"/>
  <c r="C831" i="41"/>
  <c r="D831" i="41" s="1"/>
  <c r="F831" i="41" s="1"/>
  <c r="C866" i="41"/>
  <c r="D866" i="41" s="1"/>
  <c r="F866" i="41" s="1"/>
  <c r="C903" i="41"/>
  <c r="D903" i="41" s="1"/>
  <c r="E903" i="41" s="1"/>
  <c r="C1105" i="41"/>
  <c r="D1105" i="41" s="1"/>
  <c r="E1105" i="41" s="1"/>
  <c r="C766" i="41"/>
  <c r="D766" i="41" s="1"/>
  <c r="F766" i="41" s="1"/>
  <c r="C761" i="41"/>
  <c r="D761" i="41" s="1"/>
  <c r="F761" i="41" s="1"/>
  <c r="C797" i="41"/>
  <c r="D797" i="41" s="1"/>
  <c r="F797" i="41" s="1"/>
  <c r="C1287" i="41"/>
  <c r="D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E1048" i="41" s="1"/>
  <c r="C738" i="41"/>
  <c r="D738" i="41" s="1"/>
  <c r="E738" i="41" s="1"/>
  <c r="C788" i="41"/>
  <c r="D788" i="41" s="1"/>
  <c r="E788" i="41" s="1"/>
  <c r="C1205" i="41"/>
  <c r="D1205" i="41" s="1"/>
  <c r="E1205" i="41" s="1"/>
  <c r="C1160" i="41"/>
  <c r="D1160" i="41" s="1"/>
  <c r="E1160" i="41" s="1"/>
  <c r="C1163" i="41"/>
  <c r="D1163" i="41" s="1"/>
  <c r="E1163" i="41" s="1"/>
  <c r="C834" i="41"/>
  <c r="D834" i="41" s="1"/>
  <c r="E834" i="41" s="1"/>
  <c r="C1183" i="41"/>
  <c r="D1183" i="41" s="1"/>
  <c r="C992" i="41"/>
  <c r="D992" i="41" s="1"/>
  <c r="E992" i="41" s="1"/>
  <c r="C751" i="41"/>
  <c r="D751" i="41" s="1"/>
  <c r="F751" i="41" s="1"/>
  <c r="C988" i="41"/>
  <c r="D988" i="41" s="1"/>
  <c r="E988" i="41" s="1"/>
  <c r="C1319" i="41"/>
  <c r="D1319" i="41" s="1"/>
  <c r="E1319" i="41" s="1"/>
  <c r="C897" i="41"/>
  <c r="D897" i="41" s="1"/>
  <c r="C914" i="41"/>
  <c r="D914" i="41" s="1"/>
  <c r="E914" i="41" s="1"/>
  <c r="C1281" i="41"/>
  <c r="D1281" i="41" s="1"/>
  <c r="C913" i="41"/>
  <c r="D913" i="41" s="1"/>
  <c r="C1001" i="41"/>
  <c r="D1001" i="41" s="1"/>
  <c r="E1001" i="41" s="1"/>
  <c r="C967" i="41"/>
  <c r="D967" i="41" s="1"/>
  <c r="E967" i="41" s="1"/>
  <c r="C1250" i="41"/>
  <c r="D1250" i="41" s="1"/>
  <c r="E1250" i="41" s="1"/>
  <c r="C949" i="41"/>
  <c r="D949" i="41" s="1"/>
  <c r="C836" i="41"/>
  <c r="D836" i="41" s="1"/>
  <c r="E836" i="41" s="1"/>
  <c r="C1312" i="41"/>
  <c r="D1312" i="41" s="1"/>
  <c r="E1312" i="41" s="1"/>
  <c r="C718" i="41"/>
  <c r="D718" i="41" s="1"/>
  <c r="E718" i="41" s="1"/>
  <c r="C716" i="41"/>
  <c r="D716" i="41" s="1"/>
  <c r="C938" i="41"/>
  <c r="D938" i="41" s="1"/>
  <c r="E938" i="41" s="1"/>
  <c r="C1104" i="41"/>
  <c r="D1104" i="41" s="1"/>
  <c r="E1104" i="41" s="1"/>
  <c r="C794" i="41"/>
  <c r="D794" i="41" s="1"/>
  <c r="F794" i="41" s="1"/>
  <c r="C1217" i="41"/>
  <c r="D1217" i="41" s="1"/>
  <c r="E1217" i="41" s="1"/>
  <c r="C1024" i="41"/>
  <c r="D1024" i="41" s="1"/>
  <c r="E1024" i="41" s="1"/>
  <c r="C732" i="41"/>
  <c r="D732" i="41" s="1"/>
  <c r="F732" i="41" s="1"/>
  <c r="C1078" i="41"/>
  <c r="D1078" i="41" s="1"/>
  <c r="E1078" i="41" s="1"/>
  <c r="C1314" i="41"/>
  <c r="D1314" i="41" s="1"/>
  <c r="E1314" i="41" s="1"/>
  <c r="C882" i="41"/>
  <c r="D882" i="41" s="1"/>
  <c r="C1044" i="41"/>
  <c r="D1044" i="41" s="1"/>
  <c r="E1044" i="41" s="1"/>
  <c r="C1144" i="41"/>
  <c r="D1144" i="41" s="1"/>
  <c r="E1144" i="41" s="1"/>
  <c r="C968" i="41"/>
  <c r="D968" i="41" s="1"/>
  <c r="E968" i="41" s="1"/>
  <c r="C1227" i="41"/>
  <c r="D1227" i="41" s="1"/>
  <c r="C1098" i="41"/>
  <c r="D1098" i="41" s="1"/>
  <c r="E1098" i="41" s="1"/>
  <c r="C795" i="41"/>
  <c r="D795" i="41" s="1"/>
  <c r="F795" i="41" s="1"/>
  <c r="C1127" i="41"/>
  <c r="D1127" i="41" s="1"/>
  <c r="E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C936" i="41"/>
  <c r="D936" i="41" s="1"/>
  <c r="E936" i="41" s="1"/>
  <c r="C940" i="41"/>
  <c r="D940" i="41" s="1"/>
  <c r="C1085" i="41"/>
  <c r="D1085" i="41" s="1"/>
  <c r="C753" i="41"/>
  <c r="D753" i="41" s="1"/>
  <c r="E753" i="41" s="1"/>
  <c r="C890" i="41"/>
  <c r="D890" i="41" s="1"/>
  <c r="C945" i="41"/>
  <c r="D945" i="41" s="1"/>
  <c r="E945" i="41" s="1"/>
  <c r="C740" i="41"/>
  <c r="D740" i="41" s="1"/>
  <c r="F740" i="41" s="1"/>
  <c r="C832" i="41"/>
  <c r="D832" i="41" s="1"/>
  <c r="E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E1017" i="41" s="1"/>
  <c r="C963" i="41"/>
  <c r="D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E859" i="41" s="1"/>
  <c r="C733" i="41"/>
  <c r="D733" i="41" s="1"/>
  <c r="E733" i="41" s="1"/>
  <c r="C720" i="41"/>
  <c r="D720" i="41" s="1"/>
  <c r="E720" i="41" s="1"/>
  <c r="C803" i="41"/>
  <c r="D803" i="41" s="1"/>
  <c r="E803" i="41" s="1"/>
  <c r="C853" i="41"/>
  <c r="D853" i="41" s="1"/>
  <c r="F853" i="41" s="1"/>
  <c r="C1224" i="41"/>
  <c r="D1224" i="41" s="1"/>
  <c r="E1224" i="41" s="1"/>
  <c r="C798" i="41"/>
  <c r="D798" i="41" s="1"/>
  <c r="E798" i="41" s="1"/>
  <c r="C1029" i="41"/>
  <c r="D1029" i="41" s="1"/>
  <c r="E1029" i="41" s="1"/>
  <c r="C895" i="41"/>
  <c r="D895" i="41" s="1"/>
  <c r="C1296" i="41"/>
  <c r="D1296" i="41" s="1"/>
  <c r="E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E1275" i="41" s="1"/>
  <c r="C935" i="41"/>
  <c r="D935" i="41" s="1"/>
  <c r="E935" i="41" s="1"/>
  <c r="C1155" i="41"/>
  <c r="D1155" i="41" s="1"/>
  <c r="E1155" i="41" s="1"/>
  <c r="C950" i="41"/>
  <c r="D950" i="41" s="1"/>
  <c r="E950" i="41" s="1"/>
  <c r="C987" i="41"/>
  <c r="D987" i="41" s="1"/>
  <c r="E987" i="41" s="1"/>
  <c r="C952" i="41"/>
  <c r="D952" i="41" s="1"/>
  <c r="C899" i="41"/>
  <c r="D899" i="41" s="1"/>
  <c r="E899" i="41" s="1"/>
  <c r="C1269" i="41"/>
  <c r="D1269" i="41" s="1"/>
  <c r="E1269" i="41" s="1"/>
  <c r="C1228" i="41"/>
  <c r="D1228" i="41" s="1"/>
  <c r="C993" i="41"/>
  <c r="D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E1241" i="41" s="1"/>
  <c r="C1022" i="41"/>
  <c r="D1022" i="41" s="1"/>
  <c r="E1022" i="41" s="1"/>
  <c r="C1086" i="41"/>
  <c r="D1086" i="41" s="1"/>
  <c r="C1042" i="41"/>
  <c r="D1042" i="41" s="1"/>
  <c r="E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C1050" i="41"/>
  <c r="D1050" i="41" s="1"/>
  <c r="C1239" i="41"/>
  <c r="D1239" i="41" s="1"/>
  <c r="E1239" i="41" s="1"/>
  <c r="C1067" i="41"/>
  <c r="D1067" i="41" s="1"/>
  <c r="E1067" i="41" s="1"/>
  <c r="C1097" i="41"/>
  <c r="D1097" i="41" s="1"/>
  <c r="C1303" i="41"/>
  <c r="D1303" i="41" s="1"/>
  <c r="E1303" i="41" s="1"/>
  <c r="C1013" i="41"/>
  <c r="D1013" i="41" s="1"/>
  <c r="E1013" i="41" s="1"/>
  <c r="C719" i="41"/>
  <c r="D719" i="41" s="1"/>
  <c r="E719" i="41" s="1"/>
  <c r="C1191" i="41"/>
  <c r="D1191" i="41" s="1"/>
  <c r="E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E984" i="41" s="1"/>
  <c r="C1031" i="41"/>
  <c r="D1031" i="41" s="1"/>
  <c r="E1031" i="41" s="1"/>
  <c r="C752" i="41"/>
  <c r="D752" i="41" s="1"/>
  <c r="E752" i="41" s="1"/>
  <c r="C969" i="41"/>
  <c r="D969" i="41" s="1"/>
  <c r="E969" i="41" s="1"/>
  <c r="C975" i="41"/>
  <c r="D975" i="41" s="1"/>
  <c r="C1079" i="41"/>
  <c r="D1079" i="41" s="1"/>
  <c r="C1276" i="41"/>
  <c r="D1276" i="41" s="1"/>
  <c r="E1276" i="41" s="1"/>
  <c r="C1310" i="41"/>
  <c r="D1310" i="41" s="1"/>
  <c r="E1310" i="41" s="1"/>
  <c r="C921" i="41"/>
  <c r="D921" i="41" s="1"/>
  <c r="C1011" i="41"/>
  <c r="D1011" i="41" s="1"/>
  <c r="C759" i="41"/>
  <c r="D759" i="41" s="1"/>
  <c r="F759" i="41" s="1"/>
  <c r="C1099" i="41"/>
  <c r="D1099" i="41" s="1"/>
  <c r="C786" i="41"/>
  <c r="D786" i="41" s="1"/>
  <c r="E786" i="41" s="1"/>
  <c r="C1169" i="41"/>
  <c r="D1169" i="41" s="1"/>
  <c r="C923" i="41"/>
  <c r="D923" i="41" s="1"/>
  <c r="E923" i="41" s="1"/>
  <c r="C1317" i="41"/>
  <c r="D1317" i="41" s="1"/>
  <c r="C932" i="41"/>
  <c r="D932" i="41" s="1"/>
  <c r="C1131" i="41"/>
  <c r="D1131" i="41" s="1"/>
  <c r="C939" i="41"/>
  <c r="D939" i="41" s="1"/>
  <c r="E939" i="41" s="1"/>
  <c r="C784" i="41"/>
  <c r="D784" i="41" s="1"/>
  <c r="C1198" i="41"/>
  <c r="D1198" i="41" s="1"/>
  <c r="E1198" i="41" s="1"/>
  <c r="C734" i="41"/>
  <c r="D734" i="41" s="1"/>
  <c r="F734" i="41" s="1"/>
  <c r="C1242" i="41"/>
  <c r="D1242" i="41" s="1"/>
  <c r="E1242" i="41" s="1"/>
  <c r="C754" i="41"/>
  <c r="D754" i="41" s="1"/>
  <c r="F754" i="41" s="1"/>
  <c r="C765" i="41"/>
  <c r="D765" i="41" s="1"/>
  <c r="F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F861" i="41" s="1"/>
  <c r="C1247" i="41"/>
  <c r="D1247" i="41" s="1"/>
  <c r="E1247" i="41" s="1"/>
  <c r="C835" i="41"/>
  <c r="D835" i="41" s="1"/>
  <c r="E835" i="41" s="1"/>
  <c r="C961" i="41"/>
  <c r="D961" i="41" s="1"/>
  <c r="E961" i="41" s="1"/>
  <c r="C1265" i="41"/>
  <c r="D1265" i="41" s="1"/>
  <c r="C1125" i="41"/>
  <c r="D1125" i="41" s="1"/>
  <c r="E1125" i="41" s="1"/>
  <c r="C757" i="41"/>
  <c r="D757" i="41" s="1"/>
  <c r="F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F841" i="41" s="1"/>
  <c r="C1264" i="41"/>
  <c r="D1264" i="41" s="1"/>
  <c r="E1264" i="41" s="1"/>
  <c r="C768" i="41"/>
  <c r="D768" i="41" s="1"/>
  <c r="E768" i="41" s="1"/>
  <c r="C1301" i="41"/>
  <c r="D1301" i="41" s="1"/>
  <c r="E1301" i="41" s="1"/>
  <c r="C1288" i="41"/>
  <c r="D1288" i="41" s="1"/>
  <c r="E1288" i="41" s="1"/>
  <c r="C780" i="41"/>
  <c r="D780" i="41" s="1"/>
  <c r="E780" i="41" s="1"/>
  <c r="C998" i="41"/>
  <c r="D998" i="41" s="1"/>
  <c r="C822" i="41"/>
  <c r="D822" i="41" s="1"/>
  <c r="C1145" i="41"/>
  <c r="D1145" i="41" s="1"/>
  <c r="C931" i="41"/>
  <c r="D931" i="41" s="1"/>
  <c r="E931" i="41" s="1"/>
  <c r="C1315" i="41"/>
  <c r="D1315" i="41" s="1"/>
  <c r="E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C1232" i="41"/>
  <c r="D1232" i="41" s="1"/>
  <c r="E1232" i="41" s="1"/>
  <c r="C933" i="41"/>
  <c r="D933" i="41" s="1"/>
  <c r="C1257" i="41"/>
  <c r="D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F758" i="41" s="1"/>
  <c r="C1094" i="41"/>
  <c r="D1094" i="41" s="1"/>
  <c r="E1094" i="41" s="1"/>
  <c r="C791" i="41"/>
  <c r="D791" i="41" s="1"/>
  <c r="F791" i="41" s="1"/>
  <c r="C1080" i="41"/>
  <c r="D1080" i="41" s="1"/>
  <c r="E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E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E957" i="41" s="1"/>
  <c r="C994" i="41"/>
  <c r="D994" i="41" s="1"/>
  <c r="E994" i="41" s="1"/>
  <c r="C1118" i="41"/>
  <c r="D1118" i="41" s="1"/>
  <c r="E1118" i="41" s="1"/>
  <c r="C1170" i="41"/>
  <c r="D1170" i="41" s="1"/>
  <c r="E1170" i="41" s="1"/>
  <c r="C1176" i="41"/>
  <c r="D1176" i="41" s="1"/>
  <c r="E1176" i="41" s="1"/>
  <c r="C973" i="41"/>
  <c r="D973" i="41" s="1"/>
  <c r="E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C1173" i="41"/>
  <c r="D1173" i="41" s="1"/>
  <c r="E1173" i="41" s="1"/>
  <c r="C809" i="41"/>
  <c r="D809" i="41" s="1"/>
  <c r="E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E1058" i="41" s="1"/>
  <c r="C946" i="41"/>
  <c r="D946" i="41" s="1"/>
  <c r="E946" i="41" s="1"/>
  <c r="C974" i="41"/>
  <c r="D974" i="41" s="1"/>
  <c r="C1274" i="41"/>
  <c r="D1274" i="41" s="1"/>
  <c r="E1274" i="41" s="1"/>
  <c r="C1273" i="41"/>
  <c r="D1273" i="41" s="1"/>
  <c r="E1273" i="41" s="1"/>
  <c r="C1295" i="41"/>
  <c r="D1295" i="41" s="1"/>
  <c r="C1249" i="41"/>
  <c r="D1249" i="41" s="1"/>
  <c r="C792" i="41"/>
  <c r="D792" i="41" s="1"/>
  <c r="C1021" i="41"/>
  <c r="D1021" i="41" s="1"/>
  <c r="E1021" i="41" s="1"/>
  <c r="C847" i="41"/>
  <c r="D847" i="41" s="1"/>
  <c r="E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E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E1056" i="41" s="1"/>
  <c r="C1073" i="41"/>
  <c r="D1073" i="41" s="1"/>
  <c r="E1073" i="41" s="1"/>
  <c r="C806" i="41"/>
  <c r="D806" i="41" s="1"/>
  <c r="E806" i="41" s="1"/>
  <c r="C1088" i="41"/>
  <c r="D1088" i="41" s="1"/>
  <c r="E1088" i="41" s="1"/>
  <c r="C1253" i="41"/>
  <c r="D1253" i="41" s="1"/>
  <c r="E1253" i="41" s="1"/>
  <c r="C891" i="41"/>
  <c r="D891" i="41" s="1"/>
  <c r="E891" i="41" s="1"/>
  <c r="C1197" i="41"/>
  <c r="D1197" i="41" s="1"/>
  <c r="E1197" i="41" s="1"/>
  <c r="C1007" i="41"/>
  <c r="D1007" i="41" s="1"/>
  <c r="C860" i="41"/>
  <c r="D860" i="41" s="1"/>
  <c r="C917" i="41"/>
  <c r="D917" i="41" s="1"/>
  <c r="C1311" i="41"/>
  <c r="D1311" i="41" s="1"/>
  <c r="E1311" i="41" s="1"/>
  <c r="C1309" i="41"/>
  <c r="D1309" i="41" s="1"/>
  <c r="E1309" i="41" s="1"/>
  <c r="C1002" i="41"/>
  <c r="D1002" i="41" s="1"/>
  <c r="C1035" i="41"/>
  <c r="D1035" i="41" s="1"/>
  <c r="E1035" i="41" s="1"/>
  <c r="C837" i="41"/>
  <c r="D837" i="41" s="1"/>
  <c r="E837" i="41" s="1"/>
  <c r="C1283" i="41"/>
  <c r="D1283" i="41" s="1"/>
  <c r="E1283" i="41" s="1"/>
  <c r="C826" i="41"/>
  <c r="D826" i="41" s="1"/>
  <c r="E826" i="41" s="1"/>
  <c r="C995" i="41"/>
  <c r="D995" i="41" s="1"/>
  <c r="E995" i="41" s="1"/>
  <c r="C1266" i="41"/>
  <c r="D1266" i="41" s="1"/>
  <c r="E1266" i="41" s="1"/>
  <c r="C1188" i="41"/>
  <c r="D1188" i="41" s="1"/>
  <c r="E1188" i="41" s="1"/>
  <c r="C902" i="41"/>
  <c r="D902" i="41" s="1"/>
  <c r="C850" i="41"/>
  <c r="D850" i="41" s="1"/>
  <c r="F850" i="41" s="1"/>
  <c r="C810" i="41"/>
  <c r="D810" i="41" s="1"/>
  <c r="C964" i="41"/>
  <c r="D964" i="41" s="1"/>
  <c r="C824" i="41"/>
  <c r="D824" i="41" s="1"/>
  <c r="E824" i="41" s="1"/>
  <c r="C960" i="41"/>
  <c r="D960" i="41" s="1"/>
  <c r="E960" i="41" s="1"/>
  <c r="C1255" i="41"/>
  <c r="D1255" i="41" s="1"/>
  <c r="E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C1204" i="41"/>
  <c r="D1204" i="41" s="1"/>
  <c r="C1263" i="41"/>
  <c r="D1263" i="41" s="1"/>
  <c r="E1263" i="41" s="1"/>
  <c r="C827" i="41"/>
  <c r="D827" i="41" s="1"/>
  <c r="E827" i="41" s="1"/>
  <c r="C829" i="41"/>
  <c r="D829" i="41" s="1"/>
  <c r="E829" i="41" s="1"/>
  <c r="C727" i="41"/>
  <c r="D727" i="41" s="1"/>
  <c r="E727" i="41" s="1"/>
  <c r="C1136" i="41"/>
  <c r="D1136" i="41" s="1"/>
  <c r="E1136" i="41" s="1"/>
  <c r="C855" i="41"/>
  <c r="D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E1026" i="41" s="1"/>
  <c r="C867" i="41"/>
  <c r="D867" i="41" s="1"/>
  <c r="E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E801" i="41" s="1"/>
  <c r="C830" i="41"/>
  <c r="D830" i="41" s="1"/>
  <c r="C825" i="41"/>
  <c r="D825" i="41" s="1"/>
  <c r="F825" i="41" s="1"/>
  <c r="C896" i="41"/>
  <c r="D896" i="41" s="1"/>
  <c r="E896" i="41" s="1"/>
  <c r="C715" i="41"/>
  <c r="D715" i="41" s="1"/>
  <c r="C1114" i="41"/>
  <c r="D1114" i="41" s="1"/>
  <c r="E1114" i="41" s="1"/>
  <c r="C804" i="41"/>
  <c r="D804" i="41" s="1"/>
  <c r="E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E1000" i="41" s="1"/>
  <c r="C910" i="41"/>
  <c r="D910" i="41" s="1"/>
  <c r="C1162" i="41"/>
  <c r="D1162" i="41" s="1"/>
  <c r="E1162" i="41" s="1"/>
  <c r="C1014" i="41"/>
  <c r="D1014" i="41" s="1"/>
  <c r="E1014" i="41" s="1"/>
  <c r="C849" i="41"/>
  <c r="D849" i="41" s="1"/>
  <c r="F849" i="41" s="1"/>
  <c r="C805" i="41"/>
  <c r="D805" i="41" s="1"/>
  <c r="E805" i="41" s="1"/>
  <c r="C1112" i="41"/>
  <c r="D1112" i="41" s="1"/>
  <c r="C1027" i="41"/>
  <c r="D1027" i="41" s="1"/>
  <c r="C1278" i="41"/>
  <c r="D1278" i="41" s="1"/>
  <c r="C1096" i="41"/>
  <c r="D1096" i="41" s="1"/>
  <c r="E1096" i="41" s="1"/>
  <c r="C1216" i="41"/>
  <c r="D1216" i="41" s="1"/>
  <c r="C947" i="41"/>
  <c r="D947" i="41" s="1"/>
  <c r="E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F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E1012" i="41" s="1"/>
  <c r="C989" i="41"/>
  <c r="D989" i="41" s="1"/>
  <c r="E989" i="41" s="1"/>
  <c r="C817" i="41"/>
  <c r="D817" i="41" s="1"/>
  <c r="C750" i="41"/>
  <c r="D750" i="41" s="1"/>
  <c r="C1066" i="41"/>
  <c r="D1066" i="41" s="1"/>
  <c r="C1113" i="41"/>
  <c r="D1113" i="41" s="1"/>
  <c r="E1113" i="41" s="1"/>
  <c r="C991" i="41"/>
  <c r="D991" i="41" s="1"/>
  <c r="C1153" i="41"/>
  <c r="D1153" i="41" s="1"/>
  <c r="E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C1251" i="41"/>
  <c r="D1251" i="41" s="1"/>
  <c r="E1251" i="41" s="1"/>
  <c r="C756" i="41"/>
  <c r="D756" i="41" s="1"/>
  <c r="F756" i="41" s="1"/>
  <c r="C742" i="41"/>
  <c r="D742" i="41" s="1"/>
  <c r="E742" i="41" s="1"/>
  <c r="C927" i="41"/>
  <c r="D927" i="41" s="1"/>
  <c r="C1009" i="41"/>
  <c r="D1009" i="41" s="1"/>
  <c r="E1009" i="41" s="1"/>
  <c r="C1082" i="41"/>
  <c r="D1082" i="41" s="1"/>
  <c r="C767" i="41"/>
  <c r="D767" i="41" s="1"/>
  <c r="C1189" i="41"/>
  <c r="D1189" i="41" s="1"/>
  <c r="E1189" i="41" s="1"/>
  <c r="C1261" i="41"/>
  <c r="D1261" i="41" s="1"/>
  <c r="E1261" i="41" s="1"/>
  <c r="C726" i="41"/>
  <c r="D726" i="41" s="1"/>
  <c r="C770" i="41"/>
  <c r="D770" i="41" s="1"/>
  <c r="F770" i="41" s="1"/>
  <c r="C779" i="41"/>
  <c r="D779" i="41" s="1"/>
  <c r="F779" i="41" s="1"/>
  <c r="C1182" i="41"/>
  <c r="D1182" i="41" s="1"/>
  <c r="E1182" i="41" s="1"/>
  <c r="C1126" i="41"/>
  <c r="D1126" i="41" s="1"/>
  <c r="E1126" i="41" s="1"/>
  <c r="C1052" i="41"/>
  <c r="D1052" i="41" s="1"/>
  <c r="C737" i="41"/>
  <c r="D737" i="41" s="1"/>
  <c r="E737" i="41" s="1"/>
  <c r="C1221" i="41"/>
  <c r="D1221" i="41" s="1"/>
  <c r="C773" i="41"/>
  <c r="D773" i="41" s="1"/>
  <c r="C1298" i="41"/>
  <c r="D1298" i="41" s="1"/>
  <c r="C1202" i="41"/>
  <c r="D1202" i="41" s="1"/>
  <c r="E1202" i="41" s="1"/>
  <c r="C1054" i="41"/>
  <c r="D1054" i="41" s="1"/>
  <c r="C1272" i="41"/>
  <c r="D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F819" i="41" s="1"/>
  <c r="C1292" i="41"/>
  <c r="D1292" i="41" s="1"/>
  <c r="C884" i="41"/>
  <c r="D884" i="41" s="1"/>
  <c r="E884" i="41" s="1"/>
  <c r="C887" i="41"/>
  <c r="D887" i="41" s="1"/>
  <c r="C1277" i="41"/>
  <c r="D1277" i="41" s="1"/>
  <c r="E1277" i="41" s="1"/>
  <c r="C1040" i="41"/>
  <c r="D1040" i="41" s="1"/>
  <c r="C1142" i="41"/>
  <c r="D1142" i="41" s="1"/>
  <c r="C1215" i="41"/>
  <c r="D1215" i="41" s="1"/>
  <c r="E1215" i="41" s="1"/>
  <c r="C943" i="41"/>
  <c r="D943" i="41" s="1"/>
  <c r="E943" i="41" s="1"/>
  <c r="C1225" i="41"/>
  <c r="D1225" i="41" s="1"/>
  <c r="C1089" i="41"/>
  <c r="D1089" i="41" s="1"/>
  <c r="C1233" i="41"/>
  <c r="D1233" i="41" s="1"/>
  <c r="E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E1297" i="41" s="1"/>
  <c r="C763" i="41"/>
  <c r="D763" i="41" s="1"/>
  <c r="F763" i="41" s="1"/>
  <c r="C1320" i="41"/>
  <c r="D1320" i="41" s="1"/>
  <c r="C1218" i="41"/>
  <c r="D1218" i="41" s="1"/>
  <c r="E1218" i="41" s="1"/>
  <c r="C1132" i="41"/>
  <c r="D1132" i="41" s="1"/>
  <c r="E1132" i="41" s="1"/>
  <c r="C880" i="41"/>
  <c r="D880" i="41" s="1"/>
  <c r="E880" i="41" s="1"/>
  <c r="C1206" i="41"/>
  <c r="D1206" i="41" s="1"/>
  <c r="E1206" i="41" s="1"/>
  <c r="C1134" i="41"/>
  <c r="D1134" i="41" s="1"/>
  <c r="E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C908" i="41"/>
  <c r="D908" i="41" s="1"/>
  <c r="E908" i="41" s="1"/>
  <c r="C1200" i="41"/>
  <c r="D1200" i="41" s="1"/>
  <c r="C1121" i="41"/>
  <c r="D1121" i="41" s="1"/>
  <c r="E1121" i="41" s="1"/>
  <c r="C1156" i="41"/>
  <c r="D1156" i="41" s="1"/>
  <c r="C904" i="41"/>
  <c r="D904" i="41" s="1"/>
  <c r="E904" i="41" s="1"/>
  <c r="C1164" i="41"/>
  <c r="D1164" i="41" s="1"/>
  <c r="C1237" i="41"/>
  <c r="D1237" i="41" s="1"/>
  <c r="E1237" i="41" s="1"/>
  <c r="C1147" i="41"/>
  <c r="D1147" i="41" s="1"/>
  <c r="C1143" i="41"/>
  <c r="D1143" i="41" s="1"/>
  <c r="E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E877" i="41" s="1"/>
  <c r="C934" i="41"/>
  <c r="D934" i="41" s="1"/>
  <c r="C864" i="41"/>
  <c r="D864" i="41" s="1"/>
  <c r="C876" i="41"/>
  <c r="D876" i="41" s="1"/>
  <c r="C1083" i="41"/>
  <c r="D1083" i="41" s="1"/>
  <c r="E1083" i="41" s="1"/>
  <c r="C1037" i="41"/>
  <c r="D1037" i="41" s="1"/>
  <c r="C729" i="41"/>
  <c r="D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E1071" i="41" s="1"/>
  <c r="C924" i="41"/>
  <c r="D924" i="41" s="1"/>
  <c r="C898" i="41"/>
  <c r="D898" i="41" s="1"/>
  <c r="E898" i="41" s="1"/>
  <c r="C1020" i="41"/>
  <c r="D1020" i="41" s="1"/>
  <c r="C944" i="41"/>
  <c r="D944" i="41" s="1"/>
  <c r="C1077" i="41"/>
  <c r="D1077" i="41" s="1"/>
  <c r="C782" i="41"/>
  <c r="D782" i="41" s="1"/>
  <c r="E782" i="41" s="1"/>
  <c r="C982" i="41"/>
  <c r="D982" i="41" s="1"/>
  <c r="C1016" i="41"/>
  <c r="D1016" i="41" s="1"/>
  <c r="E1016" i="41" s="1"/>
  <c r="C722" i="41"/>
  <c r="D722" i="41" s="1"/>
  <c r="C1259" i="41"/>
  <c r="D1259" i="41" s="1"/>
  <c r="E1259" i="41" s="1"/>
  <c r="C1090" i="41"/>
  <c r="D1090" i="41" s="1"/>
  <c r="C790" i="41"/>
  <c r="D790" i="41" s="1"/>
  <c r="C883" i="41"/>
  <c r="D883" i="41" s="1"/>
  <c r="E883" i="41" s="1"/>
  <c r="C1158" i="41"/>
  <c r="D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E1161" i="41" s="1"/>
  <c r="C816" i="41"/>
  <c r="D816" i="41" s="1"/>
  <c r="F816" i="41" s="1"/>
  <c r="C863" i="41"/>
  <c r="D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C1019" i="41"/>
  <c r="D1019" i="41" s="1"/>
  <c r="C981" i="41"/>
  <c r="D981" i="41" s="1"/>
  <c r="C1034" i="41"/>
  <c r="D1034" i="41" s="1"/>
  <c r="E1034" i="41" s="1"/>
  <c r="C972" i="41"/>
  <c r="D972" i="41" s="1"/>
  <c r="E972" i="41" s="1"/>
  <c r="C1053" i="41"/>
  <c r="D1053" i="41" s="1"/>
  <c r="C840" i="41"/>
  <c r="D840" i="41" s="1"/>
  <c r="F840" i="41" s="1"/>
  <c r="C1018" i="41"/>
  <c r="D1018" i="41" s="1"/>
  <c r="C1214" i="41"/>
  <c r="D1214" i="41" s="1"/>
  <c r="E1214" i="41" s="1"/>
  <c r="C839" i="41"/>
  <c r="D839" i="41" s="1"/>
  <c r="C983" i="41"/>
  <c r="D983" i="41" s="1"/>
  <c r="C777" i="41"/>
  <c r="D777" i="41" s="1"/>
  <c r="E777" i="41" s="1"/>
  <c r="C1185" i="41"/>
  <c r="D1185" i="41" s="1"/>
  <c r="E1185" i="41" s="1"/>
  <c r="C814" i="41"/>
  <c r="D814" i="41" s="1"/>
  <c r="E814" i="41" s="1"/>
  <c r="C1230" i="41"/>
  <c r="D1230" i="41" s="1"/>
  <c r="C1318" i="41"/>
  <c r="D1318" i="41" s="1"/>
  <c r="E1318" i="41" s="1"/>
  <c r="C953" i="41"/>
  <c r="D953" i="41" s="1"/>
  <c r="C854" i="41"/>
  <c r="D854" i="41" s="1"/>
  <c r="C893" i="41"/>
  <c r="D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E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E1139" i="41" s="1"/>
  <c r="C1171" i="41"/>
  <c r="D1171" i="41" s="1"/>
  <c r="C979" i="41"/>
  <c r="D979" i="41" s="1"/>
  <c r="C1254" i="41"/>
  <c r="D1254" i="41" s="1"/>
  <c r="E1254" i="41" s="1"/>
  <c r="C1246" i="41"/>
  <c r="D1246" i="41" s="1"/>
  <c r="E1246" i="41" s="1"/>
  <c r="C746" i="41"/>
  <c r="D746" i="41" s="1"/>
  <c r="E746" i="41" s="1"/>
  <c r="C1133" i="41"/>
  <c r="D1133" i="41" s="1"/>
  <c r="C1043" i="41"/>
  <c r="D1043" i="41" s="1"/>
  <c r="E1043" i="41" s="1"/>
  <c r="C783" i="41"/>
  <c r="D783" i="41" s="1"/>
  <c r="E783" i="41" s="1"/>
  <c r="C807" i="41"/>
  <c r="D807" i="41" s="1"/>
  <c r="C1211" i="41"/>
  <c r="D1211" i="41" s="1"/>
  <c r="C881" i="41"/>
  <c r="D881" i="41" s="1"/>
  <c r="E881" i="41" s="1"/>
  <c r="C965" i="41"/>
  <c r="D965" i="41" s="1"/>
  <c r="C906" i="41"/>
  <c r="D906" i="41" s="1"/>
  <c r="E906" i="41" s="1"/>
  <c r="C1072" i="41"/>
  <c r="D1072" i="41" s="1"/>
  <c r="E1072" i="41" s="1"/>
  <c r="C1119" i="41"/>
  <c r="D1119" i="41" s="1"/>
  <c r="E1119" i="41" s="1"/>
  <c r="C1178" i="41"/>
  <c r="D1178" i="41" s="1"/>
  <c r="C919" i="41"/>
  <c r="D919" i="41" s="1"/>
  <c r="E919" i="41" s="1"/>
  <c r="C1092" i="41"/>
  <c r="D1092" i="41" s="1"/>
  <c r="E1092" i="41" s="1"/>
  <c r="C1286" i="41"/>
  <c r="D1286" i="41" s="1"/>
  <c r="C1262" i="41"/>
  <c r="D1262" i="41" s="1"/>
  <c r="E1262" i="41" s="1"/>
  <c r="C918" i="41"/>
  <c r="D918" i="41" s="1"/>
  <c r="C1137" i="41"/>
  <c r="D1137" i="41" s="1"/>
  <c r="E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E912" i="41" s="1"/>
  <c r="C725" i="41"/>
  <c r="D725" i="41" s="1"/>
  <c r="E725" i="41" s="1"/>
  <c r="C778" i="41"/>
  <c r="D778" i="41" s="1"/>
  <c r="F778" i="41" s="1"/>
  <c r="C755" i="41"/>
  <c r="D755" i="41" s="1"/>
  <c r="C878" i="41"/>
  <c r="D878" i="41" s="1"/>
  <c r="E878" i="41" s="1"/>
  <c r="C838" i="41"/>
  <c r="D838" i="41" s="1"/>
  <c r="C833" i="41"/>
  <c r="D833" i="41" s="1"/>
  <c r="C828" i="41"/>
  <c r="D828" i="41" s="1"/>
  <c r="E828" i="41" s="1"/>
  <c r="C930" i="41"/>
  <c r="D930" i="41" s="1"/>
  <c r="E930" i="41" s="1"/>
  <c r="C1304" i="41"/>
  <c r="D1304" i="41" s="1"/>
  <c r="E1304" i="41" s="1"/>
  <c r="C978" i="41"/>
  <c r="D978" i="41" s="1"/>
  <c r="E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E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E741" i="41" s="1"/>
  <c r="C928" i="41"/>
  <c r="D928" i="41" s="1"/>
  <c r="E928" i="41" s="1"/>
  <c r="C820" i="41"/>
  <c r="D820" i="41" s="1"/>
  <c r="C1063" i="41"/>
  <c r="D1063" i="41" s="1"/>
  <c r="C1140" i="41"/>
  <c r="D1140" i="41" s="1"/>
  <c r="C812" i="41"/>
  <c r="D812" i="41" s="1"/>
  <c r="E812" i="41" s="1"/>
  <c r="C1271" i="41"/>
  <c r="D1271" i="41" s="1"/>
  <c r="E1271" i="41" s="1"/>
  <c r="C852" i="41"/>
  <c r="D852" i="41" s="1"/>
  <c r="C1307" i="41"/>
  <c r="D1307" i="41" s="1"/>
  <c r="C1294" i="41"/>
  <c r="D1294" i="41" s="1"/>
  <c r="C1003" i="41"/>
  <c r="D1003" i="41" s="1"/>
  <c r="E1003" i="41" s="1"/>
  <c r="O14" i="54"/>
  <c r="A15" i="54"/>
  <c r="A16" i="54"/>
  <c r="O15" i="54"/>
  <c r="O16" i="54"/>
  <c r="A17" i="54"/>
  <c r="O17" i="54"/>
  <c r="A18" i="54"/>
  <c r="A19" i="54"/>
  <c r="O18" i="54"/>
  <c r="O19" i="54"/>
  <c r="A20" i="54"/>
  <c r="A21" i="54"/>
  <c r="O20" i="54"/>
  <c r="A22" i="54"/>
  <c r="O21" i="54"/>
  <c r="A23" i="54"/>
  <c r="O22" i="54"/>
  <c r="A24" i="54"/>
  <c r="O23" i="54"/>
  <c r="O24" i="54"/>
  <c r="A25" i="54"/>
  <c r="O25" i="54"/>
  <c r="A26" i="54"/>
  <c r="O26" i="54"/>
  <c r="A27" i="54"/>
  <c r="A28" i="54"/>
  <c r="O27" i="54"/>
  <c r="A29" i="54"/>
  <c r="O28" i="54"/>
  <c r="A30" i="54"/>
  <c r="O29" i="54"/>
  <c r="O30" i="54"/>
  <c r="A31" i="54"/>
  <c r="A32" i="54"/>
  <c r="O32" i="54"/>
  <c r="O31" i="54"/>
  <c r="L42" i="39"/>
  <c r="L172" i="29"/>
  <c r="B171" i="29" l="1"/>
  <c r="B41" i="39"/>
  <c r="H52" i="11"/>
  <c r="J52" i="11"/>
  <c r="I52" i="11"/>
  <c r="H23" i="11"/>
  <c r="I23" i="11"/>
  <c r="J23" i="11"/>
  <c r="H26" i="11"/>
  <c r="I26" i="11"/>
  <c r="J26" i="11"/>
  <c r="I25" i="11"/>
  <c r="J25" i="11"/>
  <c r="H25" i="11"/>
  <c r="J24" i="11"/>
  <c r="H24" i="11"/>
  <c r="I24" i="11"/>
  <c r="J18" i="11"/>
  <c r="H21" i="11"/>
  <c r="K9" i="60"/>
  <c r="K16" i="60" s="1"/>
  <c r="K20" i="60" s="1"/>
  <c r="C8" i="54"/>
  <c r="I8" i="54" s="1"/>
  <c r="C7" i="54"/>
  <c r="I7" i="54" s="1"/>
  <c r="D9" i="60"/>
  <c r="E858" i="41"/>
  <c r="E241" i="29"/>
  <c r="E862" i="41"/>
  <c r="E831" i="41"/>
  <c r="F58" i="39"/>
  <c r="E761" i="41"/>
  <c r="E751" i="41"/>
  <c r="E757" i="41"/>
  <c r="E717" i="41"/>
  <c r="E866" i="41"/>
  <c r="F811" i="41"/>
  <c r="E842" i="41"/>
  <c r="F834" i="41"/>
  <c r="E269" i="29"/>
  <c r="F352" i="29"/>
  <c r="J36" i="39"/>
  <c r="E748" i="41"/>
  <c r="E351" i="29"/>
  <c r="F806" i="41"/>
  <c r="F826" i="41"/>
  <c r="I20" i="11"/>
  <c r="F824" i="41"/>
  <c r="E743" i="41"/>
  <c r="F304" i="29"/>
  <c r="F762" i="41"/>
  <c r="E766" i="41"/>
  <c r="E823" i="41"/>
  <c r="E845" i="41"/>
  <c r="E840" i="41"/>
  <c r="F744" i="41"/>
  <c r="F827" i="41"/>
  <c r="E732" i="41"/>
  <c r="E795" i="41"/>
  <c r="F289" i="29"/>
  <c r="E796" i="41"/>
  <c r="F752" i="41"/>
  <c r="F237" i="29"/>
  <c r="H22" i="11"/>
  <c r="E319" i="29"/>
  <c r="F225" i="29"/>
  <c r="E1227" i="41"/>
  <c r="I54" i="11"/>
  <c r="E1244" i="41"/>
  <c r="E985" i="41"/>
  <c r="E895" i="41"/>
  <c r="F789" i="41"/>
  <c r="F248" i="29"/>
  <c r="E949" i="41"/>
  <c r="E955" i="41"/>
  <c r="F764" i="41"/>
  <c r="E897" i="41"/>
  <c r="E1115" i="41"/>
  <c r="E998" i="41"/>
  <c r="E902" i="41"/>
  <c r="E1099" i="41"/>
  <c r="F727" i="41"/>
  <c r="E346" i="29"/>
  <c r="E793" i="41"/>
  <c r="E917" i="41"/>
  <c r="E1146" i="41"/>
  <c r="E754" i="41"/>
  <c r="E1147" i="41"/>
  <c r="E882" i="41"/>
  <c r="F805" i="41"/>
  <c r="E1149" i="41"/>
  <c r="E716" i="41"/>
  <c r="E1027" i="41"/>
  <c r="E787" i="41"/>
  <c r="E810" i="41"/>
  <c r="E991" i="41"/>
  <c r="E993" i="41"/>
  <c r="F721" i="41"/>
  <c r="E1097" i="41"/>
  <c r="E1221" i="41"/>
  <c r="F859" i="41"/>
  <c r="E822" i="41"/>
  <c r="E1086" i="41"/>
  <c r="E771" i="41"/>
  <c r="F742" i="41"/>
  <c r="E1267" i="41"/>
  <c r="F292" i="29"/>
  <c r="E1225" i="41"/>
  <c r="E1047" i="41"/>
  <c r="E1272" i="41"/>
  <c r="E818" i="41"/>
  <c r="E1317" i="41"/>
  <c r="F846" i="41"/>
  <c r="E932" i="41"/>
  <c r="E1265" i="41"/>
  <c r="E1085" i="41"/>
  <c r="F857" i="41"/>
  <c r="E1306" i="41"/>
  <c r="E1112" i="41"/>
  <c r="E981" i="41"/>
  <c r="F768" i="41"/>
  <c r="E890" i="41"/>
  <c r="E841" i="41"/>
  <c r="E1068" i="41"/>
  <c r="E749" i="41"/>
  <c r="E1082" i="41"/>
  <c r="E868" i="41"/>
  <c r="E734" i="41"/>
  <c r="E872" i="41"/>
  <c r="E1103" i="41"/>
  <c r="E1007" i="41"/>
  <c r="E799" i="41"/>
  <c r="F832" i="41"/>
  <c r="F719" i="41"/>
  <c r="E1004" i="41"/>
  <c r="F777" i="41"/>
  <c r="E1316" i="41"/>
  <c r="E963" i="41"/>
  <c r="E1050" i="41"/>
  <c r="F728" i="41"/>
  <c r="E964" i="41"/>
  <c r="E770" i="41"/>
  <c r="E724" i="41"/>
  <c r="E934" i="41"/>
  <c r="E360" i="29"/>
  <c r="E1008" i="41"/>
  <c r="E758" i="41"/>
  <c r="F736" i="41"/>
  <c r="E763" i="41"/>
  <c r="I21" i="11"/>
  <c r="E1158" i="41"/>
  <c r="F725" i="41"/>
  <c r="E848" i="41"/>
  <c r="E927" i="41"/>
  <c r="E765" i="41"/>
  <c r="E1293" i="41"/>
  <c r="E853" i="41"/>
  <c r="E849" i="41"/>
  <c r="F733" i="41"/>
  <c r="E1145" i="41"/>
  <c r="E1164" i="41"/>
  <c r="E779" i="41"/>
  <c r="E1320" i="41"/>
  <c r="E1234" i="41"/>
  <c r="E838" i="41"/>
  <c r="F813" i="41"/>
  <c r="E813" i="41"/>
  <c r="F329" i="29"/>
  <c r="E329" i="29"/>
  <c r="F227" i="29"/>
  <c r="E227" i="29"/>
  <c r="E1302" i="41"/>
  <c r="E1010" i="41"/>
  <c r="E933" i="41"/>
  <c r="F747" i="41"/>
  <c r="E1011" i="41"/>
  <c r="E729" i="41"/>
  <c r="E1131" i="41"/>
  <c r="E940" i="41"/>
  <c r="E1228" i="41"/>
  <c r="F788" i="41"/>
  <c r="E999" i="41"/>
  <c r="E1190" i="41"/>
  <c r="E330" i="29"/>
  <c r="I16" i="11"/>
  <c r="J16" i="11"/>
  <c r="F242" i="29"/>
  <c r="F298" i="29"/>
  <c r="E276" i="29"/>
  <c r="J54" i="11"/>
  <c r="F798" i="41"/>
  <c r="E1235" i="41"/>
  <c r="E1289" i="41"/>
  <c r="E1045" i="41"/>
  <c r="F737" i="41"/>
  <c r="F305" i="29"/>
  <c r="E851" i="41"/>
  <c r="E1171" i="41"/>
  <c r="E794" i="41"/>
  <c r="E740" i="41"/>
  <c r="E1216" i="41"/>
  <c r="E819" i="41"/>
  <c r="E778" i="41"/>
  <c r="F760" i="41"/>
  <c r="F59" i="39"/>
  <c r="E726" i="41"/>
  <c r="F726" i="41"/>
  <c r="E1169" i="41"/>
  <c r="E1281" i="41"/>
  <c r="E337" i="29"/>
  <c r="F337" i="29"/>
  <c r="F247" i="29"/>
  <c r="E247" i="29"/>
  <c r="E326" i="29"/>
  <c r="F326" i="29"/>
  <c r="E997" i="41"/>
  <c r="E1287" i="41"/>
  <c r="F257" i="29"/>
  <c r="E257" i="29"/>
  <c r="E1204" i="41"/>
  <c r="E230" i="29"/>
  <c r="E879" i="41"/>
  <c r="E314" i="29"/>
  <c r="E1257" i="41"/>
  <c r="E941" i="41"/>
  <c r="E856" i="41"/>
  <c r="F856" i="41"/>
  <c r="E937" i="41"/>
  <c r="E952" i="41"/>
  <c r="E1183" i="41"/>
  <c r="E875" i="41"/>
  <c r="F753" i="41"/>
  <c r="F731" i="41"/>
  <c r="E913" i="41"/>
  <c r="E825" i="41"/>
  <c r="E1179" i="41"/>
  <c r="E797" i="41"/>
  <c r="E1002" i="41"/>
  <c r="F769" i="41"/>
  <c r="E1101" i="41"/>
  <c r="E1079" i="41"/>
  <c r="E1249" i="41"/>
  <c r="F745" i="41"/>
  <c r="F801" i="41"/>
  <c r="F782" i="41"/>
  <c r="E861" i="41"/>
  <c r="E1150" i="41"/>
  <c r="E1040" i="41"/>
  <c r="F812" i="41"/>
  <c r="F730" i="41"/>
  <c r="F61" i="39"/>
  <c r="E315" i="29"/>
  <c r="F738" i="41"/>
  <c r="E1064" i="41"/>
  <c r="E332" i="29"/>
  <c r="E278" i="29"/>
  <c r="E1030" i="41"/>
  <c r="F821" i="41"/>
  <c r="F847" i="41"/>
  <c r="E776" i="41"/>
  <c r="E1066" i="41"/>
  <c r="E1168" i="41"/>
  <c r="E790" i="41"/>
  <c r="F772" i="41"/>
  <c r="E735" i="41"/>
  <c r="E971" i="41"/>
  <c r="E249" i="29"/>
  <c r="E1294" i="41"/>
  <c r="E1260" i="41"/>
  <c r="E1220" i="41"/>
  <c r="E1211" i="41"/>
  <c r="E1290" i="41"/>
  <c r="E817" i="41"/>
  <c r="E1117" i="41"/>
  <c r="E1180" i="41"/>
  <c r="E775" i="41"/>
  <c r="F775" i="41"/>
  <c r="F854" i="41"/>
  <c r="E854" i="41"/>
  <c r="E1295" i="41"/>
  <c r="E784" i="41"/>
  <c r="F784" i="41"/>
  <c r="F715" i="41"/>
  <c r="E715" i="41"/>
  <c r="E953" i="41"/>
  <c r="E774" i="41"/>
  <c r="F774" i="41"/>
  <c r="E1213" i="41"/>
  <c r="E1236" i="41"/>
  <c r="E1037" i="41"/>
  <c r="E1154" i="41"/>
  <c r="E1268" i="41"/>
  <c r="E1307" i="41"/>
  <c r="E996" i="41"/>
  <c r="E1207" i="41"/>
  <c r="E977" i="41"/>
  <c r="E1091" i="41"/>
  <c r="E1245" i="41"/>
  <c r="E921" i="41"/>
  <c r="E1230" i="41"/>
  <c r="E1209" i="41"/>
  <c r="E816" i="41"/>
  <c r="E965" i="41"/>
  <c r="E1133" i="41"/>
  <c r="E863" i="41"/>
  <c r="F863" i="41"/>
  <c r="E869" i="41"/>
  <c r="F350" i="29"/>
  <c r="E1159" i="41"/>
  <c r="E1203" i="41"/>
  <c r="F808" i="41"/>
  <c r="E808" i="41"/>
  <c r="E75" i="39"/>
  <c r="E274" i="29"/>
  <c r="F274" i="29"/>
  <c r="E1111" i="41"/>
  <c r="F746" i="41"/>
  <c r="E1053" i="41"/>
  <c r="E983" i="41"/>
  <c r="F750" i="41"/>
  <c r="E750" i="41"/>
  <c r="F792" i="41"/>
  <c r="E792" i="41"/>
  <c r="E1041" i="41"/>
  <c r="E850" i="41"/>
  <c r="F800" i="41"/>
  <c r="E876" i="41"/>
  <c r="E1298" i="41"/>
  <c r="E1069" i="41"/>
  <c r="E905" i="41"/>
  <c r="E1278" i="41"/>
  <c r="E1077" i="41"/>
  <c r="E356" i="29"/>
  <c r="F356" i="29"/>
  <c r="E369" i="29"/>
  <c r="F307" i="29"/>
  <c r="E307" i="29"/>
  <c r="F833" i="41"/>
  <c r="E833" i="41"/>
  <c r="E1200" i="41"/>
  <c r="E956" i="41"/>
  <c r="E262" i="29"/>
  <c r="F262" i="29"/>
  <c r="F238" i="29"/>
  <c r="E238" i="29"/>
  <c r="E254" i="29"/>
  <c r="F254" i="29"/>
  <c r="E308" i="29"/>
  <c r="F308" i="29"/>
  <c r="E366" i="29"/>
  <c r="E282" i="29"/>
  <c r="E64" i="39"/>
  <c r="F240" i="29"/>
  <c r="E263" i="29"/>
  <c r="F277" i="29"/>
  <c r="E1093" i="41"/>
  <c r="F820" i="41"/>
  <c r="E820" i="41"/>
  <c r="F830" i="41"/>
  <c r="E830" i="41"/>
  <c r="E785" i="41"/>
  <c r="F785" i="41"/>
  <c r="E1018" i="41"/>
  <c r="E815" i="41"/>
  <c r="F815" i="41"/>
  <c r="E1025" i="41"/>
  <c r="E974" i="41"/>
  <c r="E1032" i="41"/>
  <c r="E1240" i="41"/>
  <c r="E1076" i="41"/>
  <c r="E1229" i="41"/>
  <c r="E1033" i="41"/>
  <c r="F739" i="41"/>
  <c r="E739" i="41"/>
  <c r="F767" i="41"/>
  <c r="E767" i="41"/>
  <c r="E860" i="41"/>
  <c r="F860" i="41"/>
  <c r="E1140" i="41"/>
  <c r="E954" i="41"/>
  <c r="E1019" i="41"/>
  <c r="E1199" i="41"/>
  <c r="E926" i="41"/>
  <c r="E1286" i="41"/>
  <c r="F783" i="41"/>
  <c r="E1081" i="41"/>
  <c r="E755" i="41"/>
  <c r="F755" i="41"/>
  <c r="E320" i="29"/>
  <c r="E291" i="29"/>
  <c r="E284" i="29"/>
  <c r="F284" i="29"/>
  <c r="F273" i="29"/>
  <c r="E273" i="29"/>
  <c r="E979" i="41"/>
  <c r="E844" i="41"/>
  <c r="F844" i="41"/>
  <c r="E944" i="41"/>
  <c r="E355" i="29"/>
  <c r="F355" i="29"/>
  <c r="E67" i="39"/>
  <c r="E759" i="41"/>
  <c r="E892" i="41"/>
  <c r="E975" i="41"/>
  <c r="F829" i="41"/>
  <c r="E756" i="41"/>
  <c r="F865" i="41"/>
  <c r="E865" i="41"/>
  <c r="F807" i="41"/>
  <c r="E807" i="41"/>
  <c r="E1106" i="41"/>
  <c r="E259" i="29"/>
  <c r="F259" i="29"/>
  <c r="E224" i="29"/>
  <c r="F224" i="29" s="1"/>
  <c r="F235" i="29"/>
  <c r="E235" i="29"/>
  <c r="E316" i="29"/>
  <c r="F316" i="29"/>
  <c r="E72" i="39"/>
  <c r="E73" i="39"/>
  <c r="H17" i="11"/>
  <c r="J17" i="11"/>
  <c r="I17" i="11"/>
  <c r="F339" i="29"/>
  <c r="E255" i="29"/>
  <c r="E74" i="39"/>
  <c r="E364" i="29"/>
  <c r="F318" i="29"/>
  <c r="F243" i="29"/>
  <c r="E243" i="29"/>
  <c r="F245" i="29"/>
  <c r="E245" i="29"/>
  <c r="F335" i="29"/>
  <c r="E335" i="29"/>
  <c r="E331" i="29"/>
  <c r="F331" i="29"/>
  <c r="E258" i="29"/>
  <c r="F258" i="29"/>
  <c r="E290" i="29"/>
  <c r="E373" i="29"/>
  <c r="E297" i="29"/>
  <c r="F297" i="29"/>
  <c r="F302" i="29"/>
  <c r="E302" i="29"/>
  <c r="F309" i="29"/>
  <c r="E309" i="29"/>
  <c r="J15" i="11"/>
  <c r="H15" i="11"/>
  <c r="E328" i="29"/>
  <c r="F328" i="29"/>
  <c r="E226" i="29"/>
  <c r="E295" i="29"/>
  <c r="F295" i="29"/>
  <c r="E340" i="29"/>
  <c r="E252" i="29"/>
  <c r="F270" i="29"/>
  <c r="E280" i="29"/>
  <c r="I22" i="11"/>
  <c r="F286" i="29"/>
  <c r="E246" i="29"/>
  <c r="E66" i="39"/>
  <c r="F266" i="29"/>
  <c r="F60" i="39"/>
  <c r="H18" i="11"/>
  <c r="E327" i="29"/>
  <c r="E342" i="29"/>
  <c r="F321" i="29"/>
  <c r="I15" i="11"/>
  <c r="E239" i="29"/>
  <c r="I36" i="39"/>
  <c r="E1193" i="41"/>
  <c r="E889" i="41"/>
  <c r="E976" i="41"/>
  <c r="E1090" i="41"/>
  <c r="E1142" i="41"/>
  <c r="E839" i="41"/>
  <c r="E1124" i="41"/>
  <c r="E852" i="41"/>
  <c r="E1063" i="41"/>
  <c r="E1084" i="41"/>
  <c r="E873" i="41"/>
  <c r="E1292" i="41"/>
  <c r="F773" i="41"/>
  <c r="E773" i="41"/>
  <c r="E1186" i="41"/>
  <c r="E918" i="41"/>
  <c r="E886" i="41"/>
  <c r="E1166" i="41"/>
  <c r="E1291" i="41"/>
  <c r="E722" i="41"/>
  <c r="F723" i="41" s="1"/>
  <c r="F722" i="41"/>
  <c r="E864" i="41"/>
  <c r="F864" i="41"/>
  <c r="E925" i="41"/>
  <c r="E1156" i="41"/>
  <c r="E1006" i="41"/>
  <c r="E1089" i="41"/>
  <c r="E887" i="41"/>
  <c r="E1313" i="41"/>
  <c r="E1054" i="41"/>
  <c r="E1052" i="41"/>
  <c r="F855" i="41"/>
  <c r="E855" i="41"/>
  <c r="E1305" i="41"/>
  <c r="E791" i="41"/>
  <c r="E910" i="41"/>
  <c r="E1178" i="41"/>
  <c r="E893" i="41"/>
  <c r="E1020" i="41"/>
  <c r="F741" i="41"/>
  <c r="E982" i="41"/>
  <c r="E924" i="41"/>
  <c r="E348" i="29"/>
  <c r="E322" i="29"/>
  <c r="F322" i="29"/>
  <c r="E370" i="29"/>
  <c r="E76" i="39"/>
  <c r="E338" i="29"/>
  <c r="F279" i="29"/>
  <c r="E279" i="29"/>
  <c r="F359" i="29"/>
  <c r="E365" i="29"/>
  <c r="E368" i="29"/>
  <c r="E333" i="29"/>
  <c r="F333" i="29"/>
  <c r="F311" i="29"/>
  <c r="E311" i="29"/>
  <c r="F285" i="29"/>
  <c r="E285" i="29"/>
  <c r="F336" i="29"/>
  <c r="E336" i="29"/>
  <c r="F341" i="29"/>
  <c r="E341" i="29"/>
  <c r="F354" i="29"/>
  <c r="E354" i="29"/>
  <c r="F231" i="29"/>
  <c r="E231" i="29"/>
  <c r="E71" i="39"/>
  <c r="F36" i="39"/>
  <c r="E251" i="29"/>
  <c r="F251" i="29"/>
  <c r="F236" i="29"/>
  <c r="E236" i="29"/>
  <c r="F267" i="29"/>
  <c r="E229" i="29"/>
  <c r="F229" i="29"/>
  <c r="F306" i="29"/>
  <c r="F62" i="39"/>
  <c r="E70" i="39"/>
  <c r="E287" i="29"/>
  <c r="F287" i="29"/>
  <c r="F260" i="29"/>
  <c r="E260" i="29"/>
  <c r="E300" i="29"/>
  <c r="E232" i="29"/>
  <c r="F232" i="29"/>
  <c r="F357" i="29"/>
  <c r="E325" i="29"/>
  <c r="F325" i="29"/>
  <c r="E372" i="29"/>
  <c r="E65" i="39"/>
  <c r="E323" i="29"/>
  <c r="F323" i="29"/>
  <c r="F299" i="29"/>
  <c r="E299" i="29"/>
  <c r="E303" i="29"/>
  <c r="F303" i="29"/>
  <c r="F265" i="29"/>
  <c r="E265" i="29"/>
  <c r="F301" i="29"/>
  <c r="E63" i="39"/>
  <c r="F271" i="29"/>
  <c r="E250" i="29"/>
  <c r="F250" i="29"/>
  <c r="E244" i="29"/>
  <c r="F334" i="29"/>
  <c r="F343" i="29"/>
  <c r="E69" i="39"/>
  <c r="F264" i="29"/>
  <c r="E264" i="29"/>
  <c r="E317" i="29"/>
  <c r="F317" i="29"/>
  <c r="E234" i="29"/>
  <c r="F234" i="29"/>
  <c r="F344" i="29"/>
  <c r="F358" i="29"/>
  <c r="E272" i="29"/>
  <c r="E275" i="29"/>
  <c r="F275" i="29"/>
  <c r="E310" i="29"/>
  <c r="F310" i="29"/>
  <c r="E283" i="29"/>
  <c r="F283" i="29"/>
  <c r="K15" i="29"/>
  <c r="E288" i="29"/>
  <c r="F288" i="29"/>
  <c r="E281" i="29"/>
  <c r="F253" i="29"/>
  <c r="E293" i="29"/>
  <c r="F261" i="29"/>
  <c r="E256" i="29"/>
  <c r="E294" i="29"/>
  <c r="E268" i="29"/>
  <c r="F268" i="29"/>
  <c r="E313" i="29"/>
  <c r="J21" i="11"/>
  <c r="I18" i="11"/>
  <c r="J20" i="11"/>
  <c r="K24" i="11" l="1"/>
  <c r="K52" i="11"/>
  <c r="K25" i="11"/>
  <c r="K23" i="11"/>
  <c r="K26" i="11"/>
  <c r="F843" i="41"/>
  <c r="F324" i="29"/>
  <c r="F353" i="29"/>
  <c r="F814" i="41"/>
  <c r="F320" i="29"/>
  <c r="F810" i="41"/>
  <c r="F809" i="41"/>
  <c r="F319" i="29"/>
  <c r="F300" i="29"/>
  <c r="F790" i="41"/>
  <c r="F345" i="29"/>
  <c r="F835" i="41"/>
  <c r="F729" i="41"/>
  <c r="F348" i="29"/>
  <c r="F226" i="29"/>
  <c r="F239" i="29"/>
  <c r="F838" i="41"/>
  <c r="F716" i="41"/>
  <c r="F67" i="39"/>
  <c r="F781" i="41"/>
  <c r="F291" i="29"/>
  <c r="F290" i="29"/>
  <c r="F780" i="41"/>
  <c r="F839" i="41"/>
  <c r="F228" i="29"/>
  <c r="F803" i="41"/>
  <c r="F349" i="29"/>
  <c r="F718" i="41"/>
  <c r="F313" i="29"/>
  <c r="F1292" i="41"/>
  <c r="F1143" i="41"/>
  <c r="H7" i="54"/>
  <c r="D7" i="54"/>
  <c r="H8" i="54"/>
  <c r="D8" i="54"/>
  <c r="E8" i="54" s="1"/>
  <c r="C9" i="54"/>
  <c r="F373" i="29"/>
  <c r="F1089" i="41"/>
  <c r="F65" i="39"/>
  <c r="F69" i="39"/>
  <c r="F372" i="29"/>
  <c r="F1158" i="41"/>
  <c r="F1052" i="41"/>
  <c r="F371" i="29"/>
  <c r="F940" i="41"/>
  <c r="F369" i="29"/>
  <c r="K36" i="39"/>
  <c r="F852" i="41"/>
  <c r="F786" i="41"/>
  <c r="F817" i="41"/>
  <c r="F346" i="29"/>
  <c r="F314" i="29"/>
  <c r="F296" i="29"/>
  <c r="F804" i="41"/>
  <c r="F720" i="41"/>
  <c r="F836" i="41"/>
  <c r="F327" i="29"/>
  <c r="F822" i="41"/>
  <c r="F230" i="29"/>
  <c r="F332" i="29"/>
  <c r="K20" i="11"/>
  <c r="K22" i="11"/>
  <c r="K21" i="11"/>
  <c r="F1106" i="41"/>
  <c r="F1035" i="41"/>
  <c r="F1049" i="41"/>
  <c r="F872" i="41"/>
  <c r="F961" i="41"/>
  <c r="F936" i="41"/>
  <c r="F1208" i="41"/>
  <c r="F1172" i="41"/>
  <c r="F897" i="41"/>
  <c r="F1168" i="41"/>
  <c r="F70" i="39"/>
  <c r="F1317" i="41"/>
  <c r="F1131" i="41"/>
  <c r="F934" i="41"/>
  <c r="F939" i="41"/>
  <c r="F902" i="41"/>
  <c r="F1020" i="41"/>
  <c r="F1109" i="41"/>
  <c r="F1054" i="41"/>
  <c r="F918" i="41"/>
  <c r="F1124" i="41"/>
  <c r="F976" i="41"/>
  <c r="F989" i="41"/>
  <c r="F1184" i="41"/>
  <c r="F883" i="41"/>
  <c r="F1153" i="41"/>
  <c r="F1026" i="41"/>
  <c r="F1140" i="41"/>
  <c r="F1018" i="41"/>
  <c r="F1093" i="41"/>
  <c r="F1069" i="41"/>
  <c r="F1041" i="41"/>
  <c r="F884" i="41"/>
  <c r="F1133" i="41"/>
  <c r="F1021" i="41"/>
  <c r="F1280" i="41"/>
  <c r="F970" i="41"/>
  <c r="F1206" i="41"/>
  <c r="F1223" i="41"/>
  <c r="F907" i="41"/>
  <c r="F952" i="41"/>
  <c r="F1257" i="41"/>
  <c r="F1204" i="41"/>
  <c r="F1031" i="41"/>
  <c r="F943" i="41"/>
  <c r="F1277" i="41"/>
  <c r="F1013" i="41"/>
  <c r="F1128" i="41"/>
  <c r="F1234" i="41"/>
  <c r="F1058" i="41"/>
  <c r="F969" i="41"/>
  <c r="F1005" i="41"/>
  <c r="F1118" i="41"/>
  <c r="F1000" i="41"/>
  <c r="F948" i="41"/>
  <c r="F992" i="41"/>
  <c r="F994" i="41"/>
  <c r="F1129" i="41"/>
  <c r="F1094" i="41"/>
  <c r="F1227" i="41"/>
  <c r="F1249" i="41"/>
  <c r="F1146" i="41"/>
  <c r="F926" i="41"/>
  <c r="F1064" i="41"/>
  <c r="F63" i="39"/>
  <c r="F1264" i="41"/>
  <c r="F66" i="39"/>
  <c r="F1316" i="41"/>
  <c r="F1001" i="41"/>
  <c r="F1209" i="41"/>
  <c r="F1081" i="41"/>
  <c r="F1068" i="41"/>
  <c r="F1030" i="41"/>
  <c r="F1112" i="41"/>
  <c r="F1240" i="41"/>
  <c r="F1268" i="41"/>
  <c r="F1188" i="41"/>
  <c r="F1183" i="41"/>
  <c r="F1237" i="41"/>
  <c r="F1276" i="41"/>
  <c r="F966" i="41"/>
  <c r="F1265" i="41"/>
  <c r="F76" i="39"/>
  <c r="F1006" i="41"/>
  <c r="F873" i="41"/>
  <c r="F68" i="39"/>
  <c r="F73" i="39"/>
  <c r="F912" i="41"/>
  <c r="F1088" i="41"/>
  <c r="F1139" i="41"/>
  <c r="F1033" i="41"/>
  <c r="F1032" i="41"/>
  <c r="F1092" i="41"/>
  <c r="F921" i="41"/>
  <c r="F1207" i="41"/>
  <c r="F1154" i="41"/>
  <c r="F1295" i="41"/>
  <c r="F1117" i="41"/>
  <c r="F1220" i="41"/>
  <c r="F1218" i="41"/>
  <c r="F928" i="41"/>
  <c r="F1192" i="41"/>
  <c r="F1046" i="41"/>
  <c r="F1126" i="41"/>
  <c r="F1169" i="41"/>
  <c r="F1175" i="41"/>
  <c r="F1113" i="41"/>
  <c r="F1279" i="41"/>
  <c r="F1067" i="41"/>
  <c r="F1187" i="41"/>
  <c r="F1283" i="41"/>
  <c r="F1195" i="41"/>
  <c r="F1258" i="41"/>
  <c r="F1016" i="41"/>
  <c r="F955" i="41"/>
  <c r="F1289" i="41"/>
  <c r="F1147" i="41"/>
  <c r="F923" i="41"/>
  <c r="F1062" i="41"/>
  <c r="F1216" i="41"/>
  <c r="F71" i="39"/>
  <c r="F1293" i="41"/>
  <c r="F882" i="41"/>
  <c r="F1045" i="41"/>
  <c r="F1244" i="41"/>
  <c r="F1101" i="41"/>
  <c r="F988" i="41"/>
  <c r="F1004" i="41"/>
  <c r="F1072" i="41"/>
  <c r="F922" i="41"/>
  <c r="F1180" i="41"/>
  <c r="F1198" i="41"/>
  <c r="F957" i="41"/>
  <c r="F909" i="41"/>
  <c r="F910" i="41"/>
  <c r="F1305" i="41"/>
  <c r="F1291" i="41"/>
  <c r="F364" i="29"/>
  <c r="F72" i="39"/>
  <c r="F1318" i="41"/>
  <c r="F1080" i="41"/>
  <c r="F892" i="41"/>
  <c r="F880" i="41"/>
  <c r="F1229" i="41"/>
  <c r="F1077" i="41"/>
  <c r="F1298" i="41"/>
  <c r="F930" i="41"/>
  <c r="F867" i="41"/>
  <c r="F1114" i="41"/>
  <c r="F1226" i="41"/>
  <c r="F1127" i="41"/>
  <c r="F1263" i="41"/>
  <c r="F1259" i="41"/>
  <c r="F1121" i="41"/>
  <c r="F1320" i="41"/>
  <c r="F1098" i="41"/>
  <c r="F1075" i="41"/>
  <c r="F1246" i="41"/>
  <c r="F906" i="41"/>
  <c r="F1299" i="41"/>
  <c r="F1191" i="41"/>
  <c r="F895" i="41"/>
  <c r="F1306" i="41"/>
  <c r="F1149" i="41"/>
  <c r="F1242" i="41"/>
  <c r="F971" i="41"/>
  <c r="F986" i="41"/>
  <c r="F1171" i="41"/>
  <c r="F917" i="41"/>
  <c r="F890" i="41"/>
  <c r="F1040" i="41"/>
  <c r="F1044" i="41"/>
  <c r="F1210" i="41"/>
  <c r="F999" i="41"/>
  <c r="F927" i="41"/>
  <c r="F983" i="41"/>
  <c r="F1116" i="41"/>
  <c r="F959" i="41"/>
  <c r="F1155" i="41"/>
  <c r="F1222" i="41"/>
  <c r="F924" i="41"/>
  <c r="F368" i="29"/>
  <c r="F1186" i="41"/>
  <c r="F370" i="29"/>
  <c r="F982" i="41"/>
  <c r="F1178" i="41"/>
  <c r="F1313" i="41"/>
  <c r="F1084" i="41"/>
  <c r="F889" i="41"/>
  <c r="F1015" i="41"/>
  <c r="F944" i="41"/>
  <c r="F1199" i="41"/>
  <c r="F974" i="41"/>
  <c r="F1273" i="41"/>
  <c r="F1036" i="41"/>
  <c r="F965" i="41"/>
  <c r="F1245" i="41"/>
  <c r="F996" i="41"/>
  <c r="F1037" i="41"/>
  <c r="F953" i="41"/>
  <c r="F1260" i="41"/>
  <c r="F1123" i="41"/>
  <c r="F1301" i="41"/>
  <c r="F995" i="41"/>
  <c r="F1185" i="41"/>
  <c r="F1254" i="41"/>
  <c r="F937" i="41"/>
  <c r="F362" i="29"/>
  <c r="F1087" i="41"/>
  <c r="F933" i="41"/>
  <c r="F950" i="41"/>
  <c r="F1215" i="41"/>
  <c r="F972" i="41"/>
  <c r="F938" i="41"/>
  <c r="F1261" i="41"/>
  <c r="F1202" i="41"/>
  <c r="F1024" i="41"/>
  <c r="F916" i="41"/>
  <c r="F1231" i="41"/>
  <c r="F1278" i="41"/>
  <c r="F1230" i="41"/>
  <c r="F1145" i="41"/>
  <c r="F985" i="41"/>
  <c r="F1078" i="41"/>
  <c r="F1319" i="41"/>
  <c r="F913" i="41"/>
  <c r="F1066" i="41"/>
  <c r="F963" i="41"/>
  <c r="F981" i="41"/>
  <c r="F1275" i="41"/>
  <c r="F991" i="41"/>
  <c r="F993" i="41"/>
  <c r="F1164" i="41"/>
  <c r="F1308" i="41"/>
  <c r="F1213" i="41"/>
  <c r="F1071" i="41"/>
  <c r="F997" i="41"/>
  <c r="F1304" i="41"/>
  <c r="F1053" i="41"/>
  <c r="F893" i="41"/>
  <c r="F1156" i="41"/>
  <c r="F361" i="29"/>
  <c r="F363" i="29"/>
  <c r="F365" i="29"/>
  <c r="F925" i="41"/>
  <c r="F1166" i="41"/>
  <c r="F1142" i="41"/>
  <c r="F74" i="39"/>
  <c r="F1138" i="41"/>
  <c r="F1019" i="41"/>
  <c r="F1076" i="41"/>
  <c r="F1025" i="41"/>
  <c r="F898" i="41"/>
  <c r="F869" i="41"/>
  <c r="F1251" i="41"/>
  <c r="F870" i="41"/>
  <c r="F1239" i="41"/>
  <c r="F1177" i="41"/>
  <c r="F908" i="41"/>
  <c r="F879" i="41"/>
  <c r="F1296" i="41"/>
  <c r="K54" i="11"/>
  <c r="F1119" i="41"/>
  <c r="F1010" i="41"/>
  <c r="F1029" i="41"/>
  <c r="F1034" i="41"/>
  <c r="F1262" i="41"/>
  <c r="F1253" i="41"/>
  <c r="F1243" i="41"/>
  <c r="F1241" i="41"/>
  <c r="F888" i="41"/>
  <c r="F984" i="41"/>
  <c r="F980" i="41"/>
  <c r="F1270" i="41"/>
  <c r="F1136" i="41"/>
  <c r="F1050" i="41"/>
  <c r="F1082" i="41"/>
  <c r="F1179" i="41"/>
  <c r="F1203" i="41"/>
  <c r="F949" i="41"/>
  <c r="F1085" i="41"/>
  <c r="F1055" i="41"/>
  <c r="F868" i="41"/>
  <c r="F1221" i="41"/>
  <c r="F1022" i="41"/>
  <c r="F1111" i="41"/>
  <c r="F1228" i="41"/>
  <c r="F1150" i="41"/>
  <c r="F1099" i="41"/>
  <c r="F919" i="41"/>
  <c r="F1211" i="41"/>
  <c r="F941" i="41"/>
  <c r="F891" i="41"/>
  <c r="F1134" i="41"/>
  <c r="F1152" i="41"/>
  <c r="F1003" i="41"/>
  <c r="F911" i="41"/>
  <c r="F887" i="41"/>
  <c r="F1063" i="41"/>
  <c r="F1193" i="41"/>
  <c r="F1110" i="41"/>
  <c r="F1122" i="41"/>
  <c r="F956" i="41"/>
  <c r="F1038" i="41"/>
  <c r="F876" i="41"/>
  <c r="F1197" i="41"/>
  <c r="F75" i="39"/>
  <c r="F1307" i="41"/>
  <c r="F1236" i="41"/>
  <c r="F1048" i="41"/>
  <c r="F945" i="41"/>
  <c r="F1105" i="41"/>
  <c r="F1065" i="41"/>
  <c r="F1102" i="41"/>
  <c r="F894" i="41"/>
  <c r="F1157" i="41"/>
  <c r="F1256" i="41"/>
  <c r="F942" i="41"/>
  <c r="F1214" i="41"/>
  <c r="F1201" i="41"/>
  <c r="F1274" i="41"/>
  <c r="F1163" i="41"/>
  <c r="F1096" i="41"/>
  <c r="F1233" i="41"/>
  <c r="F1141" i="41"/>
  <c r="F1174" i="41"/>
  <c r="F1160" i="41"/>
  <c r="F1238" i="41"/>
  <c r="F871" i="41"/>
  <c r="F1312" i="41"/>
  <c r="F1061" i="41"/>
  <c r="F1144" i="41"/>
  <c r="F1132" i="41"/>
  <c r="F1309" i="41"/>
  <c r="F914" i="41"/>
  <c r="F1250" i="41"/>
  <c r="F1051" i="41"/>
  <c r="F1194" i="41"/>
  <c r="F929" i="41"/>
  <c r="F1135" i="41"/>
  <c r="F935" i="41"/>
  <c r="F1017" i="41"/>
  <c r="F1167" i="41"/>
  <c r="F1189" i="41"/>
  <c r="F1212" i="41"/>
  <c r="F885" i="41"/>
  <c r="F899" i="41"/>
  <c r="F1181" i="41"/>
  <c r="F1162" i="41"/>
  <c r="F896" i="41"/>
  <c r="F1057" i="41"/>
  <c r="F1170" i="41"/>
  <c r="F1248" i="41"/>
  <c r="F1083" i="41"/>
  <c r="F920" i="41"/>
  <c r="F1297" i="41"/>
  <c r="F1285" i="41"/>
  <c r="F1073" i="41"/>
  <c r="F903" i="41"/>
  <c r="F1176" i="41"/>
  <c r="F1056" i="41"/>
  <c r="F1107" i="41"/>
  <c r="F1255" i="41"/>
  <c r="F1269" i="41"/>
  <c r="F1284" i="41"/>
  <c r="F1060" i="41"/>
  <c r="F960" i="41"/>
  <c r="F1224" i="41"/>
  <c r="F1108" i="41"/>
  <c r="F951" i="41"/>
  <c r="F1130" i="41"/>
  <c r="F1252" i="41"/>
  <c r="F874" i="41"/>
  <c r="F1074" i="41"/>
  <c r="F958" i="41"/>
  <c r="F900" i="41"/>
  <c r="F931" i="41"/>
  <c r="F1266" i="41"/>
  <c r="F1028" i="41"/>
  <c r="F1311" i="41"/>
  <c r="F1165" i="41"/>
  <c r="F1173" i="41"/>
  <c r="F1104" i="41"/>
  <c r="F1290" i="41"/>
  <c r="F1294" i="41"/>
  <c r="F881" i="41"/>
  <c r="F1151" i="41"/>
  <c r="F878" i="41"/>
  <c r="F1232" i="41"/>
  <c r="F875" i="41"/>
  <c r="F1287" i="41"/>
  <c r="F1014" i="41"/>
  <c r="F1043" i="41"/>
  <c r="F967" i="41"/>
  <c r="F968" i="41"/>
  <c r="F901" i="41"/>
  <c r="F946" i="41"/>
  <c r="F987" i="41"/>
  <c r="F915" i="41"/>
  <c r="F904" i="41"/>
  <c r="F1310" i="41"/>
  <c r="F1219" i="41"/>
  <c r="F1137" i="41"/>
  <c r="F1205" i="41"/>
  <c r="F64" i="39"/>
  <c r="F1079" i="41"/>
  <c r="F1272" i="41"/>
  <c r="F1047" i="41"/>
  <c r="F1007" i="41"/>
  <c r="F1008" i="41"/>
  <c r="F1095" i="41"/>
  <c r="F998" i="41"/>
  <c r="F1097" i="41"/>
  <c r="F1070" i="41"/>
  <c r="F1303" i="41"/>
  <c r="F1286" i="41"/>
  <c r="F1086" i="41"/>
  <c r="F973" i="41"/>
  <c r="F975" i="41"/>
  <c r="F1200" i="41"/>
  <c r="F977" i="41"/>
  <c r="F1148" i="41"/>
  <c r="F1302" i="41"/>
  <c r="F367" i="29"/>
  <c r="F1182" i="41"/>
  <c r="F886" i="41"/>
  <c r="F1090" i="41"/>
  <c r="F1271" i="41"/>
  <c r="F1196" i="41"/>
  <c r="F1300" i="41"/>
  <c r="F954" i="41"/>
  <c r="F905" i="41"/>
  <c r="F1091" i="41"/>
  <c r="F877" i="41"/>
  <c r="F1314" i="41"/>
  <c r="F1039" i="41"/>
  <c r="F1161" i="41"/>
  <c r="F1100" i="41"/>
  <c r="F1281" i="41"/>
  <c r="F1059" i="41"/>
  <c r="F947" i="41"/>
  <c r="F1315" i="41"/>
  <c r="F1125" i="41"/>
  <c r="F1288" i="41"/>
  <c r="F1009" i="41"/>
  <c r="F962" i="41"/>
  <c r="F1042" i="41"/>
  <c r="F1012" i="41"/>
  <c r="F1103" i="41"/>
  <c r="F990" i="41"/>
  <c r="F978" i="41"/>
  <c r="F1023" i="41"/>
  <c r="F1217" i="41"/>
  <c r="F1282" i="41"/>
  <c r="F1235" i="41"/>
  <c r="F1247" i="41"/>
  <c r="F1225" i="41"/>
  <c r="F964" i="41"/>
  <c r="F1190" i="41"/>
  <c r="F1267" i="41"/>
  <c r="F1159" i="41"/>
  <c r="F932" i="41"/>
  <c r="F979" i="41"/>
  <c r="F1011" i="41"/>
  <c r="F1115" i="41"/>
  <c r="F1120" i="41"/>
  <c r="F366" i="29"/>
  <c r="F1002" i="41"/>
  <c r="F1027" i="41"/>
  <c r="K18" i="11"/>
  <c r="K16" i="11"/>
  <c r="F338" i="29"/>
  <c r="F837" i="41"/>
  <c r="K15" i="11"/>
  <c r="F347" i="29"/>
  <c r="K17" i="11"/>
  <c r="H56" i="11"/>
  <c r="F828" i="41"/>
  <c r="F802" i="41"/>
  <c r="F312" i="29"/>
  <c r="F233" i="29"/>
  <c r="I56" i="11"/>
  <c r="I9" i="54" l="1"/>
  <c r="H9" i="54"/>
  <c r="C10" i="54"/>
  <c r="D9" i="54"/>
  <c r="L8" i="54"/>
  <c r="M8" i="54" s="1"/>
  <c r="E7" i="54"/>
  <c r="L7" i="54" s="1"/>
  <c r="M7" i="54" s="1"/>
  <c r="C19" i="39"/>
  <c r="D19" i="39" s="1"/>
  <c r="F17" i="39"/>
  <c r="F31" i="39"/>
  <c r="F34" i="39"/>
  <c r="F18" i="39"/>
  <c r="C35" i="39"/>
  <c r="B35" i="39" s="1"/>
  <c r="E35" i="39" s="1"/>
  <c r="C20" i="39"/>
  <c r="B20" i="39" s="1"/>
  <c r="E20" i="39" s="1"/>
  <c r="C29" i="39"/>
  <c r="D29" i="39" s="1"/>
  <c r="C17" i="39"/>
  <c r="B17" i="39" s="1"/>
  <c r="E17" i="39" s="1"/>
  <c r="F20" i="39"/>
  <c r="F12" i="41"/>
  <c r="F16" i="29"/>
  <c r="F33" i="39"/>
  <c r="F30" i="39"/>
  <c r="C25" i="39"/>
  <c r="D25" i="39" s="1"/>
  <c r="C18" i="39"/>
  <c r="B18" i="39" s="1"/>
  <c r="E18" i="39" s="1"/>
  <c r="F28" i="39"/>
  <c r="F19" i="39"/>
  <c r="C26" i="39"/>
  <c r="C22" i="39"/>
  <c r="G22" i="39" s="1"/>
  <c r="C34" i="39"/>
  <c r="G34" i="39" s="1"/>
  <c r="C13" i="41"/>
  <c r="L13" i="41" s="1"/>
  <c r="F29" i="39"/>
  <c r="C30" i="39"/>
  <c r="D30" i="39" s="1"/>
  <c r="J30" i="39" s="1"/>
  <c r="F35" i="39"/>
  <c r="C33" i="39"/>
  <c r="D33" i="39" s="1"/>
  <c r="C24" i="39"/>
  <c r="F21" i="39"/>
  <c r="F22" i="39"/>
  <c r="F13" i="41"/>
  <c r="C16" i="29"/>
  <c r="G16" i="29" s="1"/>
  <c r="C12" i="41"/>
  <c r="C31" i="39"/>
  <c r="B31" i="39" s="1"/>
  <c r="E31" i="39" s="1"/>
  <c r="C28" i="39"/>
  <c r="G28" i="39" s="1"/>
  <c r="F25" i="39"/>
  <c r="C21" i="39"/>
  <c r="B21" i="39" s="1"/>
  <c r="E21" i="39" s="1"/>
  <c r="C27" i="39"/>
  <c r="C23" i="39"/>
  <c r="G23" i="39" s="1"/>
  <c r="F16" i="39"/>
  <c r="C16" i="39"/>
  <c r="F26" i="39"/>
  <c r="C32" i="39"/>
  <c r="D32" i="39" s="1"/>
  <c r="F32" i="39"/>
  <c r="F27" i="39"/>
  <c r="F23" i="39"/>
  <c r="F24" i="39"/>
  <c r="F35" i="41"/>
  <c r="F95" i="29"/>
  <c r="C21" i="29"/>
  <c r="D21" i="29" s="1"/>
  <c r="C162" i="29"/>
  <c r="B162" i="29" s="1"/>
  <c r="E162" i="29" s="1"/>
  <c r="F52" i="29"/>
  <c r="F101" i="29"/>
  <c r="C546" i="41"/>
  <c r="B546" i="41" s="1"/>
  <c r="C129" i="29"/>
  <c r="G129" i="29" s="1"/>
  <c r="C43" i="29"/>
  <c r="B43" i="29" s="1"/>
  <c r="E43" i="29" s="1"/>
  <c r="C34" i="29"/>
  <c r="B34" i="29" s="1"/>
  <c r="E34" i="29" s="1"/>
  <c r="C599" i="41"/>
  <c r="B599" i="41" s="1"/>
  <c r="C48" i="29"/>
  <c r="G48" i="29" s="1"/>
  <c r="C589" i="41"/>
  <c r="B589" i="41" s="1"/>
  <c r="F97" i="29"/>
  <c r="F264" i="41"/>
  <c r="F671" i="41"/>
  <c r="C595" i="41"/>
  <c r="D595" i="41" s="1"/>
  <c r="C130" i="29"/>
  <c r="B130" i="29" s="1"/>
  <c r="E130" i="29" s="1"/>
  <c r="F144" i="29"/>
  <c r="C22" i="29"/>
  <c r="D22" i="29" s="1"/>
  <c r="F91" i="29"/>
  <c r="F22" i="29"/>
  <c r="C614" i="41"/>
  <c r="F126" i="41"/>
  <c r="C171" i="41"/>
  <c r="G171" i="41" s="1"/>
  <c r="F62" i="41"/>
  <c r="C86" i="29"/>
  <c r="G86" i="29" s="1"/>
  <c r="F18" i="41"/>
  <c r="F63" i="29"/>
  <c r="F33" i="29"/>
  <c r="C83" i="29"/>
  <c r="C156" i="29"/>
  <c r="D156" i="29" s="1"/>
  <c r="F133" i="41"/>
  <c r="F295" i="41"/>
  <c r="C224" i="41"/>
  <c r="B224" i="41" s="1"/>
  <c r="C327" i="41"/>
  <c r="L327" i="41" s="1"/>
  <c r="F538" i="41"/>
  <c r="C398" i="41"/>
  <c r="G398" i="41" s="1"/>
  <c r="C191" i="41"/>
  <c r="F280" i="41"/>
  <c r="F437" i="41"/>
  <c r="F37" i="41"/>
  <c r="F330" i="41"/>
  <c r="F392" i="41"/>
  <c r="C496" i="41"/>
  <c r="G496" i="41" s="1"/>
  <c r="F43" i="41"/>
  <c r="F109" i="41"/>
  <c r="F661" i="41"/>
  <c r="C592" i="41"/>
  <c r="G592" i="41" s="1"/>
  <c r="F626" i="41"/>
  <c r="C313" i="41"/>
  <c r="D313" i="41" s="1"/>
  <c r="F315" i="41"/>
  <c r="F241" i="41"/>
  <c r="C495" i="41"/>
  <c r="D495" i="41" s="1"/>
  <c r="F129" i="29"/>
  <c r="F140" i="29"/>
  <c r="F36" i="29"/>
  <c r="F105" i="29"/>
  <c r="F35" i="29"/>
  <c r="F599" i="41"/>
  <c r="C380" i="41"/>
  <c r="G380" i="41" s="1"/>
  <c r="C513" i="41"/>
  <c r="G513" i="41" s="1"/>
  <c r="F619" i="41"/>
  <c r="C133" i="41"/>
  <c r="L133" i="41" s="1"/>
  <c r="F270" i="41"/>
  <c r="F669" i="41"/>
  <c r="C53" i="41"/>
  <c r="L53" i="41" s="1"/>
  <c r="F414" i="41"/>
  <c r="C210" i="41"/>
  <c r="D210" i="41" s="1"/>
  <c r="C202" i="41"/>
  <c r="G202" i="41" s="1"/>
  <c r="C370" i="41"/>
  <c r="B370" i="41" s="1"/>
  <c r="F294" i="41"/>
  <c r="F508" i="41"/>
  <c r="C695" i="41"/>
  <c r="L695" i="41" s="1"/>
  <c r="C651" i="41"/>
  <c r="L651" i="41" s="1"/>
  <c r="F156" i="41"/>
  <c r="C500" i="41"/>
  <c r="G500" i="41" s="1"/>
  <c r="F435" i="41"/>
  <c r="F21" i="41"/>
  <c r="F573" i="41"/>
  <c r="F542" i="41"/>
  <c r="F205" i="41"/>
  <c r="F302" i="41"/>
  <c r="C616" i="41"/>
  <c r="B616" i="41" s="1"/>
  <c r="C295" i="41"/>
  <c r="B295" i="41" s="1"/>
  <c r="C605" i="41"/>
  <c r="D605" i="41" s="1"/>
  <c r="C511" i="41"/>
  <c r="L511" i="41" s="1"/>
  <c r="C176" i="41"/>
  <c r="L176" i="41" s="1"/>
  <c r="C522" i="41"/>
  <c r="B522" i="41" s="1"/>
  <c r="C554" i="41"/>
  <c r="D554" i="41" s="1"/>
  <c r="C489" i="41"/>
  <c r="L489" i="41" s="1"/>
  <c r="F607" i="41"/>
  <c r="F267" i="41"/>
  <c r="F461" i="41"/>
  <c r="C37" i="41"/>
  <c r="G37" i="41" s="1"/>
  <c r="F168" i="41"/>
  <c r="C603" i="41"/>
  <c r="L603" i="41" s="1"/>
  <c r="C25" i="41"/>
  <c r="B25" i="41" s="1"/>
  <c r="C168" i="41"/>
  <c r="L168" i="41" s="1"/>
  <c r="F84" i="29"/>
  <c r="F44" i="29"/>
  <c r="C97" i="29"/>
  <c r="D97" i="29" s="1"/>
  <c r="C104" i="29"/>
  <c r="G104" i="29" s="1"/>
  <c r="F103" i="29"/>
  <c r="F141" i="29"/>
  <c r="F42" i="29"/>
  <c r="C474" i="41"/>
  <c r="L474" i="41" s="1"/>
  <c r="F494" i="41"/>
  <c r="F279" i="41"/>
  <c r="F172" i="41"/>
  <c r="F425" i="41"/>
  <c r="F253" i="41"/>
  <c r="F246" i="41"/>
  <c r="C412" i="41"/>
  <c r="D412" i="41" s="1"/>
  <c r="C61" i="41"/>
  <c r="B61" i="41" s="1"/>
  <c r="F64" i="41"/>
  <c r="C371" i="41"/>
  <c r="B371" i="41" s="1"/>
  <c r="C342" i="41"/>
  <c r="D342" i="41" s="1"/>
  <c r="C434" i="41"/>
  <c r="B434" i="41" s="1"/>
  <c r="F630" i="41"/>
  <c r="C482" i="41"/>
  <c r="D482" i="41" s="1"/>
  <c r="C339" i="41"/>
  <c r="L339" i="41" s="1"/>
  <c r="C172" i="41"/>
  <c r="B172" i="41" s="1"/>
  <c r="C407" i="41"/>
  <c r="G407" i="41" s="1"/>
  <c r="C29" i="29"/>
  <c r="G29" i="29" s="1"/>
  <c r="C113" i="29"/>
  <c r="B113" i="29" s="1"/>
  <c r="E113" i="29" s="1"/>
  <c r="F61" i="29"/>
  <c r="F349" i="41"/>
  <c r="C114" i="29"/>
  <c r="D114" i="29" s="1"/>
  <c r="C260" i="41"/>
  <c r="B260" i="41" s="1"/>
  <c r="C329" i="41"/>
  <c r="L329" i="41" s="1"/>
  <c r="C706" i="41"/>
  <c r="G706" i="41" s="1"/>
  <c r="F15" i="41"/>
  <c r="C41" i="29"/>
  <c r="D41" i="29" s="1"/>
  <c r="C162" i="41"/>
  <c r="B162" i="41" s="1"/>
  <c r="C106" i="29"/>
  <c r="B106" i="29" s="1"/>
  <c r="E106" i="29" s="1"/>
  <c r="C123" i="29"/>
  <c r="D123" i="29" s="1"/>
  <c r="C66" i="29"/>
  <c r="B66" i="29" s="1"/>
  <c r="E66" i="29" s="1"/>
  <c r="C107" i="29"/>
  <c r="D107" i="29" s="1"/>
  <c r="F254" i="41"/>
  <c r="C160" i="41"/>
  <c r="B160" i="41" s="1"/>
  <c r="F85" i="41"/>
  <c r="C426" i="41"/>
  <c r="L426" i="41" s="1"/>
  <c r="F524" i="41"/>
  <c r="F503" i="41"/>
  <c r="F572" i="41"/>
  <c r="C393" i="41"/>
  <c r="L393" i="41" s="1"/>
  <c r="C164" i="41"/>
  <c r="D164" i="41" s="1"/>
  <c r="C177" i="41"/>
  <c r="G177" i="41" s="1"/>
  <c r="F316" i="41"/>
  <c r="C411" i="41"/>
  <c r="L411" i="41" s="1"/>
  <c r="C468" i="41"/>
  <c r="G468" i="41" s="1"/>
  <c r="F346" i="41"/>
  <c r="C241" i="41"/>
  <c r="B241" i="41" s="1"/>
  <c r="C117" i="41"/>
  <c r="G117" i="41" s="1"/>
  <c r="F154" i="41"/>
  <c r="F407" i="41"/>
  <c r="F70" i="41"/>
  <c r="F363" i="41"/>
  <c r="F352" i="41"/>
  <c r="C544" i="41"/>
  <c r="D544" i="41" s="1"/>
  <c r="C61" i="29"/>
  <c r="B61" i="29" s="1"/>
  <c r="E61" i="29" s="1"/>
  <c r="F94" i="41"/>
  <c r="F221" i="41"/>
  <c r="F137" i="41"/>
  <c r="C358" i="41"/>
  <c r="G358" i="41" s="1"/>
  <c r="C483" i="41"/>
  <c r="D483" i="41" s="1"/>
  <c r="F40" i="41"/>
  <c r="C583" i="41"/>
  <c r="G583" i="41" s="1"/>
  <c r="F53" i="41"/>
  <c r="F68" i="41"/>
  <c r="C107" i="41"/>
  <c r="L107" i="41" s="1"/>
  <c r="F613" i="41"/>
  <c r="F148" i="41"/>
  <c r="C209" i="41"/>
  <c r="B209" i="41" s="1"/>
  <c r="F458" i="41"/>
  <c r="F277" i="41"/>
  <c r="C189" i="41"/>
  <c r="D189" i="41" s="1"/>
  <c r="C547" i="41"/>
  <c r="L547" i="41" s="1"/>
  <c r="F101" i="41"/>
  <c r="F229" i="41"/>
  <c r="C691" i="41"/>
  <c r="G691" i="41" s="1"/>
  <c r="C18" i="41"/>
  <c r="B18" i="41" s="1"/>
  <c r="C67" i="41"/>
  <c r="D67" i="41" s="1"/>
  <c r="C275" i="41"/>
  <c r="B275" i="41" s="1"/>
  <c r="C272" i="41"/>
  <c r="L272" i="41" s="1"/>
  <c r="C357" i="41"/>
  <c r="D357" i="41" s="1"/>
  <c r="F520" i="41"/>
  <c r="C679" i="41"/>
  <c r="L679" i="41" s="1"/>
  <c r="C553" i="41"/>
  <c r="L553" i="41" s="1"/>
  <c r="C494" i="41"/>
  <c r="L494" i="41" s="1"/>
  <c r="F431" i="41"/>
  <c r="C88" i="41"/>
  <c r="L88" i="41" s="1"/>
  <c r="F185" i="41"/>
  <c r="F135" i="41"/>
  <c r="C201" i="41"/>
  <c r="L201" i="41" s="1"/>
  <c r="C245" i="41"/>
  <c r="B245" i="41" s="1"/>
  <c r="F66" i="41"/>
  <c r="F589" i="41"/>
  <c r="F606" i="41"/>
  <c r="F530" i="41"/>
  <c r="F430" i="41"/>
  <c r="C686" i="41"/>
  <c r="B686" i="41" s="1"/>
  <c r="C160" i="29"/>
  <c r="B160" i="29" s="1"/>
  <c r="E160" i="29" s="1"/>
  <c r="F23" i="29"/>
  <c r="C87" i="29"/>
  <c r="B87" i="29" s="1"/>
  <c r="E87" i="29" s="1"/>
  <c r="C60" i="29"/>
  <c r="B60" i="29" s="1"/>
  <c r="E60" i="29" s="1"/>
  <c r="F48" i="29"/>
  <c r="F19" i="41"/>
  <c r="C503" i="41"/>
  <c r="D503" i="41" s="1"/>
  <c r="C353" i="41"/>
  <c r="G353" i="41" s="1"/>
  <c r="F317" i="41"/>
  <c r="C123" i="41"/>
  <c r="D123" i="41" s="1"/>
  <c r="C169" i="41"/>
  <c r="B169" i="41" s="1"/>
  <c r="C521" i="41"/>
  <c r="D521" i="41" s="1"/>
  <c r="F25" i="41"/>
  <c r="F71" i="41"/>
  <c r="F420" i="41"/>
  <c r="C628" i="41"/>
  <c r="G628" i="41" s="1"/>
  <c r="C263" i="41"/>
  <c r="L263" i="41" s="1"/>
  <c r="F372" i="41"/>
  <c r="C608" i="41"/>
  <c r="L608" i="41" s="1"/>
  <c r="F370" i="41"/>
  <c r="C662" i="41"/>
  <c r="L662" i="41" s="1"/>
  <c r="C145" i="41"/>
  <c r="D145" i="41" s="1"/>
  <c r="F256" i="41"/>
  <c r="G546" i="41"/>
  <c r="F89" i="29"/>
  <c r="B24" i="39"/>
  <c r="E24" i="39" s="1"/>
  <c r="G24" i="39"/>
  <c r="D24" i="39"/>
  <c r="F404" i="41"/>
  <c r="F37" i="29"/>
  <c r="F638" i="41"/>
  <c r="C37" i="29"/>
  <c r="F29" i="29"/>
  <c r="F165" i="29"/>
  <c r="F51" i="29"/>
  <c r="C142" i="29"/>
  <c r="C147" i="29"/>
  <c r="F154" i="29"/>
  <c r="F47" i="29"/>
  <c r="F83" i="29"/>
  <c r="C137" i="29"/>
  <c r="F159" i="29"/>
  <c r="C63" i="29"/>
  <c r="F162" i="29"/>
  <c r="C71" i="29"/>
  <c r="F50" i="29"/>
  <c r="C108" i="29"/>
  <c r="C72" i="29"/>
  <c r="F114" i="29"/>
  <c r="C50" i="29"/>
  <c r="C92" i="29"/>
  <c r="F130" i="29"/>
  <c r="F156" i="29"/>
  <c r="C110" i="29"/>
  <c r="C131" i="29"/>
  <c r="C112" i="29"/>
  <c r="C51" i="29"/>
  <c r="C38" i="29"/>
  <c r="C85" i="29"/>
  <c r="F160" i="29"/>
  <c r="F67" i="29"/>
  <c r="C159" i="29"/>
  <c r="C708" i="41"/>
  <c r="C44" i="29"/>
  <c r="H57" i="11"/>
  <c r="H58" i="11" s="1"/>
  <c r="F561" i="41"/>
  <c r="F117" i="29"/>
  <c r="F296" i="41"/>
  <c r="C104" i="41"/>
  <c r="C350" i="41"/>
  <c r="F692" i="41"/>
  <c r="F147" i="41"/>
  <c r="F31" i="41"/>
  <c r="C24" i="41"/>
  <c r="C349" i="41"/>
  <c r="F422" i="41"/>
  <c r="C499" i="41"/>
  <c r="F105" i="41"/>
  <c r="C488" i="41"/>
  <c r="C140" i="41"/>
  <c r="F242" i="41"/>
  <c r="C92" i="41"/>
  <c r="F39" i="41"/>
  <c r="F532" i="41"/>
  <c r="F709" i="41"/>
  <c r="F453" i="41"/>
  <c r="C121" i="41"/>
  <c r="F677" i="41"/>
  <c r="F215" i="41"/>
  <c r="C35" i="41"/>
  <c r="C281" i="41"/>
  <c r="F672" i="41"/>
  <c r="F81" i="41"/>
  <c r="F331" i="41"/>
  <c r="F550" i="41"/>
  <c r="C517" i="41"/>
  <c r="F394" i="41"/>
  <c r="F176" i="41"/>
  <c r="C65" i="41"/>
  <c r="C410" i="41"/>
  <c r="F696" i="41"/>
  <c r="C220" i="41"/>
  <c r="C361" i="41"/>
  <c r="C264" i="41"/>
  <c r="C508" i="41"/>
  <c r="C498" i="41"/>
  <c r="F457" i="41"/>
  <c r="C438" i="41"/>
  <c r="C459" i="41"/>
  <c r="C657" i="41"/>
  <c r="F412" i="41"/>
  <c r="F355" i="41"/>
  <c r="F590" i="41"/>
  <c r="C71" i="41"/>
  <c r="C537" i="41"/>
  <c r="F27" i="41"/>
  <c r="F125" i="41"/>
  <c r="C375" i="41"/>
  <c r="C565" i="41"/>
  <c r="F552" i="41"/>
  <c r="C163" i="41"/>
  <c r="F240" i="41"/>
  <c r="F144" i="41"/>
  <c r="F26" i="41"/>
  <c r="F348" i="41"/>
  <c r="C59" i="41"/>
  <c r="C637" i="41"/>
  <c r="C448" i="41"/>
  <c r="F460" i="41"/>
  <c r="F644" i="41"/>
  <c r="C455" i="41"/>
  <c r="C266" i="41"/>
  <c r="F336" i="41"/>
  <c r="F89" i="41"/>
  <c r="C222" i="41"/>
  <c r="F376" i="41"/>
  <c r="C581" i="41"/>
  <c r="C555" i="41"/>
  <c r="F78" i="41"/>
  <c r="F281" i="41"/>
  <c r="F200" i="41"/>
  <c r="C170" i="41"/>
  <c r="C409" i="41"/>
  <c r="C600" i="41"/>
  <c r="C147" i="41"/>
  <c r="F226" i="41"/>
  <c r="C470" i="41"/>
  <c r="F591" i="41"/>
  <c r="C282" i="41"/>
  <c r="F170" i="41"/>
  <c r="F341" i="41"/>
  <c r="C527" i="41"/>
  <c r="C416" i="41"/>
  <c r="C525" i="41"/>
  <c r="C86" i="41"/>
  <c r="C563" i="41"/>
  <c r="C63" i="41"/>
  <c r="F574" i="41"/>
  <c r="C303" i="41"/>
  <c r="F699" i="41"/>
  <c r="C549" i="41"/>
  <c r="F63" i="41"/>
  <c r="C125" i="41"/>
  <c r="C467" i="41"/>
  <c r="C441" i="41"/>
  <c r="F684" i="41"/>
  <c r="F567" i="41"/>
  <c r="C626" i="41"/>
  <c r="C671" i="41"/>
  <c r="C658" i="41"/>
  <c r="C126" i="41"/>
  <c r="C570" i="41"/>
  <c r="F701" i="41"/>
  <c r="F30" i="41"/>
  <c r="C444" i="41"/>
  <c r="F350" i="41"/>
  <c r="F410" i="41"/>
  <c r="F698" i="41"/>
  <c r="F371" i="41"/>
  <c r="C650" i="41"/>
  <c r="F268" i="41"/>
  <c r="F163" i="41"/>
  <c r="C129" i="41"/>
  <c r="F375" i="41"/>
  <c r="C479" i="41"/>
  <c r="C81" i="41"/>
  <c r="C484" i="41"/>
  <c r="C197" i="41"/>
  <c r="F354" i="41"/>
  <c r="F227" i="41"/>
  <c r="C533" i="41"/>
  <c r="F88" i="41"/>
  <c r="C167" i="41"/>
  <c r="F194" i="41"/>
  <c r="F655" i="41"/>
  <c r="F442" i="41"/>
  <c r="C676" i="41"/>
  <c r="F132" i="41"/>
  <c r="F685" i="41"/>
  <c r="C283" i="41"/>
  <c r="C348" i="41"/>
  <c r="F190" i="41"/>
  <c r="F98" i="41"/>
  <c r="F673" i="41"/>
  <c r="F140" i="41"/>
  <c r="F275" i="41"/>
  <c r="F578" i="41"/>
  <c r="F388" i="41"/>
  <c r="C584" i="41"/>
  <c r="C316" i="41"/>
  <c r="C435" i="41"/>
  <c r="F449" i="41"/>
  <c r="C562" i="41"/>
  <c r="F610" i="41"/>
  <c r="C597" i="41"/>
  <c r="F586" i="41"/>
  <c r="C440" i="41"/>
  <c r="F551" i="41"/>
  <c r="F76" i="41"/>
  <c r="C127" i="41"/>
  <c r="F84" i="41"/>
  <c r="C408" i="41"/>
  <c r="C700" i="41"/>
  <c r="F665" i="41"/>
  <c r="C573" i="41"/>
  <c r="F324" i="41"/>
  <c r="F703" i="41"/>
  <c r="C557" i="41"/>
  <c r="C541" i="41"/>
  <c r="C315" i="41"/>
  <c r="C102" i="41"/>
  <c r="F50" i="41"/>
  <c r="C300" i="41"/>
  <c r="C203" i="41"/>
  <c r="C307" i="41"/>
  <c r="C485" i="41"/>
  <c r="C532" i="41"/>
  <c r="C42" i="41"/>
  <c r="C95" i="29"/>
  <c r="C148" i="41"/>
  <c r="C182" i="41"/>
  <c r="C256" i="41"/>
  <c r="F401" i="41"/>
  <c r="C36" i="29"/>
  <c r="C124" i="29"/>
  <c r="F146" i="29"/>
  <c r="C155" i="29"/>
  <c r="F65" i="29"/>
  <c r="F40" i="29"/>
  <c r="C151" i="29"/>
  <c r="F34" i="29"/>
  <c r="C54" i="29"/>
  <c r="C31" i="29"/>
  <c r="F131" i="29"/>
  <c r="F54" i="29"/>
  <c r="C139" i="29"/>
  <c r="F86" i="29"/>
  <c r="C105" i="29"/>
  <c r="C32" i="29"/>
  <c r="F155" i="29"/>
  <c r="F77" i="29"/>
  <c r="C164" i="29"/>
  <c r="C52" i="29"/>
  <c r="F100" i="29"/>
  <c r="C70" i="29"/>
  <c r="F70" i="29"/>
  <c r="F90" i="29"/>
  <c r="C109" i="29"/>
  <c r="F133" i="29"/>
  <c r="C30" i="29"/>
  <c r="C148" i="29"/>
  <c r="C81" i="29"/>
  <c r="F135" i="29"/>
  <c r="F58" i="29"/>
  <c r="F290" i="41"/>
  <c r="C19" i="41"/>
  <c r="F108" i="29"/>
  <c r="F19" i="29"/>
  <c r="C598" i="41"/>
  <c r="F269" i="41"/>
  <c r="C262" i="41"/>
  <c r="C374" i="41"/>
  <c r="C439" i="41"/>
  <c r="C252" i="41"/>
  <c r="F618" i="41"/>
  <c r="F77" i="41"/>
  <c r="F299" i="41"/>
  <c r="C57" i="41"/>
  <c r="C242" i="41"/>
  <c r="F707" i="41"/>
  <c r="C582" i="41"/>
  <c r="C205" i="41"/>
  <c r="F651" i="41"/>
  <c r="F428" i="41"/>
  <c r="C298" i="41"/>
  <c r="F380" i="41"/>
  <c r="C193" i="41"/>
  <c r="F159" i="41"/>
  <c r="F405" i="41"/>
  <c r="C473" i="41"/>
  <c r="C394" i="41"/>
  <c r="F342" i="41"/>
  <c r="C146" i="41"/>
  <c r="F234" i="41"/>
  <c r="C680" i="41"/>
  <c r="C335" i="41"/>
  <c r="F528" i="41"/>
  <c r="F368" i="41"/>
  <c r="C698" i="41"/>
  <c r="F72" i="41"/>
  <c r="F248" i="41"/>
  <c r="F495" i="41"/>
  <c r="F263" i="41"/>
  <c r="F357" i="41"/>
  <c r="C333" i="41"/>
  <c r="F52" i="41"/>
  <c r="C607" i="41"/>
  <c r="F347" i="41"/>
  <c r="C46" i="41"/>
  <c r="F344" i="41"/>
  <c r="F309" i="41"/>
  <c r="C492" i="41"/>
  <c r="C672" i="41"/>
  <c r="C397" i="41"/>
  <c r="F249" i="41"/>
  <c r="F645" i="41"/>
  <c r="C27" i="41"/>
  <c r="C654" i="41"/>
  <c r="F117" i="41"/>
  <c r="F517" i="41"/>
  <c r="C372" i="41"/>
  <c r="F526" i="41"/>
  <c r="F666" i="41"/>
  <c r="C286" i="41"/>
  <c r="F694" i="41"/>
  <c r="C130" i="41"/>
  <c r="C304" i="41"/>
  <c r="F56" i="41"/>
  <c r="F545" i="41"/>
  <c r="F527" i="41"/>
  <c r="C675" i="41"/>
  <c r="C566" i="41"/>
  <c r="C534" i="41"/>
  <c r="C293" i="41"/>
  <c r="F262" i="41"/>
  <c r="F128" i="41"/>
  <c r="F80" i="41"/>
  <c r="C345" i="41"/>
  <c r="C291" i="41"/>
  <c r="C611" i="41"/>
  <c r="F106" i="41"/>
  <c r="F160" i="41"/>
  <c r="F411" i="41"/>
  <c r="C83" i="41"/>
  <c r="C99" i="41"/>
  <c r="F44" i="41"/>
  <c r="C381" i="41"/>
  <c r="C646" i="41"/>
  <c r="F628" i="41"/>
  <c r="F505" i="41"/>
  <c r="C103" i="41"/>
  <c r="F45" i="41"/>
  <c r="F228" i="41"/>
  <c r="F143" i="41"/>
  <c r="C319" i="41"/>
  <c r="C632" i="41"/>
  <c r="F130" i="41"/>
  <c r="C229" i="41"/>
  <c r="F292" i="41"/>
  <c r="C507" i="41"/>
  <c r="C261" i="41"/>
  <c r="F554" i="41"/>
  <c r="F225" i="41"/>
  <c r="C238" i="41"/>
  <c r="C274" i="41"/>
  <c r="C213" i="41"/>
  <c r="C523" i="41"/>
  <c r="F238" i="41"/>
  <c r="C239" i="41"/>
  <c r="C639" i="41"/>
  <c r="C585" i="41"/>
  <c r="F477" i="41"/>
  <c r="F704" i="41"/>
  <c r="F379" i="41"/>
  <c r="F179" i="41"/>
  <c r="C653" i="41"/>
  <c r="F114" i="41"/>
  <c r="C452" i="41"/>
  <c r="F87" i="41"/>
  <c r="C694" i="41"/>
  <c r="F41" i="41"/>
  <c r="F497" i="41"/>
  <c r="F513" i="41"/>
  <c r="C328" i="41"/>
  <c r="F633" i="41"/>
  <c r="F193" i="41"/>
  <c r="F648" i="41"/>
  <c r="C709" i="41"/>
  <c r="F482" i="41"/>
  <c r="F308" i="41"/>
  <c r="C501" i="41"/>
  <c r="F649" i="41"/>
  <c r="C384" i="41"/>
  <c r="C87" i="41"/>
  <c r="C436" i="41"/>
  <c r="F413" i="41"/>
  <c r="F142" i="41"/>
  <c r="C696" i="41"/>
  <c r="C594" i="41"/>
  <c r="C143" i="41"/>
  <c r="C367" i="41"/>
  <c r="C243" i="41"/>
  <c r="F603" i="41"/>
  <c r="C420" i="41"/>
  <c r="F180" i="41"/>
  <c r="C476" i="41"/>
  <c r="C663" i="41"/>
  <c r="F213" i="41"/>
  <c r="F272" i="41"/>
  <c r="C113" i="41"/>
  <c r="C309" i="41"/>
  <c r="F646" i="41"/>
  <c r="F556" i="41"/>
  <c r="F57" i="41"/>
  <c r="C446" i="41"/>
  <c r="C574" i="41"/>
  <c r="C579" i="41"/>
  <c r="C154" i="41"/>
  <c r="C413" i="41"/>
  <c r="C643" i="41"/>
  <c r="C280" i="41"/>
  <c r="F519" i="41"/>
  <c r="C253" i="41"/>
  <c r="F153" i="41"/>
  <c r="F592" i="41"/>
  <c r="F507" i="41"/>
  <c r="F675" i="41"/>
  <c r="C194" i="41"/>
  <c r="C305" i="41"/>
  <c r="F547" i="41"/>
  <c r="C212" i="41"/>
  <c r="F486" i="41"/>
  <c r="C690" i="41"/>
  <c r="C505" i="41"/>
  <c r="C604" i="41"/>
  <c r="C91" i="41"/>
  <c r="F28" i="41"/>
  <c r="F564" i="41"/>
  <c r="C354" i="41"/>
  <c r="C20" i="29"/>
  <c r="C45" i="29"/>
  <c r="C134" i="29"/>
  <c r="F120" i="29"/>
  <c r="C42" i="29"/>
  <c r="C90" i="29"/>
  <c r="C101" i="29"/>
  <c r="C138" i="29"/>
  <c r="C28" i="29"/>
  <c r="F142" i="29"/>
  <c r="C100" i="29"/>
  <c r="F18" i="29"/>
  <c r="C116" i="29"/>
  <c r="F116" i="29"/>
  <c r="C127" i="29"/>
  <c r="F17" i="29"/>
  <c r="C18" i="29"/>
  <c r="F30" i="29"/>
  <c r="G19" i="39"/>
  <c r="F320" i="41"/>
  <c r="F104" i="29"/>
  <c r="F150" i="29"/>
  <c r="F132" i="29"/>
  <c r="F134" i="29"/>
  <c r="F163" i="29"/>
  <c r="C65" i="29"/>
  <c r="C79" i="29"/>
  <c r="C23" i="29"/>
  <c r="F147" i="29"/>
  <c r="C49" i="29"/>
  <c r="F109" i="29"/>
  <c r="F59" i="29"/>
  <c r="C132" i="29"/>
  <c r="F78" i="29"/>
  <c r="C55" i="29"/>
  <c r="F138" i="29"/>
  <c r="C26" i="29"/>
  <c r="C73" i="29"/>
  <c r="C80" i="29"/>
  <c r="C77" i="29"/>
  <c r="C67" i="29"/>
  <c r="F62" i="29"/>
  <c r="F102" i="29"/>
  <c r="C144" i="29"/>
  <c r="F93" i="29"/>
  <c r="C133" i="29"/>
  <c r="C46" i="29"/>
  <c r="F74" i="29"/>
  <c r="F94" i="29"/>
  <c r="C152" i="29"/>
  <c r="F149" i="29"/>
  <c r="C355" i="41"/>
  <c r="C143" i="29"/>
  <c r="B34" i="39"/>
  <c r="E34" i="39" s="1"/>
  <c r="D34" i="39"/>
  <c r="F82" i="29"/>
  <c r="F151" i="41"/>
  <c r="F389" i="41"/>
  <c r="F83" i="41"/>
  <c r="C78" i="41"/>
  <c r="C56" i="41"/>
  <c r="F635" i="41"/>
  <c r="C376" i="41"/>
  <c r="C218" i="41"/>
  <c r="C308" i="41"/>
  <c r="F149" i="41"/>
  <c r="F141" i="41"/>
  <c r="C615" i="41"/>
  <c r="C235" i="41"/>
  <c r="F301" i="41"/>
  <c r="F364" i="41"/>
  <c r="C150" i="41"/>
  <c r="C196" i="41"/>
  <c r="F664" i="41"/>
  <c r="C516" i="41"/>
  <c r="C255" i="41"/>
  <c r="F634" i="41"/>
  <c r="F441" i="41"/>
  <c r="C237" i="41"/>
  <c r="C322" i="41"/>
  <c r="F181" i="41"/>
  <c r="F75" i="41"/>
  <c r="C386" i="41"/>
  <c r="F338" i="41"/>
  <c r="F617" i="41"/>
  <c r="C269" i="41"/>
  <c r="C560" i="41"/>
  <c r="F298" i="41"/>
  <c r="F656" i="41"/>
  <c r="F521" i="41"/>
  <c r="F658" i="41"/>
  <c r="C677" i="41"/>
  <c r="C414" i="41"/>
  <c r="C629" i="41"/>
  <c r="F178" i="41"/>
  <c r="F252" i="41"/>
  <c r="C453" i="41"/>
  <c r="C641" i="41"/>
  <c r="F416" i="41"/>
  <c r="C97" i="41"/>
  <c r="F273" i="41"/>
  <c r="F681" i="41"/>
  <c r="C233" i="41"/>
  <c r="F86" i="41"/>
  <c r="C447" i="41"/>
  <c r="C100" i="41"/>
  <c r="F189" i="41"/>
  <c r="F92" i="41"/>
  <c r="F483" i="41"/>
  <c r="F157" i="41"/>
  <c r="C152" i="41"/>
  <c r="F113" i="41"/>
  <c r="C668" i="41"/>
  <c r="C664" i="41"/>
  <c r="F285" i="41"/>
  <c r="C530" i="41"/>
  <c r="C548" i="41"/>
  <c r="C683" i="41"/>
  <c r="C96" i="41"/>
  <c r="F525" i="41"/>
  <c r="C362" i="41"/>
  <c r="F711" i="41"/>
  <c r="C52" i="41"/>
  <c r="F158" i="41"/>
  <c r="F536" i="41"/>
  <c r="F518" i="41"/>
  <c r="C377" i="41"/>
  <c r="F480" i="41"/>
  <c r="F455" i="41"/>
  <c r="F107" i="41"/>
  <c r="C28" i="41"/>
  <c r="F369" i="41"/>
  <c r="C36" i="41"/>
  <c r="F120" i="41"/>
  <c r="C64" i="41"/>
  <c r="F549" i="41"/>
  <c r="C246" i="41"/>
  <c r="F59" i="41"/>
  <c r="F595" i="41"/>
  <c r="C324" i="41"/>
  <c r="F535" i="41"/>
  <c r="C360" i="41"/>
  <c r="F471" i="41"/>
  <c r="F110" i="41"/>
  <c r="F231" i="41"/>
  <c r="F365" i="41"/>
  <c r="C51" i="41"/>
  <c r="C198" i="41"/>
  <c r="C108" i="41"/>
  <c r="C571" i="41"/>
  <c r="F284" i="41"/>
  <c r="F663" i="41"/>
  <c r="C644" i="41"/>
  <c r="F358" i="41"/>
  <c r="C159" i="41"/>
  <c r="C151" i="41"/>
  <c r="F391" i="41"/>
  <c r="C38" i="41"/>
  <c r="F374" i="41"/>
  <c r="C158" i="41"/>
  <c r="F118" i="41"/>
  <c r="F288" i="41"/>
  <c r="C390" i="41"/>
  <c r="C465" i="41"/>
  <c r="F439" i="41"/>
  <c r="F175" i="41"/>
  <c r="F504" i="41"/>
  <c r="F678" i="41"/>
  <c r="C232" i="41"/>
  <c r="C49" i="41"/>
  <c r="F469" i="41"/>
  <c r="F260" i="41"/>
  <c r="F202" i="41"/>
  <c r="C184" i="41"/>
  <c r="F484" i="41"/>
  <c r="C649" i="41"/>
  <c r="F448" i="41"/>
  <c r="C285" i="41"/>
  <c r="F529" i="41"/>
  <c r="F627" i="41"/>
  <c r="F102" i="41"/>
  <c r="C223" i="41"/>
  <c r="C72" i="41"/>
  <c r="F623" i="41"/>
  <c r="F34" i="41"/>
  <c r="C248" i="41"/>
  <c r="C466" i="41"/>
  <c r="F481" i="41"/>
  <c r="C41" i="41"/>
  <c r="F583" i="41"/>
  <c r="F187" i="41"/>
  <c r="C54" i="41"/>
  <c r="F192" i="41"/>
  <c r="F432" i="41"/>
  <c r="F434" i="41"/>
  <c r="F708" i="41"/>
  <c r="C445" i="41"/>
  <c r="C267" i="41"/>
  <c r="F579" i="41"/>
  <c r="F470" i="41"/>
  <c r="C208" i="41"/>
  <c r="C552" i="41"/>
  <c r="C702" i="41"/>
  <c r="F123" i="41"/>
  <c r="C627" i="41"/>
  <c r="F283" i="41"/>
  <c r="C204" i="41"/>
  <c r="C648" i="41"/>
  <c r="F415" i="41"/>
  <c r="F378" i="41"/>
  <c r="F706" i="41"/>
  <c r="F500" i="41"/>
  <c r="C475" i="41"/>
  <c r="F686" i="41"/>
  <c r="F174" i="41"/>
  <c r="C351" i="41"/>
  <c r="C294" i="41"/>
  <c r="F211" i="41"/>
  <c r="F79" i="41"/>
  <c r="F510" i="41"/>
  <c r="F17" i="41"/>
  <c r="F155" i="41"/>
  <c r="F512" i="41"/>
  <c r="C124" i="41"/>
  <c r="F489" i="41"/>
  <c r="F20" i="41"/>
  <c r="F124" i="41"/>
  <c r="F695" i="41"/>
  <c r="L496" i="41"/>
  <c r="C146" i="29"/>
  <c r="F56" i="29"/>
  <c r="C122" i="29"/>
  <c r="C35" i="29"/>
  <c r="F110" i="29"/>
  <c r="F136" i="29"/>
  <c r="C115" i="29"/>
  <c r="C88" i="29"/>
  <c r="F25" i="29"/>
  <c r="F57" i="29"/>
  <c r="C75" i="29"/>
  <c r="F118" i="29"/>
  <c r="F73" i="29"/>
  <c r="F43" i="29"/>
  <c r="F127" i="29"/>
  <c r="C145" i="29"/>
  <c r="F27" i="29"/>
  <c r="F157" i="29"/>
  <c r="C136" i="29"/>
  <c r="F49" i="29"/>
  <c r="F71" i="29"/>
  <c r="C78" i="29"/>
  <c r="F164" i="29"/>
  <c r="F64" i="29"/>
  <c r="C64" i="29"/>
  <c r="C96" i="29"/>
  <c r="F75" i="29"/>
  <c r="C99" i="29"/>
  <c r="F143" i="29"/>
  <c r="C135" i="41"/>
  <c r="C477" i="41"/>
  <c r="F23" i="41"/>
  <c r="F96" i="41"/>
  <c r="C395" i="41"/>
  <c r="F359" i="41"/>
  <c r="F115" i="41"/>
  <c r="C68" i="41"/>
  <c r="F351" i="41"/>
  <c r="C311" i="41"/>
  <c r="F560" i="41"/>
  <c r="F162" i="41"/>
  <c r="C587" i="41"/>
  <c r="C631" i="41"/>
  <c r="C356" i="41"/>
  <c r="F506" i="41"/>
  <c r="C365" i="41"/>
  <c r="F251" i="41"/>
  <c r="F643" i="41"/>
  <c r="C186" i="41"/>
  <c r="F399" i="41"/>
  <c r="F314" i="41"/>
  <c r="C569" i="41"/>
  <c r="C512" i="41"/>
  <c r="F245" i="41"/>
  <c r="F652" i="41"/>
  <c r="F343" i="41"/>
  <c r="F668" i="41"/>
  <c r="F641" i="41"/>
  <c r="C539" i="41"/>
  <c r="C711" i="41"/>
  <c r="C368" i="41"/>
  <c r="F565" i="41"/>
  <c r="C185" i="41"/>
  <c r="F463" i="41"/>
  <c r="F233" i="41"/>
  <c r="C301" i="41"/>
  <c r="C231" i="41"/>
  <c r="C418" i="41"/>
  <c r="F568" i="41"/>
  <c r="C80" i="41"/>
  <c r="C422" i="41"/>
  <c r="C366" i="41"/>
  <c r="C645" i="41"/>
  <c r="C621" i="41"/>
  <c r="F541" i="41"/>
  <c r="C451" i="41"/>
  <c r="C707" i="41"/>
  <c r="C312" i="41"/>
  <c r="C424" i="41"/>
  <c r="C524" i="41"/>
  <c r="F203" i="41"/>
  <c r="C219" i="41"/>
  <c r="F271" i="41"/>
  <c r="C542" i="41"/>
  <c r="F585" i="41"/>
  <c r="F145" i="41"/>
  <c r="F325" i="41"/>
  <c r="F217" i="41"/>
  <c r="C681" i="41"/>
  <c r="F557" i="41"/>
  <c r="C619" i="41"/>
  <c r="F705" i="41"/>
  <c r="C419" i="41"/>
  <c r="C14" i="41"/>
  <c r="F198" i="41"/>
  <c r="F291" i="41"/>
  <c r="F49" i="41"/>
  <c r="F454" i="41"/>
  <c r="F173" i="41"/>
  <c r="C586" i="41"/>
  <c r="C109" i="41"/>
  <c r="F445" i="41"/>
  <c r="F562" i="41"/>
  <c r="F188" i="41"/>
  <c r="C613" i="41"/>
  <c r="F537" i="41"/>
  <c r="C478" i="41"/>
  <c r="F575" i="41"/>
  <c r="F625" i="41"/>
  <c r="F74" i="41"/>
  <c r="F32" i="41"/>
  <c r="F332" i="41"/>
  <c r="F90" i="41"/>
  <c r="F467" i="41"/>
  <c r="C647" i="41"/>
  <c r="C221" i="41"/>
  <c r="F54" i="41"/>
  <c r="F622" i="41"/>
  <c r="C62" i="41"/>
  <c r="F571" i="41"/>
  <c r="F543" i="41"/>
  <c r="C270" i="41"/>
  <c r="F385" i="41"/>
  <c r="F544" i="41"/>
  <c r="F247" i="41"/>
  <c r="F69" i="41"/>
  <c r="C116" i="41"/>
  <c r="F274" i="41"/>
  <c r="C40" i="41"/>
  <c r="C332" i="41"/>
  <c r="F340" i="41"/>
  <c r="C45" i="41"/>
  <c r="F304" i="41"/>
  <c r="C429" i="41"/>
  <c r="F515" i="41"/>
  <c r="F311" i="41"/>
  <c r="F423" i="41"/>
  <c r="C302" i="41"/>
  <c r="C710" i="41"/>
  <c r="C506" i="41"/>
  <c r="F476" i="41"/>
  <c r="C188" i="41"/>
  <c r="C200" i="41"/>
  <c r="F387" i="41"/>
  <c r="C268" i="41"/>
  <c r="F287" i="41"/>
  <c r="C610" i="41"/>
  <c r="F386" i="41"/>
  <c r="C273" i="41"/>
  <c r="C535" i="41"/>
  <c r="C497" i="41"/>
  <c r="C659" i="41"/>
  <c r="C227" i="41"/>
  <c r="F409" i="41"/>
  <c r="F24" i="41"/>
  <c r="C359" i="41"/>
  <c r="F588" i="41"/>
  <c r="F444" i="41"/>
  <c r="C112" i="41"/>
  <c r="F207" i="41"/>
  <c r="C540" i="41"/>
  <c r="F443" i="41"/>
  <c r="C85" i="41"/>
  <c r="F403" i="41"/>
  <c r="C297" i="41"/>
  <c r="C404" i="41"/>
  <c r="F693" i="41"/>
  <c r="C682" i="41"/>
  <c r="C29" i="41"/>
  <c r="F555" i="41"/>
  <c r="C341" i="41"/>
  <c r="F100" i="41"/>
  <c r="F408" i="41"/>
  <c r="F367" i="41"/>
  <c r="C173" i="41"/>
  <c r="C296" i="41"/>
  <c r="F566" i="41"/>
  <c r="C214" i="41"/>
  <c r="C431" i="41"/>
  <c r="C572" i="41"/>
  <c r="F196" i="41"/>
  <c r="F73" i="41"/>
  <c r="F150" i="41"/>
  <c r="F131" i="41"/>
  <c r="C421" i="41"/>
  <c r="C31" i="41"/>
  <c r="C392" i="41"/>
  <c r="C265" i="41"/>
  <c r="C44" i="41"/>
  <c r="C259" i="41"/>
  <c r="C638" i="41"/>
  <c r="C134" i="41"/>
  <c r="C633" i="41"/>
  <c r="F473" i="41"/>
  <c r="C520" i="41"/>
  <c r="F597" i="41"/>
  <c r="C640" i="41"/>
  <c r="C343" i="41"/>
  <c r="F169" i="41"/>
  <c r="C19" i="29"/>
  <c r="L191" i="41"/>
  <c r="B191" i="41"/>
  <c r="D191" i="41"/>
  <c r="G191" i="41"/>
  <c r="I57" i="11"/>
  <c r="I58" i="11" s="1"/>
  <c r="F206" i="41"/>
  <c r="F360" i="41"/>
  <c r="C136" i="41"/>
  <c r="F479" i="41"/>
  <c r="F614" i="41"/>
  <c r="F115" i="29"/>
  <c r="C94" i="29"/>
  <c r="F121" i="29"/>
  <c r="F87" i="29"/>
  <c r="C40" i="29"/>
  <c r="F113" i="29"/>
  <c r="F53" i="29"/>
  <c r="C158" i="29"/>
  <c r="F28" i="29"/>
  <c r="C118" i="29"/>
  <c r="C121" i="29"/>
  <c r="F112" i="29"/>
  <c r="F158" i="29"/>
  <c r="F137" i="29"/>
  <c r="C111" i="29"/>
  <c r="C157" i="29"/>
  <c r="F128" i="29"/>
  <c r="C84" i="29"/>
  <c r="C33" i="29"/>
  <c r="C91" i="29"/>
  <c r="F26" i="29"/>
  <c r="C89" i="29"/>
  <c r="C59" i="29"/>
  <c r="F106" i="29"/>
  <c r="F31" i="29"/>
  <c r="C74" i="29"/>
  <c r="C27" i="29"/>
  <c r="F139" i="29"/>
  <c r="F24" i="29"/>
  <c r="F46" i="29"/>
  <c r="C128" i="29"/>
  <c r="F208" i="41"/>
  <c r="F125" i="29"/>
  <c r="C529" i="41"/>
  <c r="C118" i="41"/>
  <c r="C105" i="41"/>
  <c r="F629" i="41"/>
  <c r="C612" i="41"/>
  <c r="F103" i="41"/>
  <c r="C558" i="41"/>
  <c r="C321" i="41"/>
  <c r="F377" i="41"/>
  <c r="F82" i="41"/>
  <c r="F121" i="41"/>
  <c r="C399" i="41"/>
  <c r="F152" i="41"/>
  <c r="F514" i="41"/>
  <c r="C22" i="41"/>
  <c r="F99" i="41"/>
  <c r="F647" i="41"/>
  <c r="F702" i="41"/>
  <c r="C550" i="41"/>
  <c r="C519" i="41"/>
  <c r="F48" i="41"/>
  <c r="C669" i="41"/>
  <c r="C228" i="41"/>
  <c r="C383" i="41"/>
  <c r="C290" i="41"/>
  <c r="F197" i="41"/>
  <c r="C144" i="41"/>
  <c r="C157" i="41"/>
  <c r="C257" i="41"/>
  <c r="C352" i="41"/>
  <c r="C463" i="41"/>
  <c r="F97" i="41"/>
  <c r="F688" i="41"/>
  <c r="C330" i="41"/>
  <c r="F323" i="41"/>
  <c r="F650" i="41"/>
  <c r="F146" i="41"/>
  <c r="F93" i="41"/>
  <c r="F459" i="41"/>
  <c r="C618" i="41"/>
  <c r="C656" i="41"/>
  <c r="C596" i="41"/>
  <c r="F466" i="41"/>
  <c r="F465" i="41"/>
  <c r="C423" i="41"/>
  <c r="F511" i="41"/>
  <c r="F478" i="41"/>
  <c r="C240" i="41"/>
  <c r="F563" i="41"/>
  <c r="F621" i="41"/>
  <c r="C510" i="41"/>
  <c r="F184" i="41"/>
  <c r="F108" i="41"/>
  <c r="C32" i="41"/>
  <c r="C518" i="41"/>
  <c r="C382" i="41"/>
  <c r="C688" i="41"/>
  <c r="C161" i="41"/>
  <c r="F42" i="41"/>
  <c r="C216" i="41"/>
  <c r="F657" i="41"/>
  <c r="C538" i="41"/>
  <c r="F676" i="41"/>
  <c r="F581" i="41"/>
  <c r="C622" i="41"/>
  <c r="F119" i="41"/>
  <c r="C430" i="41"/>
  <c r="C155" i="41"/>
  <c r="C217" i="41"/>
  <c r="F710" i="41"/>
  <c r="C670" i="41"/>
  <c r="C701" i="41"/>
  <c r="C299" i="41"/>
  <c r="F305" i="41"/>
  <c r="C276" i="41"/>
  <c r="C75" i="41"/>
  <c r="F139" i="41"/>
  <c r="C703" i="41"/>
  <c r="F417" i="41"/>
  <c r="C481" i="41"/>
  <c r="F689" i="41"/>
  <c r="F286" i="41"/>
  <c r="C667" i="41"/>
  <c r="F609" i="41"/>
  <c r="C337" i="41"/>
  <c r="C69" i="41"/>
  <c r="F456" i="41"/>
  <c r="C401" i="41"/>
  <c r="C556" i="41"/>
  <c r="C575" i="41"/>
  <c r="F604" i="41"/>
  <c r="C705" i="41"/>
  <c r="F558" i="41"/>
  <c r="F61" i="41"/>
  <c r="F136" i="41"/>
  <c r="C678" i="41"/>
  <c r="F278" i="41"/>
  <c r="F195" i="41"/>
  <c r="C70" i="41"/>
  <c r="F654" i="41"/>
  <c r="F67" i="41"/>
  <c r="C122" i="41"/>
  <c r="C258" i="41"/>
  <c r="C139" i="41"/>
  <c r="C73" i="41"/>
  <c r="C26" i="41"/>
  <c r="F201" i="41"/>
  <c r="C564" i="41"/>
  <c r="C531" i="41"/>
  <c r="C536" i="41"/>
  <c r="F616" i="41"/>
  <c r="C101" i="41"/>
  <c r="F167" i="41"/>
  <c r="C230" i="41"/>
  <c r="C617" i="41"/>
  <c r="C325" i="41"/>
  <c r="F462" i="41"/>
  <c r="C318" i="41"/>
  <c r="C195" i="41"/>
  <c r="F381" i="41"/>
  <c r="C450" i="41"/>
  <c r="F165" i="41"/>
  <c r="F438" i="41"/>
  <c r="F244" i="41"/>
  <c r="C665" i="41"/>
  <c r="F523" i="41"/>
  <c r="F631" i="41"/>
  <c r="C166" i="41"/>
  <c r="C179" i="41"/>
  <c r="F373" i="41"/>
  <c r="F186" i="41"/>
  <c r="F111" i="41"/>
  <c r="C110" i="41"/>
  <c r="C591" i="41"/>
  <c r="F232" i="41"/>
  <c r="F602" i="41"/>
  <c r="F600" i="41"/>
  <c r="F593" i="41"/>
  <c r="C699" i="41"/>
  <c r="C251" i="41"/>
  <c r="F594" i="41"/>
  <c r="F660" i="41"/>
  <c r="C279" i="41"/>
  <c r="F276" i="41"/>
  <c r="F499" i="41"/>
  <c r="F319" i="41"/>
  <c r="C456" i="41"/>
  <c r="F129" i="41"/>
  <c r="C457" i="41"/>
  <c r="C490" i="41"/>
  <c r="F223" i="41"/>
  <c r="F46" i="41"/>
  <c r="F177" i="41"/>
  <c r="C326" i="41"/>
  <c r="C396" i="41"/>
  <c r="C471" i="41"/>
  <c r="F406" i="41"/>
  <c r="F326" i="41"/>
  <c r="C50" i="41"/>
  <c r="C458" i="41"/>
  <c r="F16" i="41"/>
  <c r="F398" i="41"/>
  <c r="C387" i="41"/>
  <c r="C673" i="41"/>
  <c r="F47" i="41"/>
  <c r="F402" i="41"/>
  <c r="C234" i="41"/>
  <c r="F540" i="41"/>
  <c r="F475" i="41"/>
  <c r="F14" i="41"/>
  <c r="F99" i="29"/>
  <c r="B83" i="29"/>
  <c r="E83" i="29" s="1"/>
  <c r="G83" i="29"/>
  <c r="D83" i="29"/>
  <c r="G614" i="41"/>
  <c r="L614" i="41"/>
  <c r="B614" i="41"/>
  <c r="D614" i="41"/>
  <c r="B27" i="39"/>
  <c r="E27" i="39" s="1"/>
  <c r="G27" i="39"/>
  <c r="D27" i="39"/>
  <c r="C165" i="29"/>
  <c r="F111" i="29"/>
  <c r="C163" i="29"/>
  <c r="F92" i="29"/>
  <c r="C153" i="29"/>
  <c r="F32" i="29"/>
  <c r="F80" i="29"/>
  <c r="C98" i="29"/>
  <c r="C24" i="29"/>
  <c r="F96" i="29"/>
  <c r="F60" i="29"/>
  <c r="C149" i="29"/>
  <c r="C102" i="29"/>
  <c r="F119" i="29"/>
  <c r="C56" i="29"/>
  <c r="C57" i="29"/>
  <c r="F88" i="29"/>
  <c r="C140" i="29"/>
  <c r="F153" i="29"/>
  <c r="C103" i="29"/>
  <c r="C125" i="29"/>
  <c r="C141" i="29"/>
  <c r="F45" i="29"/>
  <c r="F79" i="29"/>
  <c r="C76" i="29"/>
  <c r="F81" i="29"/>
  <c r="C120" i="29"/>
  <c r="F122" i="29"/>
  <c r="F98" i="29"/>
  <c r="F424" i="41"/>
  <c r="C154" i="29"/>
  <c r="F339" i="41"/>
  <c r="F243" i="41"/>
  <c r="C288" i="41"/>
  <c r="C128" i="41"/>
  <c r="C692" i="41"/>
  <c r="F382" i="41"/>
  <c r="C504" i="41"/>
  <c r="F596" i="41"/>
  <c r="C317" i="41"/>
  <c r="C111" i="41"/>
  <c r="C180" i="41"/>
  <c r="C187" i="41"/>
  <c r="C331" i="41"/>
  <c r="C378" i="41"/>
  <c r="C137" i="41"/>
  <c r="F674" i="41"/>
  <c r="F501" i="41"/>
  <c r="F598" i="41"/>
  <c r="C462" i="41"/>
  <c r="F29" i="41"/>
  <c r="F683" i="41"/>
  <c r="F297" i="41"/>
  <c r="F214" i="41"/>
  <c r="F485" i="41"/>
  <c r="C79" i="41"/>
  <c r="C254" i="41"/>
  <c r="F259" i="41"/>
  <c r="F258" i="41"/>
  <c r="C364" i="41"/>
  <c r="F318" i="41"/>
  <c r="F639" i="41"/>
  <c r="C593" i="41"/>
  <c r="F451" i="41"/>
  <c r="F691" i="41"/>
  <c r="F216" i="41"/>
  <c r="C278" i="41"/>
  <c r="C153" i="41"/>
  <c r="C48" i="41"/>
  <c r="F687" i="41"/>
  <c r="F531" i="41"/>
  <c r="C432" i="41"/>
  <c r="F396" i="41"/>
  <c r="C82" i="41"/>
  <c r="C310" i="41"/>
  <c r="C461" i="41"/>
  <c r="F55" i="41"/>
  <c r="F640" i="41"/>
  <c r="C403" i="41"/>
  <c r="F345" i="41"/>
  <c r="F419" i="41"/>
  <c r="F653" i="41"/>
  <c r="F328" i="41"/>
  <c r="F472" i="41"/>
  <c r="F383" i="41"/>
  <c r="F224" i="41"/>
  <c r="C174" i="41"/>
  <c r="C405" i="41"/>
  <c r="F322" i="41"/>
  <c r="C415" i="41"/>
  <c r="F65" i="41"/>
  <c r="C509" i="41"/>
  <c r="C271" i="41"/>
  <c r="C543" i="41"/>
  <c r="C23" i="41"/>
  <c r="C514" i="41"/>
  <c r="C60" i="41"/>
  <c r="F51" i="41"/>
  <c r="C284" i="41"/>
  <c r="F219" i="41"/>
  <c r="F682" i="41"/>
  <c r="C131" i="41"/>
  <c r="F337" i="41"/>
  <c r="C636" i="41"/>
  <c r="F161" i="41"/>
  <c r="C344" i="41"/>
  <c r="F605" i="41"/>
  <c r="F321" i="41"/>
  <c r="F488" i="41"/>
  <c r="F310" i="41"/>
  <c r="C58" i="41"/>
  <c r="C655" i="41"/>
  <c r="C379" i="41"/>
  <c r="C138" i="41"/>
  <c r="C624" i="41"/>
  <c r="C33" i="41"/>
  <c r="C340" i="41"/>
  <c r="F138" i="41"/>
  <c r="C156" i="41"/>
  <c r="C236" i="41"/>
  <c r="C142" i="41"/>
  <c r="C47" i="41"/>
  <c r="F584" i="41"/>
  <c r="C687" i="41"/>
  <c r="F611" i="41"/>
  <c r="C320" i="41"/>
  <c r="C630" i="41"/>
  <c r="F222" i="41"/>
  <c r="F239" i="41"/>
  <c r="F490" i="41"/>
  <c r="C21" i="41"/>
  <c r="C588" i="41"/>
  <c r="F191" i="41"/>
  <c r="C226" i="41"/>
  <c r="F620" i="41"/>
  <c r="C249" i="41"/>
  <c r="F492" i="41"/>
  <c r="F112" i="41"/>
  <c r="F642" i="41"/>
  <c r="F261" i="41"/>
  <c r="C141" i="41"/>
  <c r="F36" i="41"/>
  <c r="C526" i="41"/>
  <c r="C34" i="41"/>
  <c r="C460" i="41"/>
  <c r="F468" i="41"/>
  <c r="C449" i="41"/>
  <c r="C369" i="41"/>
  <c r="C660" i="41"/>
  <c r="F667" i="41"/>
  <c r="C347" i="41"/>
  <c r="C417" i="41"/>
  <c r="F570" i="41"/>
  <c r="F127" i="41"/>
  <c r="F400" i="41"/>
  <c r="F329" i="41"/>
  <c r="F447" i="41"/>
  <c r="F436" i="41"/>
  <c r="F679" i="41"/>
  <c r="F662" i="41"/>
  <c r="F384" i="41"/>
  <c r="F464" i="41"/>
  <c r="F636" i="41"/>
  <c r="C437" i="41"/>
  <c r="C120" i="41"/>
  <c r="F608" i="41"/>
  <c r="F612" i="41"/>
  <c r="C674" i="41"/>
  <c r="C190" i="41"/>
  <c r="C115" i="41"/>
  <c r="C244" i="41"/>
  <c r="F632" i="41"/>
  <c r="C119" i="41"/>
  <c r="F33" i="41"/>
  <c r="F289" i="41"/>
  <c r="F522" i="41"/>
  <c r="F395" i="41"/>
  <c r="C578" i="41"/>
  <c r="F491" i="41"/>
  <c r="F362" i="41"/>
  <c r="C39" i="41"/>
  <c r="C685" i="41"/>
  <c r="F356" i="41"/>
  <c r="F307" i="41"/>
  <c r="C391" i="41"/>
  <c r="C346" i="41"/>
  <c r="C206" i="41"/>
  <c r="F580" i="41"/>
  <c r="C106" i="41"/>
  <c r="F266" i="41"/>
  <c r="C433" i="41"/>
  <c r="C20" i="41"/>
  <c r="C486" i="41"/>
  <c r="F38" i="41"/>
  <c r="C472" i="41"/>
  <c r="C207" i="41"/>
  <c r="C693" i="41"/>
  <c r="F353" i="41"/>
  <c r="C559" i="41"/>
  <c r="C576" i="41"/>
  <c r="F21" i="29"/>
  <c r="G35" i="39"/>
  <c r="C17" i="29"/>
  <c r="G20" i="39"/>
  <c r="J53" i="11"/>
  <c r="F20" i="29"/>
  <c r="C93" i="29"/>
  <c r="C442" i="41"/>
  <c r="B26" i="39"/>
  <c r="E26" i="39" s="1"/>
  <c r="G26" i="39"/>
  <c r="D26" i="39"/>
  <c r="F300" i="41"/>
  <c r="C25" i="29"/>
  <c r="C82" i="29"/>
  <c r="F68" i="29"/>
  <c r="C39" i="29"/>
  <c r="F123" i="29"/>
  <c r="F72" i="29"/>
  <c r="F107" i="29"/>
  <c r="F39" i="29"/>
  <c r="C58" i="29"/>
  <c r="F66" i="29"/>
  <c r="F38" i="29"/>
  <c r="F85" i="29"/>
  <c r="F124" i="29"/>
  <c r="F126" i="29"/>
  <c r="C119" i="29"/>
  <c r="F41" i="29"/>
  <c r="F55" i="29"/>
  <c r="F76" i="29"/>
  <c r="F151" i="29"/>
  <c r="F152" i="29"/>
  <c r="F161" i="29"/>
  <c r="C68" i="29"/>
  <c r="C126" i="29"/>
  <c r="C53" i="29"/>
  <c r="F69" i="29"/>
  <c r="C161" i="29"/>
  <c r="C135" i="29"/>
  <c r="C62" i="29"/>
  <c r="F148" i="29"/>
  <c r="C150" i="29"/>
  <c r="C47" i="29"/>
  <c r="C95" i="41"/>
  <c r="C69" i="29"/>
  <c r="F265" i="41"/>
  <c r="F145" i="29"/>
  <c r="F333" i="41"/>
  <c r="C114" i="41"/>
  <c r="C389" i="41"/>
  <c r="C211" i="41"/>
  <c r="C165" i="41"/>
  <c r="F427" i="41"/>
  <c r="F397" i="41"/>
  <c r="F421" i="41"/>
  <c r="F236" i="41"/>
  <c r="F199" i="41"/>
  <c r="F182" i="41"/>
  <c r="C74" i="41"/>
  <c r="C469" i="41"/>
  <c r="F122" i="41"/>
  <c r="C568" i="41"/>
  <c r="C373" i="41"/>
  <c r="C625" i="41"/>
  <c r="C577" i="41"/>
  <c r="C704" i="41"/>
  <c r="F116" i="41"/>
  <c r="C454" i="41"/>
  <c r="C98" i="41"/>
  <c r="F134" i="41"/>
  <c r="C247" i="41"/>
  <c r="C406" i="41"/>
  <c r="C666" i="41"/>
  <c r="C30" i="41"/>
  <c r="C192" i="41"/>
  <c r="C609" i="41"/>
  <c r="C363" i="41"/>
  <c r="F548" i="41"/>
  <c r="C94" i="41"/>
  <c r="F312" i="41"/>
  <c r="C178" i="41"/>
  <c r="F334" i="41"/>
  <c r="F210" i="41"/>
  <c r="C689" i="41"/>
  <c r="F235" i="41"/>
  <c r="F164" i="41"/>
  <c r="C601" i="41"/>
  <c r="C606" i="41"/>
  <c r="C323" i="41"/>
  <c r="F426" i="41"/>
  <c r="C697" i="41"/>
  <c r="F335" i="41"/>
  <c r="C402" i="41"/>
  <c r="C132" i="41"/>
  <c r="C338" i="41"/>
  <c r="C77" i="41"/>
  <c r="C528" i="41"/>
  <c r="C642" i="41"/>
  <c r="F690" i="41"/>
  <c r="F230" i="41"/>
  <c r="F255" i="41"/>
  <c r="F183" i="41"/>
  <c r="F582" i="41"/>
  <c r="C493" i="41"/>
  <c r="F637" i="41"/>
  <c r="F91" i="41"/>
  <c r="F209" i="41"/>
  <c r="F533" i="41"/>
  <c r="C602" i="41"/>
  <c r="F559" i="41"/>
  <c r="F390" i="41"/>
  <c r="F104" i="41"/>
  <c r="F446" i="41"/>
  <c r="C181" i="41"/>
  <c r="C480" i="41"/>
  <c r="F313" i="41"/>
  <c r="C590" i="41"/>
  <c r="C55" i="41"/>
  <c r="F452" i="41"/>
  <c r="F450" i="41"/>
  <c r="C502" i="41"/>
  <c r="F534" i="41"/>
  <c r="F433" i="41"/>
  <c r="F509" i="41"/>
  <c r="F218" i="41"/>
  <c r="C84" i="41"/>
  <c r="C89" i="41"/>
  <c r="C684" i="41"/>
  <c r="C623" i="41"/>
  <c r="C306" i="41"/>
  <c r="F306" i="41"/>
  <c r="F166" i="41"/>
  <c r="C428" i="41"/>
  <c r="C515" i="41"/>
  <c r="F576" i="41"/>
  <c r="F601" i="41"/>
  <c r="C199" i="41"/>
  <c r="C292" i="41"/>
  <c r="F493" i="41"/>
  <c r="F440" i="41"/>
  <c r="F474" i="41"/>
  <c r="C487" i="41"/>
  <c r="C567" i="41"/>
  <c r="F697" i="41"/>
  <c r="F393" i="41"/>
  <c r="C225" i="41"/>
  <c r="C334" i="41"/>
  <c r="F516" i="41"/>
  <c r="F569" i="41"/>
  <c r="C76" i="41"/>
  <c r="F659" i="41"/>
  <c r="F60" i="41"/>
  <c r="F366" i="41"/>
  <c r="F700" i="41"/>
  <c r="F496" i="41"/>
  <c r="F220" i="41"/>
  <c r="F303" i="41"/>
  <c r="C661" i="41"/>
  <c r="F204" i="41"/>
  <c r="C93" i="41"/>
  <c r="C289" i="41"/>
  <c r="C314" i="41"/>
  <c r="F212" i="41"/>
  <c r="F237" i="41"/>
  <c r="F615" i="41"/>
  <c r="F58" i="41"/>
  <c r="F429" i="41"/>
  <c r="C551" i="41"/>
  <c r="F577" i="41"/>
  <c r="C635" i="41"/>
  <c r="F624" i="41"/>
  <c r="F293" i="41"/>
  <c r="F95" i="41"/>
  <c r="C652" i="41"/>
  <c r="C66" i="41"/>
  <c r="C183" i="41"/>
  <c r="C491" i="41"/>
  <c r="C277" i="41"/>
  <c r="F587" i="41"/>
  <c r="F502" i="41"/>
  <c r="F418" i="41"/>
  <c r="C388" i="41"/>
  <c r="F680" i="41"/>
  <c r="C90" i="41"/>
  <c r="F327" i="41"/>
  <c r="C400" i="41"/>
  <c r="F487" i="41"/>
  <c r="C250" i="41"/>
  <c r="F250" i="41"/>
  <c r="C427" i="41"/>
  <c r="F670" i="41"/>
  <c r="C43" i="41"/>
  <c r="F553" i="41"/>
  <c r="C336" i="41"/>
  <c r="F361" i="41"/>
  <c r="C464" i="41"/>
  <c r="C287" i="41"/>
  <c r="F546" i="41"/>
  <c r="C580" i="41"/>
  <c r="C561" i="41"/>
  <c r="C443" i="41"/>
  <c r="C545" i="41"/>
  <c r="F282" i="41"/>
  <c r="C149" i="41"/>
  <c r="F171" i="41"/>
  <c r="C15" i="41"/>
  <c r="F22" i="41"/>
  <c r="F257" i="41"/>
  <c r="C620" i="41"/>
  <c r="C17" i="41"/>
  <c r="F498" i="41"/>
  <c r="C425" i="41"/>
  <c r="F539" i="41"/>
  <c r="C385" i="41"/>
  <c r="C16" i="41"/>
  <c r="C215" i="41"/>
  <c r="C175" i="41"/>
  <c r="C117" i="29"/>
  <c r="C634" i="41"/>
  <c r="L412" i="41" l="1"/>
  <c r="B412" i="41"/>
  <c r="B339" i="41"/>
  <c r="D339" i="41"/>
  <c r="D48" i="29"/>
  <c r="B16" i="29"/>
  <c r="E16" i="29" s="1"/>
  <c r="G25" i="39"/>
  <c r="L495" i="41"/>
  <c r="D513" i="41"/>
  <c r="B13" i="41"/>
  <c r="J13" i="41" s="1"/>
  <c r="D43" i="29"/>
  <c r="J43" i="29" s="1"/>
  <c r="D380" i="41"/>
  <c r="G412" i="41"/>
  <c r="G339" i="41"/>
  <c r="D61" i="29"/>
  <c r="J61" i="29" s="1"/>
  <c r="G66" i="29"/>
  <c r="D86" i="29"/>
  <c r="D66" i="29"/>
  <c r="J66" i="29" s="1"/>
  <c r="D599" i="41"/>
  <c r="B19" i="39"/>
  <c r="E19" i="39" s="1"/>
  <c r="L370" i="41"/>
  <c r="D106" i="29"/>
  <c r="H106" i="29" s="1"/>
  <c r="G554" i="41"/>
  <c r="D22" i="39"/>
  <c r="H22" i="39" s="1"/>
  <c r="D202" i="41"/>
  <c r="D21" i="39"/>
  <c r="J21" i="39" s="1"/>
  <c r="B495" i="41"/>
  <c r="I495" i="41" s="1"/>
  <c r="B22" i="39"/>
  <c r="E22" i="39" s="1"/>
  <c r="L202" i="41"/>
  <c r="D398" i="41"/>
  <c r="G21" i="39"/>
  <c r="B202" i="41"/>
  <c r="H202" i="41" s="1"/>
  <c r="L398" i="41"/>
  <c r="B398" i="41"/>
  <c r="J398" i="41" s="1"/>
  <c r="B513" i="41"/>
  <c r="J513" i="41" s="1"/>
  <c r="G495" i="41"/>
  <c r="L513" i="41"/>
  <c r="D241" i="41"/>
  <c r="L241" i="41"/>
  <c r="L260" i="41"/>
  <c r="L554" i="41"/>
  <c r="G241" i="41"/>
  <c r="G61" i="29"/>
  <c r="B554" i="41"/>
  <c r="E554" i="41" s="1"/>
  <c r="G503" i="41"/>
  <c r="L25" i="41"/>
  <c r="E9" i="54"/>
  <c r="L9" i="54" s="1"/>
  <c r="M9" i="54" s="1"/>
  <c r="D260" i="41"/>
  <c r="D25" i="41"/>
  <c r="I10" i="54"/>
  <c r="D10" i="54"/>
  <c r="C11" i="54"/>
  <c r="H10" i="54"/>
  <c r="G260" i="41"/>
  <c r="G25" i="41"/>
  <c r="L503" i="41"/>
  <c r="D603" i="41"/>
  <c r="B503" i="41"/>
  <c r="E503" i="41" s="1"/>
  <c r="L380" i="41"/>
  <c r="D706" i="41"/>
  <c r="B380" i="41"/>
  <c r="E380" i="41" s="1"/>
  <c r="L589" i="41"/>
  <c r="G589" i="41"/>
  <c r="G616" i="41"/>
  <c r="D500" i="41"/>
  <c r="B210" i="41"/>
  <c r="J210" i="41" s="1"/>
  <c r="D589" i="41"/>
  <c r="D616" i="41"/>
  <c r="B496" i="41"/>
  <c r="I496" i="41" s="1"/>
  <c r="B500" i="41"/>
  <c r="K500" i="41" s="1"/>
  <c r="L210" i="41"/>
  <c r="D496" i="41"/>
  <c r="L500" i="41"/>
  <c r="G210" i="41"/>
  <c r="B28" i="39"/>
  <c r="E28" i="39" s="1"/>
  <c r="G33" i="39"/>
  <c r="L686" i="41"/>
  <c r="L353" i="41"/>
  <c r="B628" i="41"/>
  <c r="E628" i="41" s="1"/>
  <c r="B168" i="41"/>
  <c r="I168" i="41" s="1"/>
  <c r="B189" i="41"/>
  <c r="I189" i="41" s="1"/>
  <c r="D162" i="29"/>
  <c r="J162" i="29" s="1"/>
  <c r="D628" i="41"/>
  <c r="G393" i="41"/>
  <c r="L61" i="41"/>
  <c r="G189" i="41"/>
  <c r="D686" i="41"/>
  <c r="D353" i="41"/>
  <c r="L189" i="41"/>
  <c r="G686" i="41"/>
  <c r="L628" i="41"/>
  <c r="G168" i="41"/>
  <c r="B353" i="41"/>
  <c r="K353" i="41" s="1"/>
  <c r="G162" i="29"/>
  <c r="G547" i="41"/>
  <c r="D168" i="41"/>
  <c r="D61" i="41"/>
  <c r="B117" i="41"/>
  <c r="I117" i="41" s="1"/>
  <c r="G172" i="41"/>
  <c r="D327" i="41"/>
  <c r="D28" i="39"/>
  <c r="J28" i="39" s="1"/>
  <c r="D489" i="41"/>
  <c r="B547" i="41"/>
  <c r="E547" i="41" s="1"/>
  <c r="B357" i="41"/>
  <c r="K357" i="41" s="1"/>
  <c r="B329" i="41"/>
  <c r="H329" i="41" s="1"/>
  <c r="G61" i="41"/>
  <c r="D117" i="41"/>
  <c r="L172" i="41"/>
  <c r="B474" i="41"/>
  <c r="E474" i="41" s="1"/>
  <c r="G489" i="41"/>
  <c r="D547" i="41"/>
  <c r="B393" i="41"/>
  <c r="I393" i="41" s="1"/>
  <c r="G357" i="41"/>
  <c r="G329" i="41"/>
  <c r="G107" i="29"/>
  <c r="L117" i="41"/>
  <c r="D172" i="41"/>
  <c r="G474" i="41"/>
  <c r="B489" i="41"/>
  <c r="I489" i="41" s="1"/>
  <c r="B32" i="39"/>
  <c r="E32" i="39" s="1"/>
  <c r="D393" i="41"/>
  <c r="L357" i="41"/>
  <c r="D329" i="41"/>
  <c r="B107" i="29"/>
  <c r="E107" i="29" s="1"/>
  <c r="D474" i="41"/>
  <c r="B482" i="41"/>
  <c r="H482" i="41" s="1"/>
  <c r="D16" i="29"/>
  <c r="H16" i="29" s="1"/>
  <c r="G313" i="41"/>
  <c r="B25" i="39"/>
  <c r="E25" i="39" s="1"/>
  <c r="D20" i="39"/>
  <c r="I20" i="39" s="1"/>
  <c r="G43" i="29"/>
  <c r="B592" i="41"/>
  <c r="H592" i="41" s="1"/>
  <c r="G97" i="29"/>
  <c r="L468" i="41"/>
  <c r="B171" i="41"/>
  <c r="H171" i="41" s="1"/>
  <c r="B21" i="29"/>
  <c r="E21" i="29" s="1"/>
  <c r="H30" i="39"/>
  <c r="B29" i="39"/>
  <c r="E29" i="39" s="1"/>
  <c r="B23" i="39"/>
  <c r="E23" i="39" s="1"/>
  <c r="D35" i="39"/>
  <c r="J35" i="39" s="1"/>
  <c r="D13" i="41"/>
  <c r="D23" i="39"/>
  <c r="I23" i="39" s="1"/>
  <c r="G13" i="41"/>
  <c r="D29" i="29"/>
  <c r="J29" i="29" s="1"/>
  <c r="B133" i="41"/>
  <c r="J133" i="41" s="1"/>
  <c r="G133" i="41"/>
  <c r="B164" i="41"/>
  <c r="J164" i="41" s="1"/>
  <c r="L616" i="41"/>
  <c r="L706" i="41"/>
  <c r="L164" i="41"/>
  <c r="G164" i="41"/>
  <c r="B706" i="41"/>
  <c r="E706" i="41" s="1"/>
  <c r="D263" i="41"/>
  <c r="L407" i="41"/>
  <c r="D407" i="41"/>
  <c r="G29" i="39"/>
  <c r="G18" i="39"/>
  <c r="D18" i="39"/>
  <c r="H18" i="39" s="1"/>
  <c r="I30" i="39"/>
  <c r="D160" i="41"/>
  <c r="L18" i="41"/>
  <c r="D411" i="41"/>
  <c r="G34" i="29"/>
  <c r="B483" i="41"/>
  <c r="I483" i="41" s="1"/>
  <c r="G30" i="39"/>
  <c r="L358" i="41"/>
  <c r="D60" i="29"/>
  <c r="H60" i="29" s="1"/>
  <c r="G18" i="41"/>
  <c r="B411" i="41"/>
  <c r="E411" i="41" s="1"/>
  <c r="G130" i="29"/>
  <c r="G434" i="41"/>
  <c r="B494" i="41"/>
  <c r="H494" i="41" s="1"/>
  <c r="G60" i="29"/>
  <c r="D18" i="41"/>
  <c r="D37" i="41"/>
  <c r="L521" i="41"/>
  <c r="D162" i="41"/>
  <c r="D130" i="29"/>
  <c r="J130" i="29" s="1"/>
  <c r="D434" i="41"/>
  <c r="G209" i="41"/>
  <c r="G494" i="41"/>
  <c r="G695" i="41"/>
  <c r="D511" i="41"/>
  <c r="B37" i="41"/>
  <c r="I37" i="41" s="1"/>
  <c r="G521" i="41"/>
  <c r="D31" i="39"/>
  <c r="J31" i="39" s="1"/>
  <c r="L162" i="41"/>
  <c r="L434" i="41"/>
  <c r="D209" i="41"/>
  <c r="D494" i="41"/>
  <c r="D695" i="41"/>
  <c r="G511" i="41"/>
  <c r="L37" i="41"/>
  <c r="D104" i="29"/>
  <c r="J104" i="29" s="1"/>
  <c r="G426" i="41"/>
  <c r="G31" i="39"/>
  <c r="G162" i="41"/>
  <c r="L209" i="41"/>
  <c r="G483" i="41"/>
  <c r="B695" i="41"/>
  <c r="K695" i="41" s="1"/>
  <c r="B511" i="41"/>
  <c r="K511" i="41" s="1"/>
  <c r="B104" i="29"/>
  <c r="E104" i="29" s="1"/>
  <c r="B426" i="41"/>
  <c r="K426" i="41" s="1"/>
  <c r="L483" i="41"/>
  <c r="G411" i="41"/>
  <c r="D426" i="41"/>
  <c r="D34" i="29"/>
  <c r="I34" i="29" s="1"/>
  <c r="G17" i="39"/>
  <c r="D17" i="39"/>
  <c r="D662" i="41"/>
  <c r="B30" i="39"/>
  <c r="E30" i="39" s="1"/>
  <c r="G88" i="41"/>
  <c r="G32" i="39"/>
  <c r="G599" i="41"/>
  <c r="B86" i="29"/>
  <c r="E86" i="29" s="1"/>
  <c r="B468" i="41"/>
  <c r="J468" i="41" s="1"/>
  <c r="B662" i="41"/>
  <c r="E662" i="41" s="1"/>
  <c r="G67" i="41"/>
  <c r="L546" i="41"/>
  <c r="B313" i="41"/>
  <c r="J313" i="41" s="1"/>
  <c r="L224" i="41"/>
  <c r="L599" i="41"/>
  <c r="D468" i="41"/>
  <c r="B67" i="41"/>
  <c r="H67" i="41" s="1"/>
  <c r="D546" i="41"/>
  <c r="L313" i="41"/>
  <c r="D224" i="41"/>
  <c r="D16" i="39"/>
  <c r="B16" i="39"/>
  <c r="E16" i="39" s="1"/>
  <c r="G16" i="39"/>
  <c r="D12" i="41"/>
  <c r="L12" i="41"/>
  <c r="B12" i="41"/>
  <c r="G12" i="41"/>
  <c r="G53" i="41"/>
  <c r="L67" i="41"/>
  <c r="B651" i="41"/>
  <c r="J651" i="41" s="1"/>
  <c r="G224" i="41"/>
  <c r="B176" i="41"/>
  <c r="H176" i="41" s="1"/>
  <c r="D176" i="41"/>
  <c r="B53" i="41"/>
  <c r="J53" i="41" s="1"/>
  <c r="G275" i="41"/>
  <c r="D651" i="41"/>
  <c r="B33" i="39"/>
  <c r="E33" i="39" s="1"/>
  <c r="G176" i="41"/>
  <c r="D53" i="41"/>
  <c r="G651" i="41"/>
  <c r="G106" i="29"/>
  <c r="G662" i="41"/>
  <c r="G107" i="41"/>
  <c r="B407" i="41"/>
  <c r="J407" i="41" s="1"/>
  <c r="G370" i="41"/>
  <c r="D107" i="41"/>
  <c r="B107" i="41"/>
  <c r="J107" i="41" s="1"/>
  <c r="G160" i="29"/>
  <c r="G21" i="29"/>
  <c r="H21" i="29" s="1"/>
  <c r="D160" i="29"/>
  <c r="J160" i="29" s="1"/>
  <c r="G263" i="41"/>
  <c r="B263" i="41"/>
  <c r="I263" i="41" s="1"/>
  <c r="D370" i="41"/>
  <c r="B272" i="41"/>
  <c r="J272" i="41" s="1"/>
  <c r="D272" i="41"/>
  <c r="D201" i="41"/>
  <c r="G272" i="41"/>
  <c r="B177" i="41"/>
  <c r="J177" i="41" s="1"/>
  <c r="L123" i="41"/>
  <c r="G123" i="41"/>
  <c r="L177" i="41"/>
  <c r="B521" i="41"/>
  <c r="H521" i="41" s="1"/>
  <c r="D129" i="29"/>
  <c r="H129" i="29" s="1"/>
  <c r="G22" i="29"/>
  <c r="H22" i="29" s="1"/>
  <c r="L482" i="41"/>
  <c r="D88" i="41"/>
  <c r="D275" i="41"/>
  <c r="G123" i="29"/>
  <c r="L522" i="41"/>
  <c r="B114" i="29"/>
  <c r="E114" i="29" s="1"/>
  <c r="B129" i="29"/>
  <c r="E129" i="29" s="1"/>
  <c r="B22" i="29"/>
  <c r="E22" i="29" s="1"/>
  <c r="G482" i="41"/>
  <c r="B88" i="41"/>
  <c r="H88" i="41" s="1"/>
  <c r="L275" i="41"/>
  <c r="B327" i="41"/>
  <c r="E327" i="41" s="1"/>
  <c r="B48" i="29"/>
  <c r="E48" i="29" s="1"/>
  <c r="G603" i="41"/>
  <c r="D583" i="41"/>
  <c r="L145" i="41"/>
  <c r="G327" i="41"/>
  <c r="B603" i="41"/>
  <c r="K603" i="41" s="1"/>
  <c r="B583" i="41"/>
  <c r="E583" i="41" s="1"/>
  <c r="B145" i="41"/>
  <c r="K145" i="41" s="1"/>
  <c r="B544" i="41"/>
  <c r="K544" i="41" s="1"/>
  <c r="L583" i="41"/>
  <c r="G145" i="41"/>
  <c r="L544" i="41"/>
  <c r="G522" i="41"/>
  <c r="G544" i="41"/>
  <c r="B123" i="29"/>
  <c r="E123" i="29" s="1"/>
  <c r="D522" i="41"/>
  <c r="G114" i="29"/>
  <c r="D87" i="29"/>
  <c r="J87" i="29" s="1"/>
  <c r="L295" i="41"/>
  <c r="B679" i="41"/>
  <c r="I679" i="41" s="1"/>
  <c r="G113" i="29"/>
  <c r="G595" i="41"/>
  <c r="B41" i="29"/>
  <c r="E41" i="29" s="1"/>
  <c r="D177" i="41"/>
  <c r="L160" i="41"/>
  <c r="G87" i="29"/>
  <c r="G295" i="41"/>
  <c r="G679" i="41"/>
  <c r="D113" i="29"/>
  <c r="J113" i="29" s="1"/>
  <c r="B595" i="41"/>
  <c r="K595" i="41" s="1"/>
  <c r="G41" i="29"/>
  <c r="G160" i="41"/>
  <c r="L371" i="41"/>
  <c r="B605" i="41"/>
  <c r="I605" i="41" s="1"/>
  <c r="D553" i="41"/>
  <c r="D295" i="41"/>
  <c r="D679" i="41"/>
  <c r="L595" i="41"/>
  <c r="G245" i="41"/>
  <c r="B156" i="29"/>
  <c r="E156" i="29" s="1"/>
  <c r="G342" i="41"/>
  <c r="G371" i="41"/>
  <c r="G605" i="41"/>
  <c r="G553" i="41"/>
  <c r="D592" i="41"/>
  <c r="L245" i="41"/>
  <c r="G156" i="29"/>
  <c r="L342" i="41"/>
  <c r="D358" i="41"/>
  <c r="B97" i="29"/>
  <c r="E97" i="29" s="1"/>
  <c r="B691" i="41"/>
  <c r="I691" i="41" s="1"/>
  <c r="D371" i="41"/>
  <c r="L605" i="41"/>
  <c r="B123" i="41"/>
  <c r="I123" i="41" s="1"/>
  <c r="D133" i="41"/>
  <c r="D171" i="41"/>
  <c r="B358" i="41"/>
  <c r="E358" i="41" s="1"/>
  <c r="L592" i="41"/>
  <c r="B29" i="29"/>
  <c r="E29" i="29" s="1"/>
  <c r="G169" i="41"/>
  <c r="D245" i="41"/>
  <c r="B342" i="41"/>
  <c r="E342" i="41" s="1"/>
  <c r="L171" i="41"/>
  <c r="D691" i="41"/>
  <c r="L691" i="41"/>
  <c r="B553" i="41"/>
  <c r="I553" i="41" s="1"/>
  <c r="D169" i="41"/>
  <c r="L169" i="41"/>
  <c r="G608" i="41"/>
  <c r="B608" i="41"/>
  <c r="H608" i="41" s="1"/>
  <c r="D608" i="41"/>
  <c r="G201" i="41"/>
  <c r="B201" i="41"/>
  <c r="I201" i="41" s="1"/>
  <c r="B464" i="41"/>
  <c r="G464" i="41"/>
  <c r="L464" i="41"/>
  <c r="D464" i="41"/>
  <c r="D609" i="41"/>
  <c r="B609" i="41"/>
  <c r="L609" i="41"/>
  <c r="G609" i="41"/>
  <c r="D165" i="41"/>
  <c r="G165" i="41"/>
  <c r="B165" i="41"/>
  <c r="L165" i="41"/>
  <c r="L655" i="41"/>
  <c r="B655" i="41"/>
  <c r="G655" i="41"/>
  <c r="D655" i="41"/>
  <c r="B141" i="29"/>
  <c r="E141" i="29" s="1"/>
  <c r="G141" i="29"/>
  <c r="D141" i="29"/>
  <c r="G179" i="41"/>
  <c r="L179" i="41"/>
  <c r="D179" i="41"/>
  <c r="B179" i="41"/>
  <c r="B688" i="41"/>
  <c r="D688" i="41"/>
  <c r="L688" i="41"/>
  <c r="G688" i="41"/>
  <c r="D529" i="41"/>
  <c r="G529" i="41"/>
  <c r="L529" i="41"/>
  <c r="B529" i="41"/>
  <c r="D296" i="41"/>
  <c r="L296" i="41"/>
  <c r="B296" i="41"/>
  <c r="G296" i="41"/>
  <c r="L524" i="41"/>
  <c r="B524" i="41"/>
  <c r="D524" i="41"/>
  <c r="G524" i="41"/>
  <c r="D122" i="29"/>
  <c r="G122" i="29"/>
  <c r="B122" i="29"/>
  <c r="E122" i="29" s="1"/>
  <c r="D204" i="41"/>
  <c r="B204" i="41"/>
  <c r="L204" i="41"/>
  <c r="G204" i="41"/>
  <c r="D152" i="41"/>
  <c r="G152" i="41"/>
  <c r="B152" i="41"/>
  <c r="L152" i="41"/>
  <c r="B560" i="41"/>
  <c r="G560" i="41"/>
  <c r="L560" i="41"/>
  <c r="D560" i="41"/>
  <c r="B376" i="41"/>
  <c r="D376" i="41"/>
  <c r="L376" i="41"/>
  <c r="G376" i="41"/>
  <c r="D45" i="29"/>
  <c r="G45" i="29"/>
  <c r="B45" i="29"/>
  <c r="E45" i="29" s="1"/>
  <c r="G139" i="29"/>
  <c r="B139" i="29"/>
  <c r="E139" i="29" s="1"/>
  <c r="D139" i="29"/>
  <c r="L563" i="41"/>
  <c r="B563" i="41"/>
  <c r="G563" i="41"/>
  <c r="D563" i="41"/>
  <c r="G266" i="41"/>
  <c r="D266" i="41"/>
  <c r="B266" i="41"/>
  <c r="L266" i="41"/>
  <c r="L192" i="41"/>
  <c r="G192" i="41"/>
  <c r="D192" i="41"/>
  <c r="B192" i="41"/>
  <c r="L559" i="41"/>
  <c r="G559" i="41"/>
  <c r="D559" i="41"/>
  <c r="B559" i="41"/>
  <c r="L630" i="41"/>
  <c r="D630" i="41"/>
  <c r="B630" i="41"/>
  <c r="G630" i="41"/>
  <c r="B23" i="41"/>
  <c r="L23" i="41"/>
  <c r="G23" i="41"/>
  <c r="D23" i="41"/>
  <c r="G125" i="29"/>
  <c r="D125" i="29"/>
  <c r="B125" i="29"/>
  <c r="E125" i="29" s="1"/>
  <c r="L458" i="41"/>
  <c r="G458" i="41"/>
  <c r="B458" i="41"/>
  <c r="D458" i="41"/>
  <c r="L401" i="41"/>
  <c r="D401" i="41"/>
  <c r="G401" i="41"/>
  <c r="B401" i="41"/>
  <c r="G321" i="41"/>
  <c r="L321" i="41"/>
  <c r="D321" i="41"/>
  <c r="B321" i="41"/>
  <c r="D59" i="29"/>
  <c r="B59" i="29"/>
  <c r="E59" i="29" s="1"/>
  <c r="G59" i="29"/>
  <c r="L638" i="41"/>
  <c r="B638" i="41"/>
  <c r="G638" i="41"/>
  <c r="D638" i="41"/>
  <c r="B497" i="41"/>
  <c r="D497" i="41"/>
  <c r="L497" i="41"/>
  <c r="G497" i="41"/>
  <c r="G424" i="41"/>
  <c r="D424" i="41"/>
  <c r="L424" i="41"/>
  <c r="B424" i="41"/>
  <c r="G96" i="29"/>
  <c r="D96" i="29"/>
  <c r="B96" i="29"/>
  <c r="E96" i="29" s="1"/>
  <c r="B267" i="41"/>
  <c r="L267" i="41"/>
  <c r="G267" i="41"/>
  <c r="D267" i="41"/>
  <c r="D38" i="41"/>
  <c r="L38" i="41"/>
  <c r="B38" i="41"/>
  <c r="G38" i="41"/>
  <c r="D269" i="41"/>
  <c r="L269" i="41"/>
  <c r="B269" i="41"/>
  <c r="G269" i="41"/>
  <c r="G46" i="29"/>
  <c r="D46" i="29"/>
  <c r="B46" i="29"/>
  <c r="E46" i="29" s="1"/>
  <c r="G280" i="41"/>
  <c r="D280" i="41"/>
  <c r="L280" i="41"/>
  <c r="B280" i="41"/>
  <c r="D46" i="41"/>
  <c r="L46" i="41"/>
  <c r="B46" i="41"/>
  <c r="G46" i="41"/>
  <c r="G155" i="29"/>
  <c r="B155" i="29"/>
  <c r="E155" i="29" s="1"/>
  <c r="D155" i="29"/>
  <c r="D470" i="41"/>
  <c r="B470" i="41"/>
  <c r="L470" i="41"/>
  <c r="G470" i="41"/>
  <c r="G117" i="29"/>
  <c r="D117" i="29"/>
  <c r="B117" i="29"/>
  <c r="E117" i="29" s="1"/>
  <c r="G277" i="41"/>
  <c r="D277" i="41"/>
  <c r="B277" i="41"/>
  <c r="L277" i="41"/>
  <c r="L635" i="41"/>
  <c r="G635" i="41"/>
  <c r="D635" i="41"/>
  <c r="B635" i="41"/>
  <c r="D314" i="41"/>
  <c r="G314" i="41"/>
  <c r="B314" i="41"/>
  <c r="L314" i="41"/>
  <c r="B225" i="41"/>
  <c r="G225" i="41"/>
  <c r="L225" i="41"/>
  <c r="D225" i="41"/>
  <c r="G292" i="41"/>
  <c r="L292" i="41"/>
  <c r="B292" i="41"/>
  <c r="D292" i="41"/>
  <c r="D306" i="41"/>
  <c r="G306" i="41"/>
  <c r="L306" i="41"/>
  <c r="B306" i="41"/>
  <c r="B181" i="41"/>
  <c r="L181" i="41"/>
  <c r="G181" i="41"/>
  <c r="D181" i="41"/>
  <c r="B642" i="41"/>
  <c r="G642" i="41"/>
  <c r="L642" i="41"/>
  <c r="D642" i="41"/>
  <c r="L30" i="41"/>
  <c r="G30" i="41"/>
  <c r="D30" i="41"/>
  <c r="B30" i="41"/>
  <c r="G704" i="41"/>
  <c r="D704" i="41"/>
  <c r="B704" i="41"/>
  <c r="L704" i="41"/>
  <c r="L389" i="41"/>
  <c r="B389" i="41"/>
  <c r="G389" i="41"/>
  <c r="D389" i="41"/>
  <c r="D69" i="29"/>
  <c r="B69" i="29"/>
  <c r="E69" i="29" s="1"/>
  <c r="G69" i="29"/>
  <c r="G62" i="29"/>
  <c r="D62" i="29"/>
  <c r="B62" i="29"/>
  <c r="E62" i="29" s="1"/>
  <c r="G39" i="29"/>
  <c r="D39" i="29"/>
  <c r="B39" i="29"/>
  <c r="E39" i="29" s="1"/>
  <c r="G442" i="41"/>
  <c r="L442" i="41"/>
  <c r="B442" i="41"/>
  <c r="D442" i="41"/>
  <c r="I589" i="41"/>
  <c r="H589" i="41"/>
  <c r="J589" i="41"/>
  <c r="E589" i="41"/>
  <c r="K589" i="41"/>
  <c r="L685" i="41"/>
  <c r="D685" i="41"/>
  <c r="G685" i="41"/>
  <c r="B685" i="41"/>
  <c r="B226" i="41"/>
  <c r="G226" i="41"/>
  <c r="D226" i="41"/>
  <c r="L226" i="41"/>
  <c r="D320" i="41"/>
  <c r="G320" i="41"/>
  <c r="L320" i="41"/>
  <c r="B320" i="41"/>
  <c r="L131" i="41"/>
  <c r="B131" i="41"/>
  <c r="G131" i="41"/>
  <c r="D131" i="41"/>
  <c r="B543" i="41"/>
  <c r="D543" i="41"/>
  <c r="G543" i="41"/>
  <c r="L543" i="41"/>
  <c r="L137" i="41"/>
  <c r="G137" i="41"/>
  <c r="B137" i="41"/>
  <c r="D137" i="41"/>
  <c r="L504" i="41"/>
  <c r="G504" i="41"/>
  <c r="D504" i="41"/>
  <c r="B504" i="41"/>
  <c r="B103" i="29"/>
  <c r="E103" i="29" s="1"/>
  <c r="D103" i="29"/>
  <c r="G103" i="29"/>
  <c r="B149" i="29"/>
  <c r="E149" i="29" s="1"/>
  <c r="D149" i="29"/>
  <c r="G149" i="29"/>
  <c r="I599" i="41"/>
  <c r="J599" i="41"/>
  <c r="H599" i="41"/>
  <c r="E599" i="41"/>
  <c r="K599" i="41"/>
  <c r="I83" i="29"/>
  <c r="J83" i="29"/>
  <c r="H83" i="29"/>
  <c r="L234" i="41"/>
  <c r="G234" i="41"/>
  <c r="B234" i="41"/>
  <c r="D234" i="41"/>
  <c r="L50" i="41"/>
  <c r="B50" i="41"/>
  <c r="G50" i="41"/>
  <c r="D50" i="41"/>
  <c r="L279" i="41"/>
  <c r="B279" i="41"/>
  <c r="D279" i="41"/>
  <c r="G279" i="41"/>
  <c r="L195" i="41"/>
  <c r="B195" i="41"/>
  <c r="G195" i="41"/>
  <c r="D195" i="41"/>
  <c r="B258" i="41"/>
  <c r="G258" i="41"/>
  <c r="L258" i="41"/>
  <c r="D258" i="41"/>
  <c r="G670" i="41"/>
  <c r="L670" i="41"/>
  <c r="D670" i="41"/>
  <c r="B670" i="41"/>
  <c r="L518" i="41"/>
  <c r="D518" i="41"/>
  <c r="G518" i="41"/>
  <c r="B518" i="41"/>
  <c r="G463" i="41"/>
  <c r="D463" i="41"/>
  <c r="B463" i="41"/>
  <c r="L463" i="41"/>
  <c r="G228" i="41"/>
  <c r="L228" i="41"/>
  <c r="D228" i="41"/>
  <c r="B228" i="41"/>
  <c r="D22" i="41"/>
  <c r="L22" i="41"/>
  <c r="G22" i="41"/>
  <c r="B22" i="41"/>
  <c r="D558" i="41"/>
  <c r="G558" i="41"/>
  <c r="L558" i="41"/>
  <c r="B558" i="41"/>
  <c r="B89" i="29"/>
  <c r="E89" i="29" s="1"/>
  <c r="D89" i="29"/>
  <c r="G89" i="29"/>
  <c r="B136" i="41"/>
  <c r="G136" i="41"/>
  <c r="D136" i="41"/>
  <c r="L136" i="41"/>
  <c r="H86" i="29"/>
  <c r="J86" i="29"/>
  <c r="I86" i="29"/>
  <c r="G343" i="41"/>
  <c r="L343" i="41"/>
  <c r="B343" i="41"/>
  <c r="D343" i="41"/>
  <c r="L259" i="41"/>
  <c r="G259" i="41"/>
  <c r="B259" i="41"/>
  <c r="D259" i="41"/>
  <c r="B404" i="41"/>
  <c r="G404" i="41"/>
  <c r="D404" i="41"/>
  <c r="L404" i="41"/>
  <c r="L535" i="41"/>
  <c r="B535" i="41"/>
  <c r="G535" i="41"/>
  <c r="D535" i="41"/>
  <c r="D188" i="41"/>
  <c r="B188" i="41"/>
  <c r="G188" i="41"/>
  <c r="L188" i="41"/>
  <c r="D429" i="41"/>
  <c r="G429" i="41"/>
  <c r="B429" i="41"/>
  <c r="L429" i="41"/>
  <c r="G14" i="41"/>
  <c r="D14" i="41"/>
  <c r="L14" i="41"/>
  <c r="B14" i="41"/>
  <c r="L312" i="41"/>
  <c r="G312" i="41"/>
  <c r="B312" i="41"/>
  <c r="D312" i="41"/>
  <c r="D80" i="41"/>
  <c r="G80" i="41"/>
  <c r="B80" i="41"/>
  <c r="L80" i="41"/>
  <c r="B365" i="41"/>
  <c r="G365" i="41"/>
  <c r="D365" i="41"/>
  <c r="L365" i="41"/>
  <c r="L135" i="41"/>
  <c r="D135" i="41"/>
  <c r="G135" i="41"/>
  <c r="B135" i="41"/>
  <c r="D64" i="29"/>
  <c r="B64" i="29"/>
  <c r="E64" i="29" s="1"/>
  <c r="G64" i="29"/>
  <c r="G146" i="29"/>
  <c r="D146" i="29"/>
  <c r="B146" i="29"/>
  <c r="E146" i="29" s="1"/>
  <c r="I61" i="29"/>
  <c r="G475" i="41"/>
  <c r="B475" i="41"/>
  <c r="D475" i="41"/>
  <c r="L475" i="41"/>
  <c r="G627" i="41"/>
  <c r="L627" i="41"/>
  <c r="D627" i="41"/>
  <c r="B627" i="41"/>
  <c r="D445" i="41"/>
  <c r="G445" i="41"/>
  <c r="L445" i="41"/>
  <c r="B445" i="41"/>
  <c r="G41" i="41"/>
  <c r="B41" i="41"/>
  <c r="D41" i="41"/>
  <c r="L41" i="41"/>
  <c r="G108" i="41"/>
  <c r="L108" i="41"/>
  <c r="D108" i="41"/>
  <c r="B108" i="41"/>
  <c r="B36" i="41"/>
  <c r="D36" i="41"/>
  <c r="G36" i="41"/>
  <c r="L36" i="41"/>
  <c r="D548" i="41"/>
  <c r="L548" i="41"/>
  <c r="B548" i="41"/>
  <c r="G548" i="41"/>
  <c r="L414" i="41"/>
  <c r="G414" i="41"/>
  <c r="D414" i="41"/>
  <c r="B414" i="41"/>
  <c r="B235" i="41"/>
  <c r="D235" i="41"/>
  <c r="L235" i="41"/>
  <c r="G235" i="41"/>
  <c r="D56" i="41"/>
  <c r="G56" i="41"/>
  <c r="B56" i="41"/>
  <c r="L56" i="41"/>
  <c r="B133" i="29"/>
  <c r="E133" i="29" s="1"/>
  <c r="G133" i="29"/>
  <c r="D133" i="29"/>
  <c r="B73" i="29"/>
  <c r="E73" i="29" s="1"/>
  <c r="G73" i="29"/>
  <c r="D73" i="29"/>
  <c r="B49" i="29"/>
  <c r="E49" i="29" s="1"/>
  <c r="D49" i="29"/>
  <c r="G49" i="29"/>
  <c r="G138" i="29"/>
  <c r="B138" i="29"/>
  <c r="E138" i="29" s="1"/>
  <c r="D138" i="29"/>
  <c r="D20" i="29"/>
  <c r="B20" i="29"/>
  <c r="E20" i="29" s="1"/>
  <c r="G20" i="29"/>
  <c r="B91" i="41"/>
  <c r="D91" i="41"/>
  <c r="L91" i="41"/>
  <c r="G91" i="41"/>
  <c r="B194" i="41"/>
  <c r="L194" i="41"/>
  <c r="G194" i="41"/>
  <c r="D194" i="41"/>
  <c r="G643" i="41"/>
  <c r="D643" i="41"/>
  <c r="L643" i="41"/>
  <c r="B643" i="41"/>
  <c r="B420" i="41"/>
  <c r="D420" i="41"/>
  <c r="G420" i="41"/>
  <c r="L420" i="41"/>
  <c r="L709" i="41"/>
  <c r="G709" i="41"/>
  <c r="D709" i="41"/>
  <c r="B709" i="41"/>
  <c r="G694" i="41"/>
  <c r="L694" i="41"/>
  <c r="D694" i="41"/>
  <c r="B694" i="41"/>
  <c r="G238" i="41"/>
  <c r="D238" i="41"/>
  <c r="B238" i="41"/>
  <c r="L238" i="41"/>
  <c r="G632" i="41"/>
  <c r="L632" i="41"/>
  <c r="D632" i="41"/>
  <c r="B632" i="41"/>
  <c r="G646" i="41"/>
  <c r="B646" i="41"/>
  <c r="D646" i="41"/>
  <c r="L646" i="41"/>
  <c r="B611" i="41"/>
  <c r="L611" i="41"/>
  <c r="D611" i="41"/>
  <c r="G611" i="41"/>
  <c r="L566" i="41"/>
  <c r="B566" i="41"/>
  <c r="G566" i="41"/>
  <c r="D566" i="41"/>
  <c r="G286" i="41"/>
  <c r="B286" i="41"/>
  <c r="L286" i="41"/>
  <c r="D286" i="41"/>
  <c r="G30" i="29"/>
  <c r="D30" i="29"/>
  <c r="B30" i="29"/>
  <c r="E30" i="29" s="1"/>
  <c r="D164" i="29"/>
  <c r="G164" i="29"/>
  <c r="B164" i="29"/>
  <c r="E164" i="29" s="1"/>
  <c r="G182" i="41"/>
  <c r="L182" i="41"/>
  <c r="D182" i="41"/>
  <c r="B182" i="41"/>
  <c r="D203" i="41"/>
  <c r="L203" i="41"/>
  <c r="G203" i="41"/>
  <c r="B203" i="41"/>
  <c r="G316" i="41"/>
  <c r="D316" i="41"/>
  <c r="B316" i="41"/>
  <c r="L316" i="41"/>
  <c r="G81" i="41"/>
  <c r="D81" i="41"/>
  <c r="L81" i="41"/>
  <c r="B81" i="41"/>
  <c r="B658" i="41"/>
  <c r="D658" i="41"/>
  <c r="L658" i="41"/>
  <c r="G658" i="41"/>
  <c r="L525" i="41"/>
  <c r="B525" i="41"/>
  <c r="D525" i="41"/>
  <c r="G525" i="41"/>
  <c r="L555" i="41"/>
  <c r="D555" i="41"/>
  <c r="B555" i="41"/>
  <c r="G555" i="41"/>
  <c r="L71" i="41"/>
  <c r="D71" i="41"/>
  <c r="G71" i="41"/>
  <c r="B71" i="41"/>
  <c r="B498" i="41"/>
  <c r="D498" i="41"/>
  <c r="L498" i="41"/>
  <c r="G498" i="41"/>
  <c r="G35" i="41"/>
  <c r="B35" i="41"/>
  <c r="L35" i="41"/>
  <c r="D35" i="41"/>
  <c r="B92" i="41"/>
  <c r="D92" i="41"/>
  <c r="G92" i="41"/>
  <c r="L92" i="41"/>
  <c r="L24" i="41"/>
  <c r="B24" i="41"/>
  <c r="G24" i="41"/>
  <c r="D24" i="41"/>
  <c r="G85" i="29"/>
  <c r="D85" i="29"/>
  <c r="B85" i="29"/>
  <c r="E85" i="29" s="1"/>
  <c r="G92" i="29"/>
  <c r="D92" i="29"/>
  <c r="B92" i="29"/>
  <c r="E92" i="29" s="1"/>
  <c r="G63" i="29"/>
  <c r="D63" i="29"/>
  <c r="B63" i="29"/>
  <c r="E63" i="29" s="1"/>
  <c r="E172" i="41"/>
  <c r="J172" i="41"/>
  <c r="I172" i="41"/>
  <c r="K172" i="41"/>
  <c r="H172" i="41"/>
  <c r="I21" i="29"/>
  <c r="J21" i="29"/>
  <c r="D34" i="41"/>
  <c r="G34" i="41"/>
  <c r="L34" i="41"/>
  <c r="B34" i="41"/>
  <c r="B19" i="29"/>
  <c r="E19" i="29" s="1"/>
  <c r="D19" i="29"/>
  <c r="G19" i="29"/>
  <c r="G659" i="41"/>
  <c r="D659" i="41"/>
  <c r="B659" i="41"/>
  <c r="L659" i="41"/>
  <c r="J34" i="39"/>
  <c r="H34" i="39"/>
  <c r="I34" i="39"/>
  <c r="B696" i="41"/>
  <c r="D696" i="41"/>
  <c r="L696" i="41"/>
  <c r="G696" i="41"/>
  <c r="L654" i="41"/>
  <c r="B654" i="41"/>
  <c r="G654" i="41"/>
  <c r="D654" i="41"/>
  <c r="B57" i="41"/>
  <c r="D57" i="41"/>
  <c r="L57" i="41"/>
  <c r="G57" i="41"/>
  <c r="G485" i="41"/>
  <c r="L485" i="41"/>
  <c r="D485" i="41"/>
  <c r="B485" i="41"/>
  <c r="B650" i="41"/>
  <c r="G650" i="41"/>
  <c r="D650" i="41"/>
  <c r="L650" i="41"/>
  <c r="B147" i="29"/>
  <c r="E147" i="29" s="1"/>
  <c r="D147" i="29"/>
  <c r="G147" i="29"/>
  <c r="D480" i="41"/>
  <c r="B480" i="41"/>
  <c r="G480" i="41"/>
  <c r="L480" i="41"/>
  <c r="G211" i="41"/>
  <c r="D211" i="41"/>
  <c r="B211" i="41"/>
  <c r="L211" i="41"/>
  <c r="K53" i="11"/>
  <c r="K56" i="11" s="1"/>
  <c r="J56" i="11"/>
  <c r="B156" i="41"/>
  <c r="L156" i="41"/>
  <c r="G156" i="41"/>
  <c r="D156" i="41"/>
  <c r="B403" i="41"/>
  <c r="D403" i="41"/>
  <c r="L403" i="41"/>
  <c r="G403" i="41"/>
  <c r="G154" i="29"/>
  <c r="D154" i="29"/>
  <c r="B154" i="29"/>
  <c r="E154" i="29" s="1"/>
  <c r="J27" i="39"/>
  <c r="H27" i="39"/>
  <c r="I27" i="39"/>
  <c r="D101" i="41"/>
  <c r="L101" i="41"/>
  <c r="B101" i="41"/>
  <c r="G101" i="41"/>
  <c r="B678" i="41"/>
  <c r="G678" i="41"/>
  <c r="L678" i="41"/>
  <c r="D678" i="41"/>
  <c r="D382" i="41"/>
  <c r="B382" i="41"/>
  <c r="G382" i="41"/>
  <c r="L382" i="41"/>
  <c r="L383" i="41"/>
  <c r="G383" i="41"/>
  <c r="B383" i="41"/>
  <c r="D383" i="41"/>
  <c r="B111" i="29"/>
  <c r="E111" i="29" s="1"/>
  <c r="G111" i="29"/>
  <c r="D111" i="29"/>
  <c r="B116" i="41"/>
  <c r="G116" i="41"/>
  <c r="L116" i="41"/>
  <c r="D116" i="41"/>
  <c r="L571" i="41"/>
  <c r="B571" i="41"/>
  <c r="G571" i="41"/>
  <c r="D571" i="41"/>
  <c r="B27" i="41"/>
  <c r="D27" i="41"/>
  <c r="G27" i="41"/>
  <c r="L27" i="41"/>
  <c r="G148" i="29"/>
  <c r="B148" i="29"/>
  <c r="E148" i="29" s="1"/>
  <c r="D148" i="29"/>
  <c r="D307" i="41"/>
  <c r="G307" i="41"/>
  <c r="B307" i="41"/>
  <c r="L307" i="41"/>
  <c r="G125" i="41"/>
  <c r="B125" i="41"/>
  <c r="L125" i="41"/>
  <c r="D125" i="41"/>
  <c r="L281" i="41"/>
  <c r="G281" i="41"/>
  <c r="B281" i="41"/>
  <c r="D281" i="41"/>
  <c r="L545" i="41"/>
  <c r="G545" i="41"/>
  <c r="B545" i="41"/>
  <c r="D545" i="41"/>
  <c r="D491" i="41"/>
  <c r="G491" i="41"/>
  <c r="B491" i="41"/>
  <c r="L491" i="41"/>
  <c r="B502" i="41"/>
  <c r="G502" i="41"/>
  <c r="L502" i="41"/>
  <c r="D502" i="41"/>
  <c r="L528" i="41"/>
  <c r="G528" i="41"/>
  <c r="D528" i="41"/>
  <c r="B528" i="41"/>
  <c r="D323" i="41"/>
  <c r="G323" i="41"/>
  <c r="B323" i="41"/>
  <c r="L323" i="41"/>
  <c r="D178" i="41"/>
  <c r="L178" i="41"/>
  <c r="G178" i="41"/>
  <c r="B178" i="41"/>
  <c r="L666" i="41"/>
  <c r="B666" i="41"/>
  <c r="D666" i="41"/>
  <c r="G666" i="41"/>
  <c r="G577" i="41"/>
  <c r="L577" i="41"/>
  <c r="D577" i="41"/>
  <c r="B577" i="41"/>
  <c r="L114" i="41"/>
  <c r="D114" i="41"/>
  <c r="G114" i="41"/>
  <c r="B114" i="41"/>
  <c r="L95" i="41"/>
  <c r="G95" i="41"/>
  <c r="D95" i="41"/>
  <c r="B95" i="41"/>
  <c r="D135" i="29"/>
  <c r="B135" i="29"/>
  <c r="E135" i="29" s="1"/>
  <c r="G135" i="29"/>
  <c r="G93" i="29"/>
  <c r="B93" i="29"/>
  <c r="E93" i="29" s="1"/>
  <c r="D93" i="29"/>
  <c r="D17" i="29"/>
  <c r="G17" i="29"/>
  <c r="B17" i="29"/>
  <c r="E17" i="29" s="1"/>
  <c r="L693" i="41"/>
  <c r="G693" i="41"/>
  <c r="D693" i="41"/>
  <c r="B693" i="41"/>
  <c r="B106" i="41"/>
  <c r="D106" i="41"/>
  <c r="G106" i="41"/>
  <c r="L106" i="41"/>
  <c r="D39" i="41"/>
  <c r="G39" i="41"/>
  <c r="L39" i="41"/>
  <c r="B39" i="41"/>
  <c r="D119" i="41"/>
  <c r="L119" i="41"/>
  <c r="B119" i="41"/>
  <c r="G119" i="41"/>
  <c r="D120" i="41"/>
  <c r="B120" i="41"/>
  <c r="G120" i="41"/>
  <c r="L120" i="41"/>
  <c r="B660" i="41"/>
  <c r="D660" i="41"/>
  <c r="L660" i="41"/>
  <c r="G660" i="41"/>
  <c r="D141" i="41"/>
  <c r="B141" i="41"/>
  <c r="G141" i="41"/>
  <c r="L141" i="41"/>
  <c r="D340" i="41"/>
  <c r="B340" i="41"/>
  <c r="L340" i="41"/>
  <c r="G340" i="41"/>
  <c r="D271" i="41"/>
  <c r="L271" i="41"/>
  <c r="G271" i="41"/>
  <c r="B271" i="41"/>
  <c r="G48" i="41"/>
  <c r="B48" i="41"/>
  <c r="D48" i="41"/>
  <c r="L48" i="41"/>
  <c r="G378" i="41"/>
  <c r="L378" i="41"/>
  <c r="B378" i="41"/>
  <c r="D378" i="41"/>
  <c r="B120" i="29"/>
  <c r="E120" i="29" s="1"/>
  <c r="G120" i="29"/>
  <c r="D120" i="29"/>
  <c r="G163" i="29"/>
  <c r="B163" i="29"/>
  <c r="E163" i="29" s="1"/>
  <c r="D163" i="29"/>
  <c r="I43" i="29"/>
  <c r="D490" i="41"/>
  <c r="L490" i="41"/>
  <c r="B490" i="41"/>
  <c r="G490" i="41"/>
  <c r="B591" i="41"/>
  <c r="D591" i="41"/>
  <c r="G591" i="41"/>
  <c r="L591" i="41"/>
  <c r="D318" i="41"/>
  <c r="B318" i="41"/>
  <c r="L318" i="41"/>
  <c r="G318" i="41"/>
  <c r="D536" i="41"/>
  <c r="B536" i="41"/>
  <c r="L536" i="41"/>
  <c r="G536" i="41"/>
  <c r="L122" i="41"/>
  <c r="D122" i="41"/>
  <c r="B122" i="41"/>
  <c r="G122" i="41"/>
  <c r="D69" i="41"/>
  <c r="G69" i="41"/>
  <c r="B69" i="41"/>
  <c r="L69" i="41"/>
  <c r="B703" i="41"/>
  <c r="L703" i="41"/>
  <c r="D703" i="41"/>
  <c r="G703" i="41"/>
  <c r="D538" i="41"/>
  <c r="L538" i="41"/>
  <c r="B538" i="41"/>
  <c r="G538" i="41"/>
  <c r="B32" i="41"/>
  <c r="G32" i="41"/>
  <c r="L32" i="41"/>
  <c r="D32" i="41"/>
  <c r="D352" i="41"/>
  <c r="B352" i="41"/>
  <c r="G352" i="41"/>
  <c r="L352" i="41"/>
  <c r="B669" i="41"/>
  <c r="L669" i="41"/>
  <c r="G669" i="41"/>
  <c r="D669" i="41"/>
  <c r="J29" i="39"/>
  <c r="H29" i="39"/>
  <c r="I29" i="39"/>
  <c r="G40" i="29"/>
  <c r="D40" i="29"/>
  <c r="B40" i="29"/>
  <c r="E40" i="29" s="1"/>
  <c r="I616" i="41"/>
  <c r="H616" i="41"/>
  <c r="E616" i="41"/>
  <c r="K616" i="41"/>
  <c r="J616" i="41"/>
  <c r="L640" i="41"/>
  <c r="B640" i="41"/>
  <c r="D640" i="41"/>
  <c r="G640" i="41"/>
  <c r="D44" i="41"/>
  <c r="B44" i="41"/>
  <c r="G44" i="41"/>
  <c r="L44" i="41"/>
  <c r="D297" i="41"/>
  <c r="L297" i="41"/>
  <c r="B297" i="41"/>
  <c r="G297" i="41"/>
  <c r="B273" i="41"/>
  <c r="G273" i="41"/>
  <c r="L273" i="41"/>
  <c r="D273" i="41"/>
  <c r="B109" i="41"/>
  <c r="G109" i="41"/>
  <c r="D109" i="41"/>
  <c r="L109" i="41"/>
  <c r="G419" i="41"/>
  <c r="L419" i="41"/>
  <c r="D419" i="41"/>
  <c r="B419" i="41"/>
  <c r="L707" i="41"/>
  <c r="D707" i="41"/>
  <c r="B707" i="41"/>
  <c r="G707" i="41"/>
  <c r="L368" i="41"/>
  <c r="B368" i="41"/>
  <c r="D368" i="41"/>
  <c r="G368" i="41"/>
  <c r="B512" i="41"/>
  <c r="D512" i="41"/>
  <c r="L512" i="41"/>
  <c r="G512" i="41"/>
  <c r="G68" i="41"/>
  <c r="L68" i="41"/>
  <c r="B68" i="41"/>
  <c r="D68" i="41"/>
  <c r="G145" i="29"/>
  <c r="B145" i="29"/>
  <c r="E145" i="29" s="1"/>
  <c r="D145" i="29"/>
  <c r="B88" i="29"/>
  <c r="E88" i="29" s="1"/>
  <c r="D88" i="29"/>
  <c r="G88" i="29"/>
  <c r="E260" i="41"/>
  <c r="I260" i="41"/>
  <c r="H260" i="41"/>
  <c r="J260" i="41"/>
  <c r="K260" i="41"/>
  <c r="D465" i="41"/>
  <c r="G465" i="41"/>
  <c r="B465" i="41"/>
  <c r="L465" i="41"/>
  <c r="B151" i="41"/>
  <c r="D151" i="41"/>
  <c r="G151" i="41"/>
  <c r="L151" i="41"/>
  <c r="G198" i="41"/>
  <c r="D198" i="41"/>
  <c r="B198" i="41"/>
  <c r="L198" i="41"/>
  <c r="G324" i="41"/>
  <c r="L324" i="41"/>
  <c r="B324" i="41"/>
  <c r="D324" i="41"/>
  <c r="L530" i="41"/>
  <c r="B530" i="41"/>
  <c r="G530" i="41"/>
  <c r="D530" i="41"/>
  <c r="L97" i="41"/>
  <c r="G97" i="41"/>
  <c r="D97" i="41"/>
  <c r="B97" i="41"/>
  <c r="B677" i="41"/>
  <c r="G677" i="41"/>
  <c r="L677" i="41"/>
  <c r="D677" i="41"/>
  <c r="G255" i="41"/>
  <c r="B255" i="41"/>
  <c r="D255" i="41"/>
  <c r="L255" i="41"/>
  <c r="B615" i="41"/>
  <c r="D615" i="41"/>
  <c r="L615" i="41"/>
  <c r="G615" i="41"/>
  <c r="D78" i="41"/>
  <c r="L78" i="41"/>
  <c r="B78" i="41"/>
  <c r="G78" i="41"/>
  <c r="G143" i="29"/>
  <c r="B143" i="29"/>
  <c r="E143" i="29" s="1"/>
  <c r="D143" i="29"/>
  <c r="G26" i="29"/>
  <c r="D26" i="29"/>
  <c r="B26" i="29"/>
  <c r="E26" i="29" s="1"/>
  <c r="B127" i="29"/>
  <c r="E127" i="29" s="1"/>
  <c r="G127" i="29"/>
  <c r="D127" i="29"/>
  <c r="B101" i="29"/>
  <c r="E101" i="29" s="1"/>
  <c r="G101" i="29"/>
  <c r="D101" i="29"/>
  <c r="B604" i="41"/>
  <c r="L604" i="41"/>
  <c r="D604" i="41"/>
  <c r="G604" i="41"/>
  <c r="D413" i="41"/>
  <c r="G413" i="41"/>
  <c r="B413" i="41"/>
  <c r="L413" i="41"/>
  <c r="B309" i="41"/>
  <c r="D309" i="41"/>
  <c r="G309" i="41"/>
  <c r="L309" i="41"/>
  <c r="B436" i="41"/>
  <c r="L436" i="41"/>
  <c r="D436" i="41"/>
  <c r="G436" i="41"/>
  <c r="B585" i="41"/>
  <c r="D585" i="41"/>
  <c r="G585" i="41"/>
  <c r="L585" i="41"/>
  <c r="D319" i="41"/>
  <c r="G319" i="41"/>
  <c r="L319" i="41"/>
  <c r="B319" i="41"/>
  <c r="L381" i="41"/>
  <c r="D381" i="41"/>
  <c r="G381" i="41"/>
  <c r="B381" i="41"/>
  <c r="L291" i="41"/>
  <c r="D291" i="41"/>
  <c r="G291" i="41"/>
  <c r="B291" i="41"/>
  <c r="L675" i="41"/>
  <c r="D675" i="41"/>
  <c r="B675" i="41"/>
  <c r="G675" i="41"/>
  <c r="D607" i="41"/>
  <c r="G607" i="41"/>
  <c r="L607" i="41"/>
  <c r="B607" i="41"/>
  <c r="L698" i="41"/>
  <c r="D698" i="41"/>
  <c r="B698" i="41"/>
  <c r="G698" i="41"/>
  <c r="D394" i="41"/>
  <c r="L394" i="41"/>
  <c r="B394" i="41"/>
  <c r="G394" i="41"/>
  <c r="D31" i="29"/>
  <c r="G31" i="29"/>
  <c r="B31" i="29"/>
  <c r="E31" i="29" s="1"/>
  <c r="B124" i="29"/>
  <c r="E124" i="29" s="1"/>
  <c r="G124" i="29"/>
  <c r="D124" i="29"/>
  <c r="G148" i="41"/>
  <c r="B148" i="41"/>
  <c r="D148" i="41"/>
  <c r="L148" i="41"/>
  <c r="K25" i="41"/>
  <c r="I25" i="41"/>
  <c r="E25" i="41"/>
  <c r="H25" i="41"/>
  <c r="J25" i="41"/>
  <c r="J123" i="29"/>
  <c r="I123" i="29"/>
  <c r="H123" i="29"/>
  <c r="L300" i="41"/>
  <c r="B300" i="41"/>
  <c r="G300" i="41"/>
  <c r="D300" i="41"/>
  <c r="G573" i="41"/>
  <c r="L573" i="41"/>
  <c r="D573" i="41"/>
  <c r="B573" i="41"/>
  <c r="B440" i="41"/>
  <c r="G440" i="41"/>
  <c r="L440" i="41"/>
  <c r="D440" i="41"/>
  <c r="L584" i="41"/>
  <c r="B584" i="41"/>
  <c r="D584" i="41"/>
  <c r="G584" i="41"/>
  <c r="G348" i="41"/>
  <c r="D348" i="41"/>
  <c r="B348" i="41"/>
  <c r="L348" i="41"/>
  <c r="D167" i="41"/>
  <c r="B167" i="41"/>
  <c r="G167" i="41"/>
  <c r="L167" i="41"/>
  <c r="B479" i="41"/>
  <c r="G479" i="41"/>
  <c r="D479" i="41"/>
  <c r="L479" i="41"/>
  <c r="L671" i="41"/>
  <c r="G671" i="41"/>
  <c r="B671" i="41"/>
  <c r="D671" i="41"/>
  <c r="G549" i="41"/>
  <c r="L549" i="41"/>
  <c r="D549" i="41"/>
  <c r="B549" i="41"/>
  <c r="D416" i="41"/>
  <c r="G416" i="41"/>
  <c r="B416" i="41"/>
  <c r="L416" i="41"/>
  <c r="D147" i="41"/>
  <c r="G147" i="41"/>
  <c r="B147" i="41"/>
  <c r="L147" i="41"/>
  <c r="L581" i="41"/>
  <c r="B581" i="41"/>
  <c r="D581" i="41"/>
  <c r="G581" i="41"/>
  <c r="B163" i="41"/>
  <c r="D163" i="41"/>
  <c r="L163" i="41"/>
  <c r="G163" i="41"/>
  <c r="G508" i="41"/>
  <c r="D508" i="41"/>
  <c r="L508" i="41"/>
  <c r="B508" i="41"/>
  <c r="G38" i="29"/>
  <c r="D38" i="29"/>
  <c r="B38" i="29"/>
  <c r="E38" i="29" s="1"/>
  <c r="D50" i="29"/>
  <c r="G50" i="29"/>
  <c r="B50" i="29"/>
  <c r="E50" i="29" s="1"/>
  <c r="J522" i="41"/>
  <c r="I522" i="41"/>
  <c r="K522" i="41"/>
  <c r="E522" i="41"/>
  <c r="H522" i="41"/>
  <c r="B425" i="41"/>
  <c r="L425" i="41"/>
  <c r="D425" i="41"/>
  <c r="G425" i="41"/>
  <c r="L454" i="41"/>
  <c r="G454" i="41"/>
  <c r="D454" i="41"/>
  <c r="B454" i="41"/>
  <c r="B469" i="41"/>
  <c r="D469" i="41"/>
  <c r="L469" i="41"/>
  <c r="G469" i="41"/>
  <c r="I434" i="41"/>
  <c r="E434" i="41"/>
  <c r="H434" i="41"/>
  <c r="J434" i="41"/>
  <c r="K434" i="41"/>
  <c r="D20" i="41"/>
  <c r="L20" i="41"/>
  <c r="B20" i="41"/>
  <c r="G20" i="41"/>
  <c r="G417" i="41"/>
  <c r="L417" i="41"/>
  <c r="D417" i="41"/>
  <c r="B417" i="41"/>
  <c r="G636" i="41"/>
  <c r="D636" i="41"/>
  <c r="B636" i="41"/>
  <c r="L636" i="41"/>
  <c r="G432" i="41"/>
  <c r="D432" i="41"/>
  <c r="L432" i="41"/>
  <c r="B432" i="41"/>
  <c r="B317" i="41"/>
  <c r="G317" i="41"/>
  <c r="L317" i="41"/>
  <c r="D317" i="41"/>
  <c r="D450" i="41"/>
  <c r="B450" i="41"/>
  <c r="G450" i="41"/>
  <c r="L450" i="41"/>
  <c r="D556" i="41"/>
  <c r="B556" i="41"/>
  <c r="G556" i="41"/>
  <c r="L556" i="41"/>
  <c r="B157" i="29"/>
  <c r="E157" i="29" s="1"/>
  <c r="D157" i="29"/>
  <c r="G157" i="29"/>
  <c r="D682" i="41"/>
  <c r="B682" i="41"/>
  <c r="G682" i="41"/>
  <c r="L682" i="41"/>
  <c r="L366" i="41"/>
  <c r="D366" i="41"/>
  <c r="B366" i="41"/>
  <c r="G366" i="41"/>
  <c r="G72" i="41"/>
  <c r="D72" i="41"/>
  <c r="B72" i="41"/>
  <c r="L72" i="41"/>
  <c r="G96" i="41"/>
  <c r="L96" i="41"/>
  <c r="D96" i="41"/>
  <c r="B96" i="41"/>
  <c r="B476" i="41"/>
  <c r="G476" i="41"/>
  <c r="L476" i="41"/>
  <c r="D476" i="41"/>
  <c r="L293" i="41"/>
  <c r="B293" i="41"/>
  <c r="D293" i="41"/>
  <c r="G293" i="41"/>
  <c r="B81" i="29"/>
  <c r="E81" i="29" s="1"/>
  <c r="D81" i="29"/>
  <c r="G81" i="29"/>
  <c r="B127" i="41"/>
  <c r="D127" i="41"/>
  <c r="G127" i="41"/>
  <c r="L127" i="41"/>
  <c r="D438" i="41"/>
  <c r="B438" i="41"/>
  <c r="L438" i="41"/>
  <c r="G438" i="41"/>
  <c r="H25" i="39"/>
  <c r="I25" i="39"/>
  <c r="J25" i="39"/>
  <c r="G433" i="41"/>
  <c r="L433" i="41"/>
  <c r="B433" i="41"/>
  <c r="D433" i="41"/>
  <c r="D347" i="41"/>
  <c r="B347" i="41"/>
  <c r="L347" i="41"/>
  <c r="G347" i="41"/>
  <c r="B58" i="41"/>
  <c r="D58" i="41"/>
  <c r="G58" i="41"/>
  <c r="L58" i="41"/>
  <c r="B153" i="29"/>
  <c r="E153" i="29" s="1"/>
  <c r="G153" i="29"/>
  <c r="D153" i="29"/>
  <c r="L173" i="41"/>
  <c r="B173" i="41"/>
  <c r="G173" i="41"/>
  <c r="D173" i="41"/>
  <c r="D200" i="41"/>
  <c r="B200" i="41"/>
  <c r="L200" i="41"/>
  <c r="G200" i="41"/>
  <c r="B185" i="41"/>
  <c r="L185" i="41"/>
  <c r="G185" i="41"/>
  <c r="D185" i="41"/>
  <c r="L683" i="41"/>
  <c r="B683" i="41"/>
  <c r="D683" i="41"/>
  <c r="G683" i="41"/>
  <c r="L305" i="41"/>
  <c r="G305" i="41"/>
  <c r="B305" i="41"/>
  <c r="D305" i="41"/>
  <c r="D52" i="29"/>
  <c r="B52" i="29"/>
  <c r="E52" i="29" s="1"/>
  <c r="G52" i="29"/>
  <c r="B126" i="41"/>
  <c r="D126" i="41"/>
  <c r="L126" i="41"/>
  <c r="G126" i="41"/>
  <c r="D455" i="41"/>
  <c r="B455" i="41"/>
  <c r="G455" i="41"/>
  <c r="L455" i="41"/>
  <c r="G349" i="41"/>
  <c r="L349" i="41"/>
  <c r="D349" i="41"/>
  <c r="B349" i="41"/>
  <c r="J48" i="29"/>
  <c r="H48" i="29"/>
  <c r="I48" i="29"/>
  <c r="L400" i="41"/>
  <c r="D400" i="41"/>
  <c r="G400" i="41"/>
  <c r="B400" i="41"/>
  <c r="L443" i="41"/>
  <c r="B443" i="41"/>
  <c r="G443" i="41"/>
  <c r="D443" i="41"/>
  <c r="G199" i="41"/>
  <c r="L199" i="41"/>
  <c r="B199" i="41"/>
  <c r="D199" i="41"/>
  <c r="D215" i="41"/>
  <c r="B215" i="41"/>
  <c r="G215" i="41"/>
  <c r="L215" i="41"/>
  <c r="L561" i="41"/>
  <c r="G561" i="41"/>
  <c r="D561" i="41"/>
  <c r="B561" i="41"/>
  <c r="D43" i="41"/>
  <c r="G43" i="41"/>
  <c r="L43" i="41"/>
  <c r="B43" i="41"/>
  <c r="D90" i="41"/>
  <c r="L90" i="41"/>
  <c r="G90" i="41"/>
  <c r="B90" i="41"/>
  <c r="B183" i="41"/>
  <c r="G183" i="41"/>
  <c r="D183" i="41"/>
  <c r="L183" i="41"/>
  <c r="B551" i="41"/>
  <c r="L551" i="41"/>
  <c r="G551" i="41"/>
  <c r="D551" i="41"/>
  <c r="G93" i="41"/>
  <c r="D93" i="41"/>
  <c r="L93" i="41"/>
  <c r="B93" i="41"/>
  <c r="L684" i="41"/>
  <c r="B684" i="41"/>
  <c r="D684" i="41"/>
  <c r="G684" i="41"/>
  <c r="B493" i="41"/>
  <c r="L493" i="41"/>
  <c r="G493" i="41"/>
  <c r="D493" i="41"/>
  <c r="L77" i="41"/>
  <c r="G77" i="41"/>
  <c r="B77" i="41"/>
  <c r="D77" i="41"/>
  <c r="G606" i="41"/>
  <c r="B606" i="41"/>
  <c r="D606" i="41"/>
  <c r="L606" i="41"/>
  <c r="D406" i="41"/>
  <c r="B406" i="41"/>
  <c r="L406" i="41"/>
  <c r="G406" i="41"/>
  <c r="L625" i="41"/>
  <c r="B625" i="41"/>
  <c r="G625" i="41"/>
  <c r="D625" i="41"/>
  <c r="B161" i="29"/>
  <c r="E161" i="29" s="1"/>
  <c r="G161" i="29"/>
  <c r="D161" i="29"/>
  <c r="B82" i="29"/>
  <c r="E82" i="29" s="1"/>
  <c r="D82" i="29"/>
  <c r="G82" i="29"/>
  <c r="G207" i="41"/>
  <c r="D207" i="41"/>
  <c r="L207" i="41"/>
  <c r="B207" i="41"/>
  <c r="G437" i="41"/>
  <c r="L437" i="41"/>
  <c r="D437" i="41"/>
  <c r="B437" i="41"/>
  <c r="L369" i="41"/>
  <c r="B369" i="41"/>
  <c r="G369" i="41"/>
  <c r="D369" i="41"/>
  <c r="D588" i="41"/>
  <c r="L588" i="41"/>
  <c r="G588" i="41"/>
  <c r="B588" i="41"/>
  <c r="B687" i="41"/>
  <c r="D687" i="41"/>
  <c r="L687" i="41"/>
  <c r="G687" i="41"/>
  <c r="L33" i="41"/>
  <c r="D33" i="41"/>
  <c r="B33" i="41"/>
  <c r="G33" i="41"/>
  <c r="B509" i="41"/>
  <c r="D509" i="41"/>
  <c r="G509" i="41"/>
  <c r="L509" i="41"/>
  <c r="G461" i="41"/>
  <c r="L461" i="41"/>
  <c r="D461" i="41"/>
  <c r="B461" i="41"/>
  <c r="G153" i="41"/>
  <c r="B153" i="41"/>
  <c r="D153" i="41"/>
  <c r="L153" i="41"/>
  <c r="L364" i="41"/>
  <c r="G364" i="41"/>
  <c r="B364" i="41"/>
  <c r="D364" i="41"/>
  <c r="G331" i="41"/>
  <c r="D331" i="41"/>
  <c r="B331" i="41"/>
  <c r="L331" i="41"/>
  <c r="D692" i="41"/>
  <c r="B692" i="41"/>
  <c r="L692" i="41"/>
  <c r="G692" i="41"/>
  <c r="G140" i="29"/>
  <c r="B140" i="29"/>
  <c r="E140" i="29" s="1"/>
  <c r="D140" i="29"/>
  <c r="G457" i="41"/>
  <c r="B457" i="41"/>
  <c r="D457" i="41"/>
  <c r="L457" i="41"/>
  <c r="G110" i="41"/>
  <c r="L110" i="41"/>
  <c r="B110" i="41"/>
  <c r="D110" i="41"/>
  <c r="D665" i="41"/>
  <c r="L665" i="41"/>
  <c r="B665" i="41"/>
  <c r="G665" i="41"/>
  <c r="L531" i="41"/>
  <c r="B531" i="41"/>
  <c r="G531" i="41"/>
  <c r="D531" i="41"/>
  <c r="D337" i="41"/>
  <c r="B337" i="41"/>
  <c r="G337" i="41"/>
  <c r="L337" i="41"/>
  <c r="B217" i="41"/>
  <c r="G217" i="41"/>
  <c r="D217" i="41"/>
  <c r="L217" i="41"/>
  <c r="B423" i="41"/>
  <c r="D423" i="41"/>
  <c r="L423" i="41"/>
  <c r="G423" i="41"/>
  <c r="G257" i="41"/>
  <c r="L257" i="41"/>
  <c r="D257" i="41"/>
  <c r="B257" i="41"/>
  <c r="G612" i="41"/>
  <c r="D612" i="41"/>
  <c r="L612" i="41"/>
  <c r="B612" i="41"/>
  <c r="G91" i="29"/>
  <c r="D91" i="29"/>
  <c r="B91" i="29"/>
  <c r="E91" i="29" s="1"/>
  <c r="E371" i="41"/>
  <c r="I371" i="41"/>
  <c r="K371" i="41"/>
  <c r="J371" i="41"/>
  <c r="H371" i="41"/>
  <c r="J295" i="41"/>
  <c r="K295" i="41"/>
  <c r="I295" i="41"/>
  <c r="E295" i="41"/>
  <c r="H295" i="41"/>
  <c r="J22" i="29"/>
  <c r="I22" i="29"/>
  <c r="G265" i="41"/>
  <c r="B265" i="41"/>
  <c r="D265" i="41"/>
  <c r="L265" i="41"/>
  <c r="G572" i="41"/>
  <c r="L572" i="41"/>
  <c r="D572" i="41"/>
  <c r="B572" i="41"/>
  <c r="G359" i="41"/>
  <c r="B359" i="41"/>
  <c r="L359" i="41"/>
  <c r="D359" i="41"/>
  <c r="L506" i="41"/>
  <c r="G506" i="41"/>
  <c r="B506" i="41"/>
  <c r="D506" i="41"/>
  <c r="L45" i="41"/>
  <c r="D45" i="41"/>
  <c r="G45" i="41"/>
  <c r="B45" i="41"/>
  <c r="D221" i="41"/>
  <c r="B221" i="41"/>
  <c r="G221" i="41"/>
  <c r="L221" i="41"/>
  <c r="B586" i="41"/>
  <c r="L586" i="41"/>
  <c r="D586" i="41"/>
  <c r="G586" i="41"/>
  <c r="D542" i="41"/>
  <c r="B542" i="41"/>
  <c r="L542" i="41"/>
  <c r="G542" i="41"/>
  <c r="L451" i="41"/>
  <c r="G451" i="41"/>
  <c r="D451" i="41"/>
  <c r="B451" i="41"/>
  <c r="B418" i="41"/>
  <c r="L418" i="41"/>
  <c r="D418" i="41"/>
  <c r="G418" i="41"/>
  <c r="L711" i="41"/>
  <c r="B711" i="41"/>
  <c r="G711" i="41"/>
  <c r="D569" i="41"/>
  <c r="G569" i="41"/>
  <c r="B569" i="41"/>
  <c r="L569" i="41"/>
  <c r="B356" i="41"/>
  <c r="D356" i="41"/>
  <c r="G356" i="41"/>
  <c r="L356" i="41"/>
  <c r="D115" i="29"/>
  <c r="G115" i="29"/>
  <c r="B115" i="29"/>
  <c r="E115" i="29" s="1"/>
  <c r="E241" i="41"/>
  <c r="K241" i="41"/>
  <c r="J241" i="41"/>
  <c r="I241" i="41"/>
  <c r="H241" i="41"/>
  <c r="I61" i="41"/>
  <c r="H61" i="41"/>
  <c r="K61" i="41"/>
  <c r="E61" i="41"/>
  <c r="J61" i="41"/>
  <c r="D702" i="41"/>
  <c r="B702" i="41"/>
  <c r="G702" i="41"/>
  <c r="L702" i="41"/>
  <c r="L466" i="41"/>
  <c r="B466" i="41"/>
  <c r="D466" i="41"/>
  <c r="G466" i="41"/>
  <c r="L390" i="41"/>
  <c r="D390" i="41"/>
  <c r="G390" i="41"/>
  <c r="B390" i="41"/>
  <c r="D159" i="41"/>
  <c r="B159" i="41"/>
  <c r="G159" i="41"/>
  <c r="L159" i="41"/>
  <c r="G51" i="41"/>
  <c r="L51" i="41"/>
  <c r="D51" i="41"/>
  <c r="B51" i="41"/>
  <c r="D28" i="41"/>
  <c r="G28" i="41"/>
  <c r="B28" i="41"/>
  <c r="L28" i="41"/>
  <c r="G52" i="41"/>
  <c r="L52" i="41"/>
  <c r="D52" i="41"/>
  <c r="B52" i="41"/>
  <c r="D386" i="41"/>
  <c r="B386" i="41"/>
  <c r="L386" i="41"/>
  <c r="G386" i="41"/>
  <c r="G516" i="41"/>
  <c r="D516" i="41"/>
  <c r="B516" i="41"/>
  <c r="L516" i="41"/>
  <c r="L355" i="41"/>
  <c r="D355" i="41"/>
  <c r="B355" i="41"/>
  <c r="G355" i="41"/>
  <c r="B144" i="29"/>
  <c r="E144" i="29" s="1"/>
  <c r="G144" i="29"/>
  <c r="D144" i="29"/>
  <c r="B23" i="29"/>
  <c r="E23" i="29" s="1"/>
  <c r="D23" i="29"/>
  <c r="G23" i="29"/>
  <c r="B90" i="29"/>
  <c r="E90" i="29" s="1"/>
  <c r="G90" i="29"/>
  <c r="D90" i="29"/>
  <c r="B505" i="41"/>
  <c r="G505" i="41"/>
  <c r="D505" i="41"/>
  <c r="L505" i="41"/>
  <c r="L154" i="41"/>
  <c r="D154" i="41"/>
  <c r="G154" i="41"/>
  <c r="B154" i="41"/>
  <c r="B113" i="41"/>
  <c r="G113" i="41"/>
  <c r="D113" i="41"/>
  <c r="L113" i="41"/>
  <c r="B243" i="41"/>
  <c r="G243" i="41"/>
  <c r="L243" i="41"/>
  <c r="D243" i="41"/>
  <c r="B87" i="41"/>
  <c r="L87" i="41"/>
  <c r="G87" i="41"/>
  <c r="D87" i="41"/>
  <c r="G452" i="41"/>
  <c r="B452" i="41"/>
  <c r="D452" i="41"/>
  <c r="L452" i="41"/>
  <c r="B639" i="41"/>
  <c r="G639" i="41"/>
  <c r="L639" i="41"/>
  <c r="D639" i="41"/>
  <c r="D345" i="41"/>
  <c r="B345" i="41"/>
  <c r="G345" i="41"/>
  <c r="L345" i="41"/>
  <c r="G397" i="41"/>
  <c r="B397" i="41"/>
  <c r="L397" i="41"/>
  <c r="D397" i="41"/>
  <c r="L473" i="41"/>
  <c r="D473" i="41"/>
  <c r="G473" i="41"/>
  <c r="B473" i="41"/>
  <c r="B205" i="41"/>
  <c r="G205" i="41"/>
  <c r="L205" i="41"/>
  <c r="D205" i="41"/>
  <c r="B252" i="41"/>
  <c r="D252" i="41"/>
  <c r="G252" i="41"/>
  <c r="L252" i="41"/>
  <c r="L19" i="41"/>
  <c r="B19" i="41"/>
  <c r="G19" i="41"/>
  <c r="D19" i="41"/>
  <c r="B109" i="29"/>
  <c r="E109" i="29" s="1"/>
  <c r="D109" i="29"/>
  <c r="G109" i="29"/>
  <c r="B54" i="29"/>
  <c r="E54" i="29" s="1"/>
  <c r="D54" i="29"/>
  <c r="G54" i="29"/>
  <c r="B36" i="29"/>
  <c r="E36" i="29" s="1"/>
  <c r="D36" i="29"/>
  <c r="G36" i="29"/>
  <c r="B283" i="41"/>
  <c r="G283" i="41"/>
  <c r="D283" i="41"/>
  <c r="L283" i="41"/>
  <c r="D626" i="41"/>
  <c r="B626" i="41"/>
  <c r="G626" i="41"/>
  <c r="L626" i="41"/>
  <c r="D527" i="41"/>
  <c r="G527" i="41"/>
  <c r="B527" i="41"/>
  <c r="L527" i="41"/>
  <c r="B600" i="41"/>
  <c r="D600" i="41"/>
  <c r="G600" i="41"/>
  <c r="L600" i="41"/>
  <c r="L448" i="41"/>
  <c r="B448" i="41"/>
  <c r="D448" i="41"/>
  <c r="G448" i="41"/>
  <c r="L264" i="41"/>
  <c r="B264" i="41"/>
  <c r="G264" i="41"/>
  <c r="D264" i="41"/>
  <c r="B517" i="41"/>
  <c r="L517" i="41"/>
  <c r="D517" i="41"/>
  <c r="G517" i="41"/>
  <c r="L140" i="41"/>
  <c r="G140" i="41"/>
  <c r="D140" i="41"/>
  <c r="B140" i="41"/>
  <c r="D51" i="29"/>
  <c r="G51" i="29"/>
  <c r="B51" i="29"/>
  <c r="E51" i="29" s="1"/>
  <c r="D137" i="29"/>
  <c r="G137" i="29"/>
  <c r="B137" i="29"/>
  <c r="E137" i="29" s="1"/>
  <c r="I224" i="41"/>
  <c r="K224" i="41"/>
  <c r="E224" i="41"/>
  <c r="H224" i="41"/>
  <c r="J224" i="41"/>
  <c r="D250" i="41"/>
  <c r="B250" i="41"/>
  <c r="L250" i="41"/>
  <c r="G250" i="41"/>
  <c r="G689" i="41"/>
  <c r="L689" i="41"/>
  <c r="B689" i="41"/>
  <c r="D689" i="41"/>
  <c r="B68" i="29"/>
  <c r="E68" i="29" s="1"/>
  <c r="D68" i="29"/>
  <c r="G68" i="29"/>
  <c r="D576" i="41"/>
  <c r="L576" i="41"/>
  <c r="B576" i="41"/>
  <c r="G576" i="41"/>
  <c r="B236" i="41"/>
  <c r="D236" i="41"/>
  <c r="L236" i="41"/>
  <c r="G236" i="41"/>
  <c r="D656" i="41"/>
  <c r="B656" i="41"/>
  <c r="L656" i="41"/>
  <c r="G656" i="41"/>
  <c r="D134" i="41"/>
  <c r="G134" i="41"/>
  <c r="L134" i="41"/>
  <c r="B134" i="41"/>
  <c r="G377" i="41"/>
  <c r="D377" i="41"/>
  <c r="L377" i="41"/>
  <c r="B377" i="41"/>
  <c r="L229" i="41"/>
  <c r="D229" i="41"/>
  <c r="B229" i="41"/>
  <c r="G229" i="41"/>
  <c r="L467" i="41"/>
  <c r="D467" i="41"/>
  <c r="G467" i="41"/>
  <c r="B467" i="41"/>
  <c r="B71" i="29"/>
  <c r="E71" i="29" s="1"/>
  <c r="G71" i="29"/>
  <c r="D71" i="29"/>
  <c r="J160" i="41"/>
  <c r="E160" i="41"/>
  <c r="H160" i="41"/>
  <c r="I160" i="41"/>
  <c r="K160" i="41"/>
  <c r="G697" i="41"/>
  <c r="B697" i="41"/>
  <c r="L697" i="41"/>
  <c r="D697" i="41"/>
  <c r="B74" i="41"/>
  <c r="D74" i="41"/>
  <c r="G74" i="41"/>
  <c r="L74" i="41"/>
  <c r="B526" i="41"/>
  <c r="G526" i="41"/>
  <c r="L526" i="41"/>
  <c r="D526" i="41"/>
  <c r="L174" i="41"/>
  <c r="G174" i="41"/>
  <c r="B174" i="41"/>
  <c r="D174" i="41"/>
  <c r="D166" i="41"/>
  <c r="L166" i="41"/>
  <c r="G166" i="41"/>
  <c r="B166" i="41"/>
  <c r="B481" i="41"/>
  <c r="D481" i="41"/>
  <c r="G481" i="41"/>
  <c r="L481" i="41"/>
  <c r="G240" i="41"/>
  <c r="D240" i="41"/>
  <c r="L240" i="41"/>
  <c r="B240" i="41"/>
  <c r="L62" i="41"/>
  <c r="D62" i="41"/>
  <c r="G62" i="41"/>
  <c r="B62" i="41"/>
  <c r="D422" i="41"/>
  <c r="G422" i="41"/>
  <c r="B422" i="41"/>
  <c r="L422" i="41"/>
  <c r="L184" i="41"/>
  <c r="B184" i="41"/>
  <c r="G184" i="41"/>
  <c r="D184" i="41"/>
  <c r="B629" i="41"/>
  <c r="G629" i="41"/>
  <c r="D629" i="41"/>
  <c r="L629" i="41"/>
  <c r="D18" i="29"/>
  <c r="B18" i="29"/>
  <c r="E18" i="29" s="1"/>
  <c r="G18" i="29"/>
  <c r="L534" i="41"/>
  <c r="D534" i="41"/>
  <c r="B534" i="41"/>
  <c r="G534" i="41"/>
  <c r="L146" i="41"/>
  <c r="B146" i="41"/>
  <c r="D146" i="41"/>
  <c r="G146" i="41"/>
  <c r="B598" i="41"/>
  <c r="D598" i="41"/>
  <c r="G598" i="41"/>
  <c r="L598" i="41"/>
  <c r="B484" i="41"/>
  <c r="D484" i="41"/>
  <c r="L484" i="41"/>
  <c r="G484" i="41"/>
  <c r="B86" i="41"/>
  <c r="G86" i="41"/>
  <c r="L86" i="41"/>
  <c r="D86" i="41"/>
  <c r="L65" i="41"/>
  <c r="G65" i="41"/>
  <c r="B65" i="41"/>
  <c r="D65" i="41"/>
  <c r="I24" i="39"/>
  <c r="J24" i="39"/>
  <c r="H24" i="39"/>
  <c r="G17" i="41"/>
  <c r="L17" i="41"/>
  <c r="D17" i="41"/>
  <c r="B17" i="41"/>
  <c r="B175" i="41"/>
  <c r="D175" i="41"/>
  <c r="G175" i="41"/>
  <c r="L175" i="41"/>
  <c r="B16" i="41"/>
  <c r="L16" i="41"/>
  <c r="G16" i="41"/>
  <c r="D16" i="41"/>
  <c r="G580" i="41"/>
  <c r="D580" i="41"/>
  <c r="L580" i="41"/>
  <c r="B580" i="41"/>
  <c r="B66" i="41"/>
  <c r="D66" i="41"/>
  <c r="L66" i="41"/>
  <c r="G66" i="41"/>
  <c r="G567" i="41"/>
  <c r="B567" i="41"/>
  <c r="D567" i="41"/>
  <c r="L567" i="41"/>
  <c r="D89" i="41"/>
  <c r="L89" i="41"/>
  <c r="G89" i="41"/>
  <c r="B89" i="41"/>
  <c r="B338" i="41"/>
  <c r="G338" i="41"/>
  <c r="L338" i="41"/>
  <c r="D338" i="41"/>
  <c r="G601" i="41"/>
  <c r="B601" i="41"/>
  <c r="D601" i="41"/>
  <c r="L601" i="41"/>
  <c r="G94" i="41"/>
  <c r="L94" i="41"/>
  <c r="D94" i="41"/>
  <c r="B94" i="41"/>
  <c r="D247" i="41"/>
  <c r="G247" i="41"/>
  <c r="B247" i="41"/>
  <c r="L247" i="41"/>
  <c r="L373" i="41"/>
  <c r="G373" i="41"/>
  <c r="B373" i="41"/>
  <c r="D373" i="41"/>
  <c r="B58" i="29"/>
  <c r="E58" i="29" s="1"/>
  <c r="D58" i="29"/>
  <c r="G58" i="29"/>
  <c r="D25" i="29"/>
  <c r="G25" i="29"/>
  <c r="B25" i="29"/>
  <c r="E25" i="29" s="1"/>
  <c r="E686" i="41"/>
  <c r="I686" i="41"/>
  <c r="J686" i="41"/>
  <c r="K686" i="41"/>
  <c r="H686" i="41"/>
  <c r="D472" i="41"/>
  <c r="L472" i="41"/>
  <c r="B472" i="41"/>
  <c r="G472" i="41"/>
  <c r="L206" i="41"/>
  <c r="B206" i="41"/>
  <c r="G206" i="41"/>
  <c r="D206" i="41"/>
  <c r="L244" i="41"/>
  <c r="G244" i="41"/>
  <c r="B244" i="41"/>
  <c r="D244" i="41"/>
  <c r="B449" i="41"/>
  <c r="L449" i="41"/>
  <c r="D449" i="41"/>
  <c r="G449" i="41"/>
  <c r="G21" i="41"/>
  <c r="D21" i="41"/>
  <c r="L21" i="41"/>
  <c r="B21" i="41"/>
  <c r="L624" i="41"/>
  <c r="B624" i="41"/>
  <c r="D624" i="41"/>
  <c r="G624" i="41"/>
  <c r="L284" i="41"/>
  <c r="B284" i="41"/>
  <c r="G284" i="41"/>
  <c r="D284" i="41"/>
  <c r="B310" i="41"/>
  <c r="D310" i="41"/>
  <c r="L310" i="41"/>
  <c r="G310" i="41"/>
  <c r="D278" i="41"/>
  <c r="G278" i="41"/>
  <c r="L278" i="41"/>
  <c r="B278" i="41"/>
  <c r="D187" i="41"/>
  <c r="B187" i="41"/>
  <c r="L187" i="41"/>
  <c r="G187" i="41"/>
  <c r="D128" i="41"/>
  <c r="L128" i="41"/>
  <c r="G128" i="41"/>
  <c r="B128" i="41"/>
  <c r="G76" i="29"/>
  <c r="D76" i="29"/>
  <c r="B76" i="29"/>
  <c r="E76" i="29" s="1"/>
  <c r="D24" i="29"/>
  <c r="B24" i="29"/>
  <c r="E24" i="29" s="1"/>
  <c r="G24" i="29"/>
  <c r="D165" i="29"/>
  <c r="G165" i="29"/>
  <c r="B165" i="29"/>
  <c r="E165" i="29" s="1"/>
  <c r="I209" i="41"/>
  <c r="J209" i="41"/>
  <c r="K209" i="41"/>
  <c r="H209" i="41"/>
  <c r="E209" i="41"/>
  <c r="D673" i="41"/>
  <c r="L673" i="41"/>
  <c r="B673" i="41"/>
  <c r="G673" i="41"/>
  <c r="D471" i="41"/>
  <c r="B471" i="41"/>
  <c r="L471" i="41"/>
  <c r="G471" i="41"/>
  <c r="G251" i="41"/>
  <c r="L251" i="41"/>
  <c r="D251" i="41"/>
  <c r="B251" i="41"/>
  <c r="L325" i="41"/>
  <c r="G325" i="41"/>
  <c r="B325" i="41"/>
  <c r="D325" i="41"/>
  <c r="D564" i="41"/>
  <c r="B564" i="41"/>
  <c r="G564" i="41"/>
  <c r="L564" i="41"/>
  <c r="D705" i="41"/>
  <c r="B705" i="41"/>
  <c r="L705" i="41"/>
  <c r="G705" i="41"/>
  <c r="G75" i="41"/>
  <c r="D75" i="41"/>
  <c r="B75" i="41"/>
  <c r="L75" i="41"/>
  <c r="G155" i="41"/>
  <c r="D155" i="41"/>
  <c r="B155" i="41"/>
  <c r="L155" i="41"/>
  <c r="B216" i="41"/>
  <c r="D216" i="41"/>
  <c r="L216" i="41"/>
  <c r="G216" i="41"/>
  <c r="G157" i="41"/>
  <c r="L157" i="41"/>
  <c r="B157" i="41"/>
  <c r="D157" i="41"/>
  <c r="B519" i="41"/>
  <c r="L519" i="41"/>
  <c r="G519" i="41"/>
  <c r="D519" i="41"/>
  <c r="D399" i="41"/>
  <c r="B399" i="41"/>
  <c r="L399" i="41"/>
  <c r="G399" i="41"/>
  <c r="D27" i="29"/>
  <c r="G27" i="29"/>
  <c r="B27" i="29"/>
  <c r="E27" i="29" s="1"/>
  <c r="B33" i="29"/>
  <c r="E33" i="29" s="1"/>
  <c r="D33" i="29"/>
  <c r="G33" i="29"/>
  <c r="G121" i="29"/>
  <c r="B121" i="29"/>
  <c r="E121" i="29" s="1"/>
  <c r="D121" i="29"/>
  <c r="D520" i="41"/>
  <c r="L520" i="41"/>
  <c r="B520" i="41"/>
  <c r="G520" i="41"/>
  <c r="G392" i="41"/>
  <c r="D392" i="41"/>
  <c r="L392" i="41"/>
  <c r="B392" i="41"/>
  <c r="D431" i="41"/>
  <c r="B431" i="41"/>
  <c r="G431" i="41"/>
  <c r="L431" i="41"/>
  <c r="B341" i="41"/>
  <c r="L341" i="41"/>
  <c r="D341" i="41"/>
  <c r="G341" i="41"/>
  <c r="L85" i="41"/>
  <c r="G85" i="41"/>
  <c r="B85" i="41"/>
  <c r="D85" i="41"/>
  <c r="L610" i="41"/>
  <c r="G610" i="41"/>
  <c r="D610" i="41"/>
  <c r="B610" i="41"/>
  <c r="L710" i="41"/>
  <c r="D710" i="41"/>
  <c r="G710" i="41"/>
  <c r="B710" i="41"/>
  <c r="L647" i="41"/>
  <c r="B647" i="41"/>
  <c r="G647" i="41"/>
  <c r="D647" i="41"/>
  <c r="B478" i="41"/>
  <c r="G478" i="41"/>
  <c r="L478" i="41"/>
  <c r="D478" i="41"/>
  <c r="G619" i="41"/>
  <c r="B619" i="41"/>
  <c r="D619" i="41"/>
  <c r="L619" i="41"/>
  <c r="B231" i="41"/>
  <c r="L231" i="41"/>
  <c r="D231" i="41"/>
  <c r="G231" i="41"/>
  <c r="L539" i="41"/>
  <c r="B539" i="41"/>
  <c r="G539" i="41"/>
  <c r="D539" i="41"/>
  <c r="G631" i="41"/>
  <c r="D631" i="41"/>
  <c r="L631" i="41"/>
  <c r="B631" i="41"/>
  <c r="B78" i="29"/>
  <c r="E78" i="29" s="1"/>
  <c r="G78" i="29"/>
  <c r="D78" i="29"/>
  <c r="J41" i="29"/>
  <c r="H41" i="29"/>
  <c r="I41" i="29"/>
  <c r="G552" i="41"/>
  <c r="L552" i="41"/>
  <c r="D552" i="41"/>
  <c r="B552" i="41"/>
  <c r="G248" i="41"/>
  <c r="L248" i="41"/>
  <c r="D248" i="41"/>
  <c r="B248" i="41"/>
  <c r="L285" i="41"/>
  <c r="D285" i="41"/>
  <c r="B285" i="41"/>
  <c r="G285" i="41"/>
  <c r="G49" i="41"/>
  <c r="L49" i="41"/>
  <c r="B49" i="41"/>
  <c r="D49" i="41"/>
  <c r="D664" i="41"/>
  <c r="B664" i="41"/>
  <c r="G664" i="41"/>
  <c r="L664" i="41"/>
  <c r="D100" i="41"/>
  <c r="B100" i="41"/>
  <c r="G100" i="41"/>
  <c r="L100" i="41"/>
  <c r="L641" i="41"/>
  <c r="B641" i="41"/>
  <c r="G641" i="41"/>
  <c r="D641" i="41"/>
  <c r="B55" i="29"/>
  <c r="E55" i="29" s="1"/>
  <c r="D55" i="29"/>
  <c r="G55" i="29"/>
  <c r="G79" i="29"/>
  <c r="B79" i="29"/>
  <c r="E79" i="29" s="1"/>
  <c r="D79" i="29"/>
  <c r="B116" i="29"/>
  <c r="E116" i="29" s="1"/>
  <c r="G116" i="29"/>
  <c r="D116" i="29"/>
  <c r="B42" i="29"/>
  <c r="E42" i="29" s="1"/>
  <c r="G42" i="29"/>
  <c r="D42" i="29"/>
  <c r="D690" i="41"/>
  <c r="B690" i="41"/>
  <c r="L690" i="41"/>
  <c r="G690" i="41"/>
  <c r="B579" i="41"/>
  <c r="G579" i="41"/>
  <c r="L579" i="41"/>
  <c r="D579" i="41"/>
  <c r="L367" i="41"/>
  <c r="B367" i="41"/>
  <c r="G367" i="41"/>
  <c r="D367" i="41"/>
  <c r="G384" i="41"/>
  <c r="B384" i="41"/>
  <c r="L384" i="41"/>
  <c r="D384" i="41"/>
  <c r="G239" i="41"/>
  <c r="B239" i="41"/>
  <c r="L239" i="41"/>
  <c r="D239" i="41"/>
  <c r="L261" i="41"/>
  <c r="D261" i="41"/>
  <c r="G261" i="41"/>
  <c r="B261" i="41"/>
  <c r="L99" i="41"/>
  <c r="B99" i="41"/>
  <c r="D99" i="41"/>
  <c r="G99" i="41"/>
  <c r="L372" i="41"/>
  <c r="G372" i="41"/>
  <c r="B372" i="41"/>
  <c r="D372" i="41"/>
  <c r="B672" i="41"/>
  <c r="L672" i="41"/>
  <c r="D672" i="41"/>
  <c r="G672" i="41"/>
  <c r="G333" i="41"/>
  <c r="D333" i="41"/>
  <c r="B333" i="41"/>
  <c r="L333" i="41"/>
  <c r="D582" i="41"/>
  <c r="G582" i="41"/>
  <c r="B582" i="41"/>
  <c r="L582" i="41"/>
  <c r="D439" i="41"/>
  <c r="L439" i="41"/>
  <c r="G439" i="41"/>
  <c r="B439" i="41"/>
  <c r="D32" i="29"/>
  <c r="B32" i="29"/>
  <c r="E32" i="29" s="1"/>
  <c r="G32" i="29"/>
  <c r="G95" i="29"/>
  <c r="D95" i="29"/>
  <c r="B95" i="29"/>
  <c r="E95" i="29" s="1"/>
  <c r="G102" i="41"/>
  <c r="L102" i="41"/>
  <c r="B102" i="41"/>
  <c r="D102" i="41"/>
  <c r="B700" i="41"/>
  <c r="D700" i="41"/>
  <c r="L700" i="41"/>
  <c r="G700" i="41"/>
  <c r="B597" i="41"/>
  <c r="D597" i="41"/>
  <c r="L597" i="41"/>
  <c r="G597" i="41"/>
  <c r="B533" i="41"/>
  <c r="L533" i="41"/>
  <c r="G533" i="41"/>
  <c r="D533" i="41"/>
  <c r="G129" i="41"/>
  <c r="L129" i="41"/>
  <c r="B129" i="41"/>
  <c r="D129" i="41"/>
  <c r="D444" i="41"/>
  <c r="G444" i="41"/>
  <c r="B444" i="41"/>
  <c r="L444" i="41"/>
  <c r="B303" i="41"/>
  <c r="D303" i="41"/>
  <c r="G303" i="41"/>
  <c r="L303" i="41"/>
  <c r="B409" i="41"/>
  <c r="G409" i="41"/>
  <c r="L409" i="41"/>
  <c r="D409" i="41"/>
  <c r="G222" i="41"/>
  <c r="B222" i="41"/>
  <c r="D222" i="41"/>
  <c r="L222" i="41"/>
  <c r="D637" i="41"/>
  <c r="L637" i="41"/>
  <c r="G637" i="41"/>
  <c r="B637" i="41"/>
  <c r="G565" i="41"/>
  <c r="D565" i="41"/>
  <c r="B565" i="41"/>
  <c r="L565" i="41"/>
  <c r="D361" i="41"/>
  <c r="L361" i="41"/>
  <c r="G361" i="41"/>
  <c r="B361" i="41"/>
  <c r="D121" i="41"/>
  <c r="B121" i="41"/>
  <c r="L121" i="41"/>
  <c r="G121" i="41"/>
  <c r="B488" i="41"/>
  <c r="G488" i="41"/>
  <c r="L488" i="41"/>
  <c r="D488" i="41"/>
  <c r="G44" i="29"/>
  <c r="B44" i="29"/>
  <c r="E44" i="29" s="1"/>
  <c r="D44" i="29"/>
  <c r="G112" i="29"/>
  <c r="D112" i="29"/>
  <c r="B112" i="29"/>
  <c r="E112" i="29" s="1"/>
  <c r="D72" i="29"/>
  <c r="B72" i="29"/>
  <c r="E72" i="29" s="1"/>
  <c r="G72" i="29"/>
  <c r="G37" i="29"/>
  <c r="D37" i="29"/>
  <c r="B37" i="29"/>
  <c r="E37" i="29" s="1"/>
  <c r="H546" i="41"/>
  <c r="E546" i="41"/>
  <c r="I546" i="41"/>
  <c r="K546" i="41"/>
  <c r="J546" i="41"/>
  <c r="B149" i="41"/>
  <c r="D149" i="41"/>
  <c r="L149" i="41"/>
  <c r="G149" i="41"/>
  <c r="G150" i="29"/>
  <c r="D150" i="29"/>
  <c r="B150" i="29"/>
  <c r="E150" i="29" s="1"/>
  <c r="G249" i="41"/>
  <c r="D249" i="41"/>
  <c r="B249" i="41"/>
  <c r="L249" i="41"/>
  <c r="G514" i="41"/>
  <c r="B514" i="41"/>
  <c r="L514" i="41"/>
  <c r="D514" i="41"/>
  <c r="G73" i="41"/>
  <c r="B73" i="41"/>
  <c r="D73" i="41"/>
  <c r="L73" i="41"/>
  <c r="B622" i="41"/>
  <c r="L622" i="41"/>
  <c r="G622" i="41"/>
  <c r="D622" i="41"/>
  <c r="B136" i="29"/>
  <c r="E136" i="29" s="1"/>
  <c r="G136" i="29"/>
  <c r="D136" i="29"/>
  <c r="D64" i="41"/>
  <c r="B64" i="41"/>
  <c r="G64" i="41"/>
  <c r="L64" i="41"/>
  <c r="G77" i="29"/>
  <c r="D77" i="29"/>
  <c r="B77" i="29"/>
  <c r="E77" i="29" s="1"/>
  <c r="B213" i="41"/>
  <c r="G213" i="41"/>
  <c r="L213" i="41"/>
  <c r="D213" i="41"/>
  <c r="B130" i="41"/>
  <c r="G130" i="41"/>
  <c r="L130" i="41"/>
  <c r="D130" i="41"/>
  <c r="J275" i="41"/>
  <c r="E275" i="41"/>
  <c r="I275" i="41"/>
  <c r="H275" i="41"/>
  <c r="K275" i="41"/>
  <c r="D557" i="41"/>
  <c r="L557" i="41"/>
  <c r="B557" i="41"/>
  <c r="G557" i="41"/>
  <c r="L197" i="41"/>
  <c r="B197" i="41"/>
  <c r="G197" i="41"/>
  <c r="D197" i="41"/>
  <c r="L410" i="41"/>
  <c r="D410" i="41"/>
  <c r="G410" i="41"/>
  <c r="B410" i="41"/>
  <c r="B634" i="41"/>
  <c r="G634" i="41"/>
  <c r="L634" i="41"/>
  <c r="D634" i="41"/>
  <c r="D334" i="41"/>
  <c r="G334" i="41"/>
  <c r="L334" i="41"/>
  <c r="B334" i="41"/>
  <c r="L593" i="41"/>
  <c r="B593" i="41"/>
  <c r="G593" i="41"/>
  <c r="D593" i="41"/>
  <c r="G102" i="29"/>
  <c r="B102" i="29"/>
  <c r="E102" i="29" s="1"/>
  <c r="D102" i="29"/>
  <c r="L139" i="41"/>
  <c r="B139" i="41"/>
  <c r="G139" i="41"/>
  <c r="D139" i="41"/>
  <c r="L701" i="41"/>
  <c r="B701" i="41"/>
  <c r="G701" i="41"/>
  <c r="D701" i="41"/>
  <c r="G618" i="41"/>
  <c r="D618" i="41"/>
  <c r="B618" i="41"/>
  <c r="L618" i="41"/>
  <c r="D112" i="41"/>
  <c r="B112" i="41"/>
  <c r="G112" i="41"/>
  <c r="L112" i="41"/>
  <c r="B311" i="41"/>
  <c r="D311" i="41"/>
  <c r="L311" i="41"/>
  <c r="G311" i="41"/>
  <c r="D477" i="41"/>
  <c r="B477" i="41"/>
  <c r="G477" i="41"/>
  <c r="L477" i="41"/>
  <c r="L223" i="41"/>
  <c r="B223" i="41"/>
  <c r="G223" i="41"/>
  <c r="D223" i="41"/>
  <c r="G360" i="41"/>
  <c r="D360" i="41"/>
  <c r="L360" i="41"/>
  <c r="B360" i="41"/>
  <c r="B80" i="29"/>
  <c r="E80" i="29" s="1"/>
  <c r="D80" i="29"/>
  <c r="G80" i="29"/>
  <c r="B28" i="29"/>
  <c r="E28" i="29" s="1"/>
  <c r="G28" i="29"/>
  <c r="D28" i="29"/>
  <c r="L274" i="41"/>
  <c r="D274" i="41"/>
  <c r="G274" i="41"/>
  <c r="B274" i="41"/>
  <c r="D298" i="41"/>
  <c r="L298" i="41"/>
  <c r="G298" i="41"/>
  <c r="B298" i="41"/>
  <c r="D435" i="41"/>
  <c r="B435" i="41"/>
  <c r="G435" i="41"/>
  <c r="L435" i="41"/>
  <c r="D537" i="41"/>
  <c r="G537" i="41"/>
  <c r="B537" i="41"/>
  <c r="L537" i="41"/>
  <c r="B142" i="29"/>
  <c r="E142" i="29" s="1"/>
  <c r="D142" i="29"/>
  <c r="G142" i="29"/>
  <c r="D336" i="41"/>
  <c r="B336" i="41"/>
  <c r="G336" i="41"/>
  <c r="L336" i="41"/>
  <c r="G620" i="41"/>
  <c r="L620" i="41"/>
  <c r="D620" i="41"/>
  <c r="B620" i="41"/>
  <c r="D289" i="41"/>
  <c r="L289" i="41"/>
  <c r="G289" i="41"/>
  <c r="B289" i="41"/>
  <c r="L623" i="41"/>
  <c r="G623" i="41"/>
  <c r="B623" i="41"/>
  <c r="D623" i="41"/>
  <c r="G385" i="41"/>
  <c r="D385" i="41"/>
  <c r="B385" i="41"/>
  <c r="L385" i="41"/>
  <c r="G15" i="41"/>
  <c r="L15" i="41"/>
  <c r="D15" i="41"/>
  <c r="B15" i="41"/>
  <c r="B427" i="41"/>
  <c r="G427" i="41"/>
  <c r="L427" i="41"/>
  <c r="D427" i="41"/>
  <c r="L388" i="41"/>
  <c r="B388" i="41"/>
  <c r="D388" i="41"/>
  <c r="G388" i="41"/>
  <c r="G652" i="41"/>
  <c r="B652" i="41"/>
  <c r="L652" i="41"/>
  <c r="D652" i="41"/>
  <c r="L661" i="41"/>
  <c r="B661" i="41"/>
  <c r="G661" i="41"/>
  <c r="D661" i="41"/>
  <c r="B76" i="41"/>
  <c r="G76" i="41"/>
  <c r="D76" i="41"/>
  <c r="L76" i="41"/>
  <c r="D487" i="41"/>
  <c r="L487" i="41"/>
  <c r="B487" i="41"/>
  <c r="G487" i="41"/>
  <c r="G515" i="41"/>
  <c r="D515" i="41"/>
  <c r="L515" i="41"/>
  <c r="B515" i="41"/>
  <c r="G84" i="41"/>
  <c r="B84" i="41"/>
  <c r="L84" i="41"/>
  <c r="D84" i="41"/>
  <c r="B55" i="41"/>
  <c r="L55" i="41"/>
  <c r="D55" i="41"/>
  <c r="G55" i="41"/>
  <c r="G132" i="41"/>
  <c r="D132" i="41"/>
  <c r="B132" i="41"/>
  <c r="L132" i="41"/>
  <c r="D568" i="41"/>
  <c r="B568" i="41"/>
  <c r="G568" i="41"/>
  <c r="L568" i="41"/>
  <c r="I33" i="39"/>
  <c r="H33" i="39"/>
  <c r="J33" i="39"/>
  <c r="G53" i="29"/>
  <c r="D53" i="29"/>
  <c r="B53" i="29"/>
  <c r="E53" i="29" s="1"/>
  <c r="D346" i="41"/>
  <c r="G346" i="41"/>
  <c r="B346" i="41"/>
  <c r="L346" i="41"/>
  <c r="G578" i="41"/>
  <c r="D578" i="41"/>
  <c r="L578" i="41"/>
  <c r="B578" i="41"/>
  <c r="D115" i="41"/>
  <c r="B115" i="41"/>
  <c r="L115" i="41"/>
  <c r="G115" i="41"/>
  <c r="L47" i="41"/>
  <c r="B47" i="41"/>
  <c r="G47" i="41"/>
  <c r="D47" i="41"/>
  <c r="L138" i="41"/>
  <c r="D138" i="41"/>
  <c r="G138" i="41"/>
  <c r="B138" i="41"/>
  <c r="B344" i="41"/>
  <c r="D344" i="41"/>
  <c r="G344" i="41"/>
  <c r="L344" i="41"/>
  <c r="G415" i="41"/>
  <c r="L415" i="41"/>
  <c r="B415" i="41"/>
  <c r="D415" i="41"/>
  <c r="G82" i="41"/>
  <c r="L82" i="41"/>
  <c r="B82" i="41"/>
  <c r="D82" i="41"/>
  <c r="L462" i="41"/>
  <c r="B462" i="41"/>
  <c r="D462" i="41"/>
  <c r="G462" i="41"/>
  <c r="G180" i="41"/>
  <c r="D180" i="41"/>
  <c r="B180" i="41"/>
  <c r="L180" i="41"/>
  <c r="L288" i="41"/>
  <c r="B288" i="41"/>
  <c r="G288" i="41"/>
  <c r="D288" i="41"/>
  <c r="B57" i="29"/>
  <c r="E57" i="29" s="1"/>
  <c r="D57" i="29"/>
  <c r="G57" i="29"/>
  <c r="B98" i="29"/>
  <c r="E98" i="29" s="1"/>
  <c r="D98" i="29"/>
  <c r="G98" i="29"/>
  <c r="J32" i="39"/>
  <c r="I32" i="39"/>
  <c r="H32" i="39"/>
  <c r="I97" i="29"/>
  <c r="H97" i="29"/>
  <c r="J97" i="29"/>
  <c r="D387" i="41"/>
  <c r="G387" i="41"/>
  <c r="B387" i="41"/>
  <c r="L387" i="41"/>
  <c r="G396" i="41"/>
  <c r="B396" i="41"/>
  <c r="L396" i="41"/>
  <c r="D396" i="41"/>
  <c r="D456" i="41"/>
  <c r="B456" i="41"/>
  <c r="G456" i="41"/>
  <c r="L456" i="41"/>
  <c r="L699" i="41"/>
  <c r="D699" i="41"/>
  <c r="B699" i="41"/>
  <c r="G699" i="41"/>
  <c r="L617" i="41"/>
  <c r="B617" i="41"/>
  <c r="G617" i="41"/>
  <c r="D617" i="41"/>
  <c r="D70" i="41"/>
  <c r="G70" i="41"/>
  <c r="B70" i="41"/>
  <c r="L70" i="41"/>
  <c r="B667" i="41"/>
  <c r="D667" i="41"/>
  <c r="L667" i="41"/>
  <c r="G667" i="41"/>
  <c r="G276" i="41"/>
  <c r="D276" i="41"/>
  <c r="B276" i="41"/>
  <c r="L276" i="41"/>
  <c r="G430" i="41"/>
  <c r="L430" i="41"/>
  <c r="D430" i="41"/>
  <c r="B430" i="41"/>
  <c r="G510" i="41"/>
  <c r="D510" i="41"/>
  <c r="L510" i="41"/>
  <c r="B510" i="41"/>
  <c r="D144" i="41"/>
  <c r="B144" i="41"/>
  <c r="L144" i="41"/>
  <c r="G144" i="41"/>
  <c r="D550" i="41"/>
  <c r="L550" i="41"/>
  <c r="G550" i="41"/>
  <c r="B550" i="41"/>
  <c r="D105" i="41"/>
  <c r="G105" i="41"/>
  <c r="B105" i="41"/>
  <c r="L105" i="41"/>
  <c r="B128" i="29"/>
  <c r="E128" i="29" s="1"/>
  <c r="G128" i="29"/>
  <c r="D128" i="29"/>
  <c r="G74" i="29"/>
  <c r="D74" i="29"/>
  <c r="B74" i="29"/>
  <c r="E74" i="29" s="1"/>
  <c r="G84" i="29"/>
  <c r="B84" i="29"/>
  <c r="E84" i="29" s="1"/>
  <c r="D84" i="29"/>
  <c r="G118" i="29"/>
  <c r="B118" i="29"/>
  <c r="E118" i="29" s="1"/>
  <c r="D118" i="29"/>
  <c r="D94" i="29"/>
  <c r="G94" i="29"/>
  <c r="B94" i="29"/>
  <c r="E94" i="29" s="1"/>
  <c r="D31" i="41"/>
  <c r="B31" i="41"/>
  <c r="L31" i="41"/>
  <c r="G31" i="41"/>
  <c r="G214" i="41"/>
  <c r="L214" i="41"/>
  <c r="B214" i="41"/>
  <c r="D214" i="41"/>
  <c r="D302" i="41"/>
  <c r="B302" i="41"/>
  <c r="G302" i="41"/>
  <c r="L302" i="41"/>
  <c r="G332" i="41"/>
  <c r="L332" i="41"/>
  <c r="D332" i="41"/>
  <c r="B332" i="41"/>
  <c r="G270" i="41"/>
  <c r="D270" i="41"/>
  <c r="B270" i="41"/>
  <c r="L270" i="41"/>
  <c r="B219" i="41"/>
  <c r="G219" i="41"/>
  <c r="L219" i="41"/>
  <c r="D219" i="41"/>
  <c r="L621" i="41"/>
  <c r="D621" i="41"/>
  <c r="B621" i="41"/>
  <c r="G621" i="41"/>
  <c r="B301" i="41"/>
  <c r="L301" i="41"/>
  <c r="G301" i="41"/>
  <c r="D301" i="41"/>
  <c r="D587" i="41"/>
  <c r="B587" i="41"/>
  <c r="G587" i="41"/>
  <c r="L587" i="41"/>
  <c r="B395" i="41"/>
  <c r="G395" i="41"/>
  <c r="D395" i="41"/>
  <c r="L395" i="41"/>
  <c r="I107" i="29"/>
  <c r="J107" i="29"/>
  <c r="H107" i="29"/>
  <c r="L294" i="41"/>
  <c r="D294" i="41"/>
  <c r="G294" i="41"/>
  <c r="B294" i="41"/>
  <c r="D208" i="41"/>
  <c r="L208" i="41"/>
  <c r="G208" i="41"/>
  <c r="B208" i="41"/>
  <c r="D232" i="41"/>
  <c r="G232" i="41"/>
  <c r="L232" i="41"/>
  <c r="B232" i="41"/>
  <c r="G644" i="41"/>
  <c r="B644" i="41"/>
  <c r="L644" i="41"/>
  <c r="D644" i="41"/>
  <c r="B246" i="41"/>
  <c r="L246" i="41"/>
  <c r="D246" i="41"/>
  <c r="G246" i="41"/>
  <c r="L362" i="41"/>
  <c r="G362" i="41"/>
  <c r="D362" i="41"/>
  <c r="B362" i="41"/>
  <c r="D668" i="41"/>
  <c r="L668" i="41"/>
  <c r="G668" i="41"/>
  <c r="B668" i="41"/>
  <c r="D447" i="41"/>
  <c r="L447" i="41"/>
  <c r="B447" i="41"/>
  <c r="G447" i="41"/>
  <c r="L453" i="41"/>
  <c r="D453" i="41"/>
  <c r="B453" i="41"/>
  <c r="G453" i="41"/>
  <c r="G196" i="41"/>
  <c r="D196" i="41"/>
  <c r="B196" i="41"/>
  <c r="L196" i="41"/>
  <c r="D308" i="41"/>
  <c r="L308" i="41"/>
  <c r="G308" i="41"/>
  <c r="B308" i="41"/>
  <c r="D152" i="29"/>
  <c r="G152" i="29"/>
  <c r="B152" i="29"/>
  <c r="E152" i="29" s="1"/>
  <c r="B65" i="29"/>
  <c r="E65" i="29" s="1"/>
  <c r="G65" i="29"/>
  <c r="D65" i="29"/>
  <c r="H19" i="39"/>
  <c r="J19" i="39"/>
  <c r="I19" i="39"/>
  <c r="I169" i="41"/>
  <c r="K169" i="41"/>
  <c r="J169" i="41"/>
  <c r="H169" i="41"/>
  <c r="E169" i="41"/>
  <c r="B574" i="41"/>
  <c r="G574" i="41"/>
  <c r="L574" i="41"/>
  <c r="D574" i="41"/>
  <c r="B143" i="41"/>
  <c r="L143" i="41"/>
  <c r="D143" i="41"/>
  <c r="G143" i="41"/>
  <c r="L328" i="41"/>
  <c r="G328" i="41"/>
  <c r="D328" i="41"/>
  <c r="B328" i="41"/>
  <c r="G653" i="41"/>
  <c r="L653" i="41"/>
  <c r="B653" i="41"/>
  <c r="D653" i="41"/>
  <c r="D507" i="41"/>
  <c r="L507" i="41"/>
  <c r="B507" i="41"/>
  <c r="G507" i="41"/>
  <c r="G83" i="41"/>
  <c r="D83" i="41"/>
  <c r="B83" i="41"/>
  <c r="L83" i="41"/>
  <c r="D492" i="41"/>
  <c r="B492" i="41"/>
  <c r="L492" i="41"/>
  <c r="G492" i="41"/>
  <c r="D335" i="41"/>
  <c r="B335" i="41"/>
  <c r="G335" i="41"/>
  <c r="L335" i="41"/>
  <c r="B374" i="41"/>
  <c r="D374" i="41"/>
  <c r="L374" i="41"/>
  <c r="G374" i="41"/>
  <c r="G105" i="29"/>
  <c r="D105" i="29"/>
  <c r="B105" i="29"/>
  <c r="E105" i="29" s="1"/>
  <c r="B151" i="29"/>
  <c r="E151" i="29" s="1"/>
  <c r="G151" i="29"/>
  <c r="D151" i="29"/>
  <c r="B256" i="41"/>
  <c r="G256" i="41"/>
  <c r="L256" i="41"/>
  <c r="D256" i="41"/>
  <c r="H156" i="29"/>
  <c r="I156" i="29"/>
  <c r="J156" i="29"/>
  <c r="L42" i="41"/>
  <c r="B42" i="41"/>
  <c r="G42" i="41"/>
  <c r="D42" i="41"/>
  <c r="G315" i="41"/>
  <c r="L315" i="41"/>
  <c r="B315" i="41"/>
  <c r="D315" i="41"/>
  <c r="L408" i="41"/>
  <c r="G408" i="41"/>
  <c r="D408" i="41"/>
  <c r="B408" i="41"/>
  <c r="D170" i="41"/>
  <c r="B170" i="41"/>
  <c r="G170" i="41"/>
  <c r="L170" i="41"/>
  <c r="B59" i="41"/>
  <c r="G59" i="41"/>
  <c r="L59" i="41"/>
  <c r="D59" i="41"/>
  <c r="G375" i="41"/>
  <c r="D375" i="41"/>
  <c r="L375" i="41"/>
  <c r="B375" i="41"/>
  <c r="G657" i="41"/>
  <c r="B657" i="41"/>
  <c r="D657" i="41"/>
  <c r="L657" i="41"/>
  <c r="L220" i="41"/>
  <c r="D220" i="41"/>
  <c r="B220" i="41"/>
  <c r="G220" i="41"/>
  <c r="D350" i="41"/>
  <c r="G350" i="41"/>
  <c r="L350" i="41"/>
  <c r="B350" i="41"/>
  <c r="G708" i="41"/>
  <c r="L708" i="41"/>
  <c r="B708" i="41"/>
  <c r="D708" i="41"/>
  <c r="D131" i="29"/>
  <c r="B131" i="29"/>
  <c r="E131" i="29" s="1"/>
  <c r="G131" i="29"/>
  <c r="B108" i="29"/>
  <c r="E108" i="29" s="1"/>
  <c r="G108" i="29"/>
  <c r="D108" i="29"/>
  <c r="E370" i="41"/>
  <c r="I370" i="41"/>
  <c r="H370" i="41"/>
  <c r="J370" i="41"/>
  <c r="K370" i="41"/>
  <c r="I114" i="29"/>
  <c r="H114" i="29"/>
  <c r="J114" i="29"/>
  <c r="H162" i="41"/>
  <c r="E162" i="41"/>
  <c r="J162" i="41"/>
  <c r="K162" i="41"/>
  <c r="I162" i="41"/>
  <c r="B674" i="41"/>
  <c r="D674" i="41"/>
  <c r="L674" i="41"/>
  <c r="G674" i="41"/>
  <c r="B405" i="41"/>
  <c r="D405" i="41"/>
  <c r="G405" i="41"/>
  <c r="L405" i="41"/>
  <c r="D79" i="41"/>
  <c r="B79" i="41"/>
  <c r="L79" i="41"/>
  <c r="G79" i="41"/>
  <c r="B299" i="41"/>
  <c r="G299" i="41"/>
  <c r="L299" i="41"/>
  <c r="D299" i="41"/>
  <c r="G290" i="41"/>
  <c r="D290" i="41"/>
  <c r="L290" i="41"/>
  <c r="B290" i="41"/>
  <c r="G158" i="29"/>
  <c r="D158" i="29"/>
  <c r="B158" i="29"/>
  <c r="E158" i="29" s="1"/>
  <c r="B75" i="29"/>
  <c r="E75" i="29" s="1"/>
  <c r="D75" i="29"/>
  <c r="G75" i="29"/>
  <c r="B233" i="41"/>
  <c r="G233" i="41"/>
  <c r="D233" i="41"/>
  <c r="L233" i="41"/>
  <c r="G237" i="41"/>
  <c r="D237" i="41"/>
  <c r="L237" i="41"/>
  <c r="B237" i="41"/>
  <c r="G570" i="41"/>
  <c r="L570" i="41"/>
  <c r="D570" i="41"/>
  <c r="B570" i="41"/>
  <c r="G287" i="41"/>
  <c r="D287" i="41"/>
  <c r="B287" i="41"/>
  <c r="L287" i="41"/>
  <c r="B428" i="41"/>
  <c r="G428" i="41"/>
  <c r="D428" i="41"/>
  <c r="L428" i="41"/>
  <c r="G590" i="41"/>
  <c r="B590" i="41"/>
  <c r="D590" i="41"/>
  <c r="L590" i="41"/>
  <c r="B602" i="41"/>
  <c r="L602" i="41"/>
  <c r="G602" i="41"/>
  <c r="D602" i="41"/>
  <c r="L402" i="41"/>
  <c r="G402" i="41"/>
  <c r="B402" i="41"/>
  <c r="D402" i="41"/>
  <c r="L363" i="41"/>
  <c r="B363" i="41"/>
  <c r="G363" i="41"/>
  <c r="D363" i="41"/>
  <c r="G98" i="41"/>
  <c r="L98" i="41"/>
  <c r="D98" i="41"/>
  <c r="B98" i="41"/>
  <c r="G47" i="29"/>
  <c r="B47" i="29"/>
  <c r="E47" i="29" s="1"/>
  <c r="D47" i="29"/>
  <c r="D126" i="29"/>
  <c r="B126" i="29"/>
  <c r="E126" i="29" s="1"/>
  <c r="G126" i="29"/>
  <c r="G119" i="29"/>
  <c r="D119" i="29"/>
  <c r="B119" i="29"/>
  <c r="E119" i="29" s="1"/>
  <c r="I26" i="39"/>
  <c r="H26" i="39"/>
  <c r="J26" i="39"/>
  <c r="I412" i="41"/>
  <c r="J412" i="41"/>
  <c r="H412" i="41"/>
  <c r="E412" i="41"/>
  <c r="K412" i="41"/>
  <c r="B486" i="41"/>
  <c r="L486" i="41"/>
  <c r="G486" i="41"/>
  <c r="D486" i="41"/>
  <c r="L391" i="41"/>
  <c r="D391" i="41"/>
  <c r="B391" i="41"/>
  <c r="G391" i="41"/>
  <c r="G190" i="41"/>
  <c r="B190" i="41"/>
  <c r="D190" i="41"/>
  <c r="L190" i="41"/>
  <c r="B460" i="41"/>
  <c r="D460" i="41"/>
  <c r="L460" i="41"/>
  <c r="G460" i="41"/>
  <c r="D142" i="41"/>
  <c r="L142" i="41"/>
  <c r="G142" i="41"/>
  <c r="B142" i="41"/>
  <c r="L379" i="41"/>
  <c r="B379" i="41"/>
  <c r="D379" i="41"/>
  <c r="G379" i="41"/>
  <c r="G60" i="41"/>
  <c r="L60" i="41"/>
  <c r="B60" i="41"/>
  <c r="D60" i="41"/>
  <c r="B254" i="41"/>
  <c r="D254" i="41"/>
  <c r="G254" i="41"/>
  <c r="L254" i="41"/>
  <c r="G111" i="41"/>
  <c r="D111" i="41"/>
  <c r="L111" i="41"/>
  <c r="B111" i="41"/>
  <c r="B56" i="29"/>
  <c r="E56" i="29" s="1"/>
  <c r="G56" i="29"/>
  <c r="D56" i="29"/>
  <c r="K339" i="41"/>
  <c r="J339" i="41"/>
  <c r="I339" i="41"/>
  <c r="H339" i="41"/>
  <c r="E339" i="41"/>
  <c r="H614" i="41"/>
  <c r="K614" i="41"/>
  <c r="J614" i="41"/>
  <c r="I614" i="41"/>
  <c r="E614" i="41"/>
  <c r="G326" i="41"/>
  <c r="L326" i="41"/>
  <c r="B326" i="41"/>
  <c r="D326" i="41"/>
  <c r="G230" i="41"/>
  <c r="D230" i="41"/>
  <c r="L230" i="41"/>
  <c r="B230" i="41"/>
  <c r="L26" i="41"/>
  <c r="B26" i="41"/>
  <c r="D26" i="41"/>
  <c r="G26" i="41"/>
  <c r="B575" i="41"/>
  <c r="L575" i="41"/>
  <c r="G575" i="41"/>
  <c r="D575" i="41"/>
  <c r="D161" i="41"/>
  <c r="L161" i="41"/>
  <c r="G161" i="41"/>
  <c r="B161" i="41"/>
  <c r="B596" i="41"/>
  <c r="G596" i="41"/>
  <c r="L596" i="41"/>
  <c r="D596" i="41"/>
  <c r="D330" i="41"/>
  <c r="B330" i="41"/>
  <c r="G330" i="41"/>
  <c r="L330" i="41"/>
  <c r="D118" i="41"/>
  <c r="L118" i="41"/>
  <c r="G118" i="41"/>
  <c r="B118" i="41"/>
  <c r="E191" i="41"/>
  <c r="I191" i="41"/>
  <c r="H191" i="41"/>
  <c r="J191" i="41"/>
  <c r="K191" i="41"/>
  <c r="L633" i="41"/>
  <c r="B633" i="41"/>
  <c r="G633" i="41"/>
  <c r="D633" i="41"/>
  <c r="D421" i="41"/>
  <c r="G421" i="41"/>
  <c r="L421" i="41"/>
  <c r="B421" i="41"/>
  <c r="D29" i="41"/>
  <c r="G29" i="41"/>
  <c r="B29" i="41"/>
  <c r="L29" i="41"/>
  <c r="D540" i="41"/>
  <c r="B540" i="41"/>
  <c r="L540" i="41"/>
  <c r="G540" i="41"/>
  <c r="D227" i="41"/>
  <c r="B227" i="41"/>
  <c r="G227" i="41"/>
  <c r="L227" i="41"/>
  <c r="L268" i="41"/>
  <c r="B268" i="41"/>
  <c r="D268" i="41"/>
  <c r="G268" i="41"/>
  <c r="B40" i="41"/>
  <c r="L40" i="41"/>
  <c r="D40" i="41"/>
  <c r="G40" i="41"/>
  <c r="L613" i="41"/>
  <c r="G613" i="41"/>
  <c r="B613" i="41"/>
  <c r="D613" i="41"/>
  <c r="D681" i="41"/>
  <c r="G681" i="41"/>
  <c r="B681" i="41"/>
  <c r="L681" i="41"/>
  <c r="L645" i="41"/>
  <c r="D645" i="41"/>
  <c r="B645" i="41"/>
  <c r="G645" i="41"/>
  <c r="L186" i="41"/>
  <c r="D186" i="41"/>
  <c r="B186" i="41"/>
  <c r="G186" i="41"/>
  <c r="G99" i="29"/>
  <c r="B99" i="29"/>
  <c r="E99" i="29" s="1"/>
  <c r="D99" i="29"/>
  <c r="B35" i="29"/>
  <c r="E35" i="29" s="1"/>
  <c r="D35" i="29"/>
  <c r="G35" i="29"/>
  <c r="D124" i="41"/>
  <c r="G124" i="41"/>
  <c r="B124" i="41"/>
  <c r="L124" i="41"/>
  <c r="L351" i="41"/>
  <c r="D351" i="41"/>
  <c r="B351" i="41"/>
  <c r="G351" i="41"/>
  <c r="L648" i="41"/>
  <c r="B648" i="41"/>
  <c r="G648" i="41"/>
  <c r="D648" i="41"/>
  <c r="L54" i="41"/>
  <c r="G54" i="41"/>
  <c r="D54" i="41"/>
  <c r="B54" i="41"/>
  <c r="L649" i="41"/>
  <c r="G649" i="41"/>
  <c r="D649" i="41"/>
  <c r="B649" i="41"/>
  <c r="G158" i="41"/>
  <c r="L158" i="41"/>
  <c r="D158" i="41"/>
  <c r="B158" i="41"/>
  <c r="G322" i="41"/>
  <c r="B322" i="41"/>
  <c r="D322" i="41"/>
  <c r="L322" i="41"/>
  <c r="B150" i="41"/>
  <c r="D150" i="41"/>
  <c r="G150" i="41"/>
  <c r="L150" i="41"/>
  <c r="B218" i="41"/>
  <c r="G218" i="41"/>
  <c r="D218" i="41"/>
  <c r="L218" i="41"/>
  <c r="G67" i="29"/>
  <c r="D67" i="29"/>
  <c r="B67" i="29"/>
  <c r="E67" i="29" s="1"/>
  <c r="B132" i="29"/>
  <c r="E132" i="29" s="1"/>
  <c r="D132" i="29"/>
  <c r="G132" i="29"/>
  <c r="G100" i="29"/>
  <c r="B100" i="29"/>
  <c r="E100" i="29" s="1"/>
  <c r="D100" i="29"/>
  <c r="D134" i="29"/>
  <c r="B134" i="29"/>
  <c r="E134" i="29" s="1"/>
  <c r="G134" i="29"/>
  <c r="I18" i="41"/>
  <c r="K18" i="41"/>
  <c r="E18" i="41"/>
  <c r="H18" i="41"/>
  <c r="J18" i="41"/>
  <c r="G354" i="41"/>
  <c r="L354" i="41"/>
  <c r="B354" i="41"/>
  <c r="D354" i="41"/>
  <c r="G212" i="41"/>
  <c r="D212" i="41"/>
  <c r="L212" i="41"/>
  <c r="B212" i="41"/>
  <c r="L253" i="41"/>
  <c r="G253" i="41"/>
  <c r="D253" i="41"/>
  <c r="B253" i="41"/>
  <c r="L446" i="41"/>
  <c r="G446" i="41"/>
  <c r="B446" i="41"/>
  <c r="D446" i="41"/>
  <c r="G663" i="41"/>
  <c r="D663" i="41"/>
  <c r="B663" i="41"/>
  <c r="L663" i="41"/>
  <c r="B594" i="41"/>
  <c r="L594" i="41"/>
  <c r="G594" i="41"/>
  <c r="D594" i="41"/>
  <c r="G501" i="41"/>
  <c r="D501" i="41"/>
  <c r="L501" i="41"/>
  <c r="B501" i="41"/>
  <c r="G523" i="41"/>
  <c r="L523" i="41"/>
  <c r="D523" i="41"/>
  <c r="B523" i="41"/>
  <c r="B103" i="41"/>
  <c r="D103" i="41"/>
  <c r="L103" i="41"/>
  <c r="G103" i="41"/>
  <c r="G304" i="41"/>
  <c r="D304" i="41"/>
  <c r="L304" i="41"/>
  <c r="B304" i="41"/>
  <c r="B680" i="41"/>
  <c r="G680" i="41"/>
  <c r="D680" i="41"/>
  <c r="L680" i="41"/>
  <c r="D193" i="41"/>
  <c r="L193" i="41"/>
  <c r="G193" i="41"/>
  <c r="B193" i="41"/>
  <c r="L242" i="41"/>
  <c r="D242" i="41"/>
  <c r="G242" i="41"/>
  <c r="B242" i="41"/>
  <c r="B262" i="41"/>
  <c r="G262" i="41"/>
  <c r="D262" i="41"/>
  <c r="L262" i="41"/>
  <c r="G70" i="29"/>
  <c r="B70" i="29"/>
  <c r="E70" i="29" s="1"/>
  <c r="D70" i="29"/>
  <c r="K495" i="41"/>
  <c r="H495" i="41"/>
  <c r="J495" i="41"/>
  <c r="K245" i="41"/>
  <c r="J245" i="41"/>
  <c r="E245" i="41"/>
  <c r="H245" i="41"/>
  <c r="I245" i="41"/>
  <c r="B532" i="41"/>
  <c r="G532" i="41"/>
  <c r="D532" i="41"/>
  <c r="L532" i="41"/>
  <c r="G541" i="41"/>
  <c r="B541" i="41"/>
  <c r="L541" i="41"/>
  <c r="D541" i="41"/>
  <c r="G562" i="41"/>
  <c r="B562" i="41"/>
  <c r="L562" i="41"/>
  <c r="D562" i="41"/>
  <c r="B676" i="41"/>
  <c r="G676" i="41"/>
  <c r="D676" i="41"/>
  <c r="L676" i="41"/>
  <c r="B441" i="41"/>
  <c r="D441" i="41"/>
  <c r="G441" i="41"/>
  <c r="L441" i="41"/>
  <c r="G63" i="41"/>
  <c r="B63" i="41"/>
  <c r="D63" i="41"/>
  <c r="L63" i="41"/>
  <c r="L282" i="41"/>
  <c r="D282" i="41"/>
  <c r="B282" i="41"/>
  <c r="G282" i="41"/>
  <c r="D459" i="41"/>
  <c r="G459" i="41"/>
  <c r="B459" i="41"/>
  <c r="L459" i="41"/>
  <c r="B499" i="41"/>
  <c r="L499" i="41"/>
  <c r="D499" i="41"/>
  <c r="G499" i="41"/>
  <c r="G104" i="41"/>
  <c r="D104" i="41"/>
  <c r="L104" i="41"/>
  <c r="B104" i="41"/>
  <c r="G159" i="29"/>
  <c r="D159" i="29"/>
  <c r="B159" i="29"/>
  <c r="E159" i="29" s="1"/>
  <c r="D110" i="29"/>
  <c r="G110" i="29"/>
  <c r="B110" i="29"/>
  <c r="E110" i="29" s="1"/>
  <c r="E202" i="41" l="1"/>
  <c r="I13" i="41"/>
  <c r="K13" i="41"/>
  <c r="H13" i="41"/>
  <c r="E13" i="41"/>
  <c r="H43" i="29"/>
  <c r="K43" i="29" s="1"/>
  <c r="E164" i="41"/>
  <c r="K133" i="41"/>
  <c r="I608" i="41"/>
  <c r="H61" i="29"/>
  <c r="I106" i="29"/>
  <c r="J106" i="29"/>
  <c r="E495" i="41"/>
  <c r="H327" i="41"/>
  <c r="H426" i="41"/>
  <c r="J22" i="39"/>
  <c r="E393" i="41"/>
  <c r="J202" i="41"/>
  <c r="I22" i="39"/>
  <c r="K202" i="41"/>
  <c r="I202" i="41"/>
  <c r="H21" i="39"/>
  <c r="I21" i="39"/>
  <c r="H66" i="29"/>
  <c r="I66" i="29"/>
  <c r="I398" i="41"/>
  <c r="H130" i="29"/>
  <c r="K398" i="41"/>
  <c r="E398" i="41"/>
  <c r="J503" i="41"/>
  <c r="K503" i="41"/>
  <c r="H398" i="41"/>
  <c r="J426" i="41"/>
  <c r="H263" i="41"/>
  <c r="K327" i="41"/>
  <c r="H407" i="41"/>
  <c r="H164" i="41"/>
  <c r="K513" i="41"/>
  <c r="E426" i="41"/>
  <c r="I327" i="41"/>
  <c r="I164" i="41"/>
  <c r="H513" i="41"/>
  <c r="I426" i="41"/>
  <c r="J327" i="41"/>
  <c r="K164" i="41"/>
  <c r="J263" i="41"/>
  <c r="K407" i="41"/>
  <c r="K263" i="41"/>
  <c r="I407" i="41"/>
  <c r="I513" i="41"/>
  <c r="E263" i="41"/>
  <c r="E407" i="41"/>
  <c r="E513" i="41"/>
  <c r="H272" i="41"/>
  <c r="I272" i="41"/>
  <c r="I521" i="41"/>
  <c r="H87" i="29"/>
  <c r="I87" i="29"/>
  <c r="J554" i="41"/>
  <c r="I592" i="41"/>
  <c r="E272" i="41"/>
  <c r="E521" i="41"/>
  <c r="K272" i="41"/>
  <c r="J521" i="41"/>
  <c r="E592" i="41"/>
  <c r="K592" i="41"/>
  <c r="K554" i="41"/>
  <c r="I554" i="41"/>
  <c r="J592" i="41"/>
  <c r="H554" i="41"/>
  <c r="H23" i="39"/>
  <c r="J23" i="39"/>
  <c r="E500" i="41"/>
  <c r="J500" i="41"/>
  <c r="K521" i="41"/>
  <c r="I18" i="39"/>
  <c r="J18" i="39"/>
  <c r="H11" i="54"/>
  <c r="I11" i="54"/>
  <c r="D11" i="54"/>
  <c r="E11" i="54" s="1"/>
  <c r="C12" i="54"/>
  <c r="E10" i="54"/>
  <c r="L10" i="54" s="1"/>
  <c r="M10" i="54" s="1"/>
  <c r="K651" i="41"/>
  <c r="I503" i="41"/>
  <c r="J553" i="41"/>
  <c r="H503" i="41"/>
  <c r="I651" i="41"/>
  <c r="I133" i="41"/>
  <c r="H411" i="41"/>
  <c r="I595" i="41"/>
  <c r="H662" i="41"/>
  <c r="E511" i="41"/>
  <c r="H628" i="41"/>
  <c r="J662" i="41"/>
  <c r="H160" i="29"/>
  <c r="I628" i="41"/>
  <c r="E53" i="41"/>
  <c r="J88" i="41"/>
  <c r="K489" i="41"/>
  <c r="H342" i="41"/>
  <c r="E168" i="41"/>
  <c r="J583" i="41"/>
  <c r="J171" i="41"/>
  <c r="I500" i="41"/>
  <c r="J482" i="41"/>
  <c r="H500" i="41"/>
  <c r="K171" i="41"/>
  <c r="J168" i="41"/>
  <c r="H393" i="41"/>
  <c r="K168" i="41"/>
  <c r="K393" i="41"/>
  <c r="H168" i="41"/>
  <c r="J393" i="41"/>
  <c r="E171" i="41"/>
  <c r="I171" i="41"/>
  <c r="H31" i="39"/>
  <c r="K177" i="41"/>
  <c r="J342" i="41"/>
  <c r="J595" i="41"/>
  <c r="I160" i="29"/>
  <c r="E608" i="41"/>
  <c r="J123" i="41"/>
  <c r="I177" i="41"/>
  <c r="E88" i="41"/>
  <c r="J489" i="41"/>
  <c r="I603" i="41"/>
  <c r="E133" i="41"/>
  <c r="K628" i="41"/>
  <c r="H595" i="41"/>
  <c r="H511" i="41"/>
  <c r="K53" i="41"/>
  <c r="K342" i="41"/>
  <c r="K411" i="41"/>
  <c r="J411" i="41"/>
  <c r="I662" i="41"/>
  <c r="E595" i="41"/>
  <c r="J628" i="41"/>
  <c r="J608" i="41"/>
  <c r="H123" i="41"/>
  <c r="I88" i="41"/>
  <c r="H489" i="41"/>
  <c r="I411" i="41"/>
  <c r="K662" i="41"/>
  <c r="J511" i="41"/>
  <c r="H133" i="41"/>
  <c r="K608" i="41"/>
  <c r="H53" i="41"/>
  <c r="H547" i="41"/>
  <c r="E489" i="41"/>
  <c r="K547" i="41"/>
  <c r="I53" i="41"/>
  <c r="E123" i="41"/>
  <c r="H177" i="41"/>
  <c r="J547" i="41"/>
  <c r="E603" i="41"/>
  <c r="I511" i="41"/>
  <c r="I342" i="41"/>
  <c r="K123" i="41"/>
  <c r="E177" i="41"/>
  <c r="K88" i="41"/>
  <c r="I547" i="41"/>
  <c r="J603" i="41"/>
  <c r="H603" i="41"/>
  <c r="H189" i="41"/>
  <c r="K329" i="41"/>
  <c r="K553" i="41"/>
  <c r="E553" i="41"/>
  <c r="H651" i="41"/>
  <c r="E651" i="41"/>
  <c r="K605" i="41"/>
  <c r="I474" i="41"/>
  <c r="K496" i="41"/>
  <c r="I28" i="39"/>
  <c r="H474" i="41"/>
  <c r="H353" i="41"/>
  <c r="E189" i="41"/>
  <c r="H357" i="41"/>
  <c r="I329" i="41"/>
  <c r="I16" i="29"/>
  <c r="J16" i="29"/>
  <c r="J189" i="41"/>
  <c r="J329" i="41"/>
  <c r="E329" i="41"/>
  <c r="K189" i="41"/>
  <c r="E145" i="41"/>
  <c r="H145" i="41"/>
  <c r="K380" i="41"/>
  <c r="J496" i="41"/>
  <c r="I353" i="41"/>
  <c r="H380" i="41"/>
  <c r="E496" i="41"/>
  <c r="H28" i="39"/>
  <c r="H553" i="41"/>
  <c r="J380" i="41"/>
  <c r="K474" i="41"/>
  <c r="I380" i="41"/>
  <c r="J474" i="41"/>
  <c r="J353" i="41"/>
  <c r="H496" i="41"/>
  <c r="E353" i="41"/>
  <c r="K210" i="41"/>
  <c r="I313" i="41"/>
  <c r="J494" i="41"/>
  <c r="K117" i="41"/>
  <c r="H210" i="41"/>
  <c r="I162" i="29"/>
  <c r="E117" i="41"/>
  <c r="E483" i="41"/>
  <c r="H35" i="39"/>
  <c r="I210" i="41"/>
  <c r="H162" i="29"/>
  <c r="K483" i="41"/>
  <c r="I35" i="39"/>
  <c r="H20" i="39"/>
  <c r="H483" i="41"/>
  <c r="E313" i="41"/>
  <c r="E494" i="41"/>
  <c r="J20" i="39"/>
  <c r="J483" i="41"/>
  <c r="K313" i="41"/>
  <c r="K494" i="41"/>
  <c r="J117" i="41"/>
  <c r="J145" i="41"/>
  <c r="H313" i="41"/>
  <c r="I494" i="41"/>
  <c r="E210" i="41"/>
  <c r="H117" i="41"/>
  <c r="I145" i="41"/>
  <c r="E605" i="41"/>
  <c r="E357" i="41"/>
  <c r="J357" i="41"/>
  <c r="J605" i="41"/>
  <c r="I357" i="41"/>
  <c r="H37" i="41"/>
  <c r="I67" i="41"/>
  <c r="H468" i="41"/>
  <c r="I482" i="41"/>
  <c r="H695" i="41"/>
  <c r="E482" i="41"/>
  <c r="I29" i="29"/>
  <c r="K482" i="41"/>
  <c r="K30" i="39"/>
  <c r="J60" i="29"/>
  <c r="I60" i="29"/>
  <c r="H34" i="29"/>
  <c r="J34" i="29"/>
  <c r="I176" i="41"/>
  <c r="E176" i="41"/>
  <c r="E695" i="41"/>
  <c r="H29" i="29"/>
  <c r="J67" i="41"/>
  <c r="K468" i="41"/>
  <c r="I695" i="41"/>
  <c r="I468" i="41"/>
  <c r="J37" i="41"/>
  <c r="E67" i="41"/>
  <c r="J706" i="41"/>
  <c r="J695" i="41"/>
  <c r="E468" i="41"/>
  <c r="K706" i="41"/>
  <c r="K37" i="41"/>
  <c r="I113" i="29"/>
  <c r="I706" i="41"/>
  <c r="H679" i="41"/>
  <c r="H706" i="41"/>
  <c r="K176" i="41"/>
  <c r="J679" i="41"/>
  <c r="E37" i="41"/>
  <c r="K67" i="41"/>
  <c r="J176" i="41"/>
  <c r="E679" i="41"/>
  <c r="I583" i="41"/>
  <c r="I31" i="39"/>
  <c r="H104" i="29"/>
  <c r="I104" i="29"/>
  <c r="K583" i="41"/>
  <c r="H583" i="41"/>
  <c r="I130" i="29"/>
  <c r="H605" i="41"/>
  <c r="E691" i="41"/>
  <c r="H691" i="41"/>
  <c r="E107" i="41"/>
  <c r="K691" i="41"/>
  <c r="H107" i="41"/>
  <c r="J691" i="41"/>
  <c r="I129" i="29"/>
  <c r="I107" i="41"/>
  <c r="J129" i="29"/>
  <c r="K107" i="41"/>
  <c r="K679" i="41"/>
  <c r="J17" i="39"/>
  <c r="H17" i="39"/>
  <c r="I17" i="39"/>
  <c r="J16" i="39"/>
  <c r="I16" i="39"/>
  <c r="H16" i="39"/>
  <c r="H12" i="41"/>
  <c r="I12" i="41"/>
  <c r="K12" i="41"/>
  <c r="J12" i="41"/>
  <c r="E12" i="41"/>
  <c r="H113" i="29"/>
  <c r="J544" i="41"/>
  <c r="H544" i="41"/>
  <c r="E544" i="41"/>
  <c r="I544" i="41"/>
  <c r="K358" i="41"/>
  <c r="J201" i="41"/>
  <c r="H358" i="41"/>
  <c r="J358" i="41"/>
  <c r="K201" i="41"/>
  <c r="I358" i="41"/>
  <c r="E201" i="41"/>
  <c r="H201" i="41"/>
  <c r="K24" i="39"/>
  <c r="K48" i="29"/>
  <c r="K29" i="39"/>
  <c r="K114" i="29"/>
  <c r="K27" i="39"/>
  <c r="K41" i="29"/>
  <c r="K532" i="41"/>
  <c r="I532" i="41"/>
  <c r="H532" i="41"/>
  <c r="J532" i="41"/>
  <c r="E532" i="41"/>
  <c r="K104" i="41"/>
  <c r="E104" i="41"/>
  <c r="H104" i="41"/>
  <c r="I104" i="41"/>
  <c r="J104" i="41"/>
  <c r="E262" i="41"/>
  <c r="I262" i="41"/>
  <c r="J262" i="41"/>
  <c r="K262" i="41"/>
  <c r="H262" i="41"/>
  <c r="I594" i="41"/>
  <c r="H594" i="41"/>
  <c r="E594" i="41"/>
  <c r="K594" i="41"/>
  <c r="J594" i="41"/>
  <c r="E322" i="41"/>
  <c r="K322" i="41"/>
  <c r="J322" i="41"/>
  <c r="I322" i="41"/>
  <c r="H322" i="41"/>
  <c r="E648" i="41"/>
  <c r="K648" i="41"/>
  <c r="H648" i="41"/>
  <c r="J648" i="41"/>
  <c r="I648" i="41"/>
  <c r="I35" i="29"/>
  <c r="H35" i="29"/>
  <c r="J35" i="29"/>
  <c r="H40" i="41"/>
  <c r="E40" i="41"/>
  <c r="J40" i="41"/>
  <c r="K40" i="41"/>
  <c r="I40" i="41"/>
  <c r="E596" i="41"/>
  <c r="J596" i="41"/>
  <c r="I596" i="41"/>
  <c r="K596" i="41"/>
  <c r="H596" i="41"/>
  <c r="I575" i="41"/>
  <c r="J575" i="41"/>
  <c r="E575" i="41"/>
  <c r="H575" i="41"/>
  <c r="K575" i="41"/>
  <c r="E60" i="41"/>
  <c r="H60" i="41"/>
  <c r="J60" i="41"/>
  <c r="K60" i="41"/>
  <c r="I60" i="41"/>
  <c r="J126" i="29"/>
  <c r="H126" i="29"/>
  <c r="I126" i="29"/>
  <c r="H570" i="41"/>
  <c r="E570" i="41"/>
  <c r="J570" i="41"/>
  <c r="K570" i="41"/>
  <c r="I570" i="41"/>
  <c r="I158" i="29"/>
  <c r="J158" i="29"/>
  <c r="H158" i="29"/>
  <c r="H131" i="29"/>
  <c r="I131" i="29"/>
  <c r="J131" i="29"/>
  <c r="J59" i="41"/>
  <c r="I59" i="41"/>
  <c r="H59" i="41"/>
  <c r="E59" i="41"/>
  <c r="K59" i="41"/>
  <c r="I328" i="41"/>
  <c r="H328" i="41"/>
  <c r="J328" i="41"/>
  <c r="E328" i="41"/>
  <c r="K328" i="41"/>
  <c r="E644" i="41"/>
  <c r="J644" i="41"/>
  <c r="I644" i="41"/>
  <c r="H644" i="41"/>
  <c r="K644" i="41"/>
  <c r="J144" i="41"/>
  <c r="E144" i="41"/>
  <c r="K144" i="41"/>
  <c r="H144" i="41"/>
  <c r="I144" i="41"/>
  <c r="H617" i="41"/>
  <c r="I617" i="41"/>
  <c r="K617" i="41"/>
  <c r="E617" i="41"/>
  <c r="J617" i="41"/>
  <c r="J456" i="41"/>
  <c r="K456" i="41"/>
  <c r="I456" i="41"/>
  <c r="E456" i="41"/>
  <c r="H456" i="41"/>
  <c r="E288" i="41"/>
  <c r="J288" i="41"/>
  <c r="I288" i="41"/>
  <c r="K288" i="41"/>
  <c r="H288" i="41"/>
  <c r="J462" i="41"/>
  <c r="K462" i="41"/>
  <c r="H462" i="41"/>
  <c r="I462" i="41"/>
  <c r="E462" i="41"/>
  <c r="E115" i="41"/>
  <c r="K115" i="41"/>
  <c r="H115" i="41"/>
  <c r="J115" i="41"/>
  <c r="I115" i="41"/>
  <c r="E132" i="41"/>
  <c r="H132" i="41"/>
  <c r="J132" i="41"/>
  <c r="I132" i="41"/>
  <c r="K132" i="41"/>
  <c r="E487" i="41"/>
  <c r="K487" i="41"/>
  <c r="I487" i="41"/>
  <c r="H487" i="41"/>
  <c r="J487" i="41"/>
  <c r="J623" i="41"/>
  <c r="I623" i="41"/>
  <c r="E623" i="41"/>
  <c r="H623" i="41"/>
  <c r="K623" i="41"/>
  <c r="H142" i="29"/>
  <c r="J142" i="29"/>
  <c r="I142" i="29"/>
  <c r="J435" i="41"/>
  <c r="H435" i="41"/>
  <c r="I435" i="41"/>
  <c r="E435" i="41"/>
  <c r="K435" i="41"/>
  <c r="I360" i="41"/>
  <c r="J360" i="41"/>
  <c r="K360" i="41"/>
  <c r="H360" i="41"/>
  <c r="E360" i="41"/>
  <c r="I139" i="41"/>
  <c r="J139" i="41"/>
  <c r="E139" i="41"/>
  <c r="K139" i="41"/>
  <c r="H139" i="41"/>
  <c r="K130" i="41"/>
  <c r="J130" i="41"/>
  <c r="H130" i="41"/>
  <c r="E130" i="41"/>
  <c r="I130" i="41"/>
  <c r="J150" i="29"/>
  <c r="I150" i="29"/>
  <c r="H150" i="29"/>
  <c r="E333" i="41"/>
  <c r="H333" i="41"/>
  <c r="K333" i="41"/>
  <c r="J333" i="41"/>
  <c r="I333" i="41"/>
  <c r="I372" i="41"/>
  <c r="K372" i="41"/>
  <c r="E372" i="41"/>
  <c r="J372" i="41"/>
  <c r="H372" i="41"/>
  <c r="E552" i="41"/>
  <c r="K552" i="41"/>
  <c r="H552" i="41"/>
  <c r="J552" i="41"/>
  <c r="I552" i="41"/>
  <c r="H231" i="41"/>
  <c r="E231" i="41"/>
  <c r="K231" i="41"/>
  <c r="J231" i="41"/>
  <c r="I231" i="41"/>
  <c r="J478" i="41"/>
  <c r="H478" i="41"/>
  <c r="K478" i="41"/>
  <c r="I478" i="41"/>
  <c r="E478" i="41"/>
  <c r="I399" i="41"/>
  <c r="J399" i="41"/>
  <c r="H399" i="41"/>
  <c r="E399" i="41"/>
  <c r="K399" i="41"/>
  <c r="J705" i="41"/>
  <c r="I705" i="41"/>
  <c r="H705" i="41"/>
  <c r="K705" i="41"/>
  <c r="E705" i="41"/>
  <c r="I471" i="41"/>
  <c r="K471" i="41"/>
  <c r="H471" i="41"/>
  <c r="J471" i="41"/>
  <c r="E471" i="41"/>
  <c r="I24" i="29"/>
  <c r="H24" i="29"/>
  <c r="J24" i="29"/>
  <c r="J58" i="29"/>
  <c r="I58" i="29"/>
  <c r="H58" i="29"/>
  <c r="I601" i="41"/>
  <c r="J601" i="41"/>
  <c r="E601" i="41"/>
  <c r="H601" i="41"/>
  <c r="K601" i="41"/>
  <c r="H62" i="41"/>
  <c r="J62" i="41"/>
  <c r="E62" i="41"/>
  <c r="K62" i="41"/>
  <c r="I62" i="41"/>
  <c r="J526" i="41"/>
  <c r="I526" i="41"/>
  <c r="K526" i="41"/>
  <c r="E526" i="41"/>
  <c r="H526" i="41"/>
  <c r="J137" i="29"/>
  <c r="I137" i="29"/>
  <c r="H137" i="29"/>
  <c r="I109" i="29"/>
  <c r="H109" i="29"/>
  <c r="J109" i="29"/>
  <c r="E345" i="41"/>
  <c r="K345" i="41"/>
  <c r="H345" i="41"/>
  <c r="J345" i="41"/>
  <c r="I345" i="41"/>
  <c r="J452" i="41"/>
  <c r="E452" i="41"/>
  <c r="K452" i="41"/>
  <c r="I452" i="41"/>
  <c r="H452" i="41"/>
  <c r="J355" i="41"/>
  <c r="K355" i="41"/>
  <c r="I355" i="41"/>
  <c r="H355" i="41"/>
  <c r="E355" i="41"/>
  <c r="E28" i="41"/>
  <c r="H28" i="41"/>
  <c r="J28" i="41"/>
  <c r="K28" i="41"/>
  <c r="I28" i="41"/>
  <c r="J506" i="41"/>
  <c r="H506" i="41"/>
  <c r="K506" i="41"/>
  <c r="E506" i="41"/>
  <c r="I506" i="41"/>
  <c r="E665" i="41"/>
  <c r="H665" i="41"/>
  <c r="I665" i="41"/>
  <c r="K665" i="41"/>
  <c r="J665" i="41"/>
  <c r="E692" i="41"/>
  <c r="I692" i="41"/>
  <c r="K692" i="41"/>
  <c r="J692" i="41"/>
  <c r="H692" i="41"/>
  <c r="J90" i="41"/>
  <c r="K90" i="41"/>
  <c r="E90" i="41"/>
  <c r="H90" i="41"/>
  <c r="I90" i="41"/>
  <c r="H561" i="41"/>
  <c r="K561" i="41"/>
  <c r="J561" i="41"/>
  <c r="I561" i="41"/>
  <c r="E561" i="41"/>
  <c r="I400" i="41"/>
  <c r="E400" i="41"/>
  <c r="H400" i="41"/>
  <c r="J400" i="41"/>
  <c r="K400" i="41"/>
  <c r="E347" i="41"/>
  <c r="H347" i="41"/>
  <c r="I347" i="41"/>
  <c r="J347" i="41"/>
  <c r="K347" i="41"/>
  <c r="K25" i="39"/>
  <c r="E127" i="41"/>
  <c r="K127" i="41"/>
  <c r="J127" i="41"/>
  <c r="I127" i="41"/>
  <c r="H127" i="41"/>
  <c r="J476" i="41"/>
  <c r="E476" i="41"/>
  <c r="I476" i="41"/>
  <c r="H476" i="41"/>
  <c r="K476" i="41"/>
  <c r="I50" i="29"/>
  <c r="J50" i="29"/>
  <c r="H50" i="29"/>
  <c r="I549" i="41"/>
  <c r="J549" i="41"/>
  <c r="H549" i="41"/>
  <c r="E549" i="41"/>
  <c r="K549" i="41"/>
  <c r="K698" i="41"/>
  <c r="E698" i="41"/>
  <c r="I698" i="41"/>
  <c r="H698" i="41"/>
  <c r="J698" i="41"/>
  <c r="K675" i="41"/>
  <c r="I675" i="41"/>
  <c r="H675" i="41"/>
  <c r="E675" i="41"/>
  <c r="J675" i="41"/>
  <c r="H127" i="29"/>
  <c r="J127" i="29"/>
  <c r="I127" i="29"/>
  <c r="J615" i="41"/>
  <c r="H615" i="41"/>
  <c r="I615" i="41"/>
  <c r="E615" i="41"/>
  <c r="K615" i="41"/>
  <c r="J677" i="41"/>
  <c r="I677" i="41"/>
  <c r="K677" i="41"/>
  <c r="E677" i="41"/>
  <c r="H677" i="41"/>
  <c r="E68" i="41"/>
  <c r="J68" i="41"/>
  <c r="I68" i="41"/>
  <c r="K68" i="41"/>
  <c r="H68" i="41"/>
  <c r="K122" i="41"/>
  <c r="I122" i="41"/>
  <c r="J122" i="41"/>
  <c r="E122" i="41"/>
  <c r="H122" i="41"/>
  <c r="K490" i="41"/>
  <c r="E490" i="41"/>
  <c r="H490" i="41"/>
  <c r="I490" i="41"/>
  <c r="J490" i="41"/>
  <c r="K48" i="41"/>
  <c r="J48" i="41"/>
  <c r="H48" i="41"/>
  <c r="I48" i="41"/>
  <c r="E48" i="41"/>
  <c r="I340" i="41"/>
  <c r="J340" i="41"/>
  <c r="E340" i="41"/>
  <c r="K340" i="41"/>
  <c r="H340" i="41"/>
  <c r="I17" i="29"/>
  <c r="J17" i="29"/>
  <c r="H17" i="29"/>
  <c r="J135" i="29"/>
  <c r="I135" i="29"/>
  <c r="H135" i="29"/>
  <c r="H502" i="41"/>
  <c r="E502" i="41"/>
  <c r="J502" i="41"/>
  <c r="I502" i="41"/>
  <c r="K502" i="41"/>
  <c r="J27" i="41"/>
  <c r="E27" i="41"/>
  <c r="H27" i="41"/>
  <c r="K27" i="41"/>
  <c r="I27" i="41"/>
  <c r="J116" i="41"/>
  <c r="H116" i="41"/>
  <c r="E116" i="41"/>
  <c r="I116" i="41"/>
  <c r="K116" i="41"/>
  <c r="I92" i="41"/>
  <c r="H92" i="41"/>
  <c r="K92" i="41"/>
  <c r="J92" i="41"/>
  <c r="E92" i="41"/>
  <c r="J498" i="41"/>
  <c r="E498" i="41"/>
  <c r="I498" i="41"/>
  <c r="K498" i="41"/>
  <c r="H498" i="41"/>
  <c r="E658" i="41"/>
  <c r="H658" i="41"/>
  <c r="K658" i="41"/>
  <c r="I658" i="41"/>
  <c r="J658" i="41"/>
  <c r="J164" i="29"/>
  <c r="I164" i="29"/>
  <c r="H164" i="29"/>
  <c r="J709" i="41"/>
  <c r="I709" i="41"/>
  <c r="H709" i="41"/>
  <c r="K709" i="41"/>
  <c r="E709" i="41"/>
  <c r="H643" i="41"/>
  <c r="K643" i="41"/>
  <c r="E643" i="41"/>
  <c r="J643" i="41"/>
  <c r="I643" i="41"/>
  <c r="J133" i="29"/>
  <c r="I133" i="29"/>
  <c r="H133" i="29"/>
  <c r="E548" i="41"/>
  <c r="K548" i="41"/>
  <c r="I548" i="41"/>
  <c r="J548" i="41"/>
  <c r="H548" i="41"/>
  <c r="J64" i="29"/>
  <c r="I64" i="29"/>
  <c r="H64" i="29"/>
  <c r="H365" i="41"/>
  <c r="I365" i="41"/>
  <c r="J365" i="41"/>
  <c r="K365" i="41"/>
  <c r="E365" i="41"/>
  <c r="E504" i="41"/>
  <c r="H504" i="41"/>
  <c r="K504" i="41"/>
  <c r="I504" i="41"/>
  <c r="J504" i="41"/>
  <c r="E320" i="41"/>
  <c r="K320" i="41"/>
  <c r="H320" i="41"/>
  <c r="J320" i="41"/>
  <c r="I320" i="41"/>
  <c r="I685" i="41"/>
  <c r="K685" i="41"/>
  <c r="E685" i="41"/>
  <c r="H685" i="41"/>
  <c r="J685" i="41"/>
  <c r="J69" i="29"/>
  <c r="H69" i="29"/>
  <c r="I69" i="29"/>
  <c r="K642" i="41"/>
  <c r="J642" i="41"/>
  <c r="H642" i="41"/>
  <c r="I642" i="41"/>
  <c r="E642" i="41"/>
  <c r="I225" i="41"/>
  <c r="E225" i="41"/>
  <c r="J225" i="41"/>
  <c r="H225" i="41"/>
  <c r="K225" i="41"/>
  <c r="K280" i="41"/>
  <c r="I280" i="41"/>
  <c r="J280" i="41"/>
  <c r="H280" i="41"/>
  <c r="E280" i="41"/>
  <c r="H269" i="41"/>
  <c r="J269" i="41"/>
  <c r="E269" i="41"/>
  <c r="K269" i="41"/>
  <c r="I269" i="41"/>
  <c r="K638" i="41"/>
  <c r="E638" i="41"/>
  <c r="I638" i="41"/>
  <c r="H638" i="41"/>
  <c r="J638" i="41"/>
  <c r="E401" i="41"/>
  <c r="H401" i="41"/>
  <c r="J401" i="41"/>
  <c r="I401" i="41"/>
  <c r="K401" i="41"/>
  <c r="K630" i="41"/>
  <c r="E630" i="41"/>
  <c r="J630" i="41"/>
  <c r="I630" i="41"/>
  <c r="H630" i="41"/>
  <c r="J45" i="29"/>
  <c r="H45" i="29"/>
  <c r="I45" i="29"/>
  <c r="H560" i="41"/>
  <c r="E560" i="41"/>
  <c r="I560" i="41"/>
  <c r="J560" i="41"/>
  <c r="K560" i="41"/>
  <c r="H688" i="41"/>
  <c r="E688" i="41"/>
  <c r="K688" i="41"/>
  <c r="I688" i="41"/>
  <c r="J688" i="41"/>
  <c r="K459" i="41"/>
  <c r="I459" i="41"/>
  <c r="J459" i="41"/>
  <c r="E459" i="41"/>
  <c r="H459" i="41"/>
  <c r="H242" i="41"/>
  <c r="J242" i="41"/>
  <c r="K242" i="41"/>
  <c r="E242" i="41"/>
  <c r="I242" i="41"/>
  <c r="K501" i="41"/>
  <c r="J501" i="41"/>
  <c r="I501" i="41"/>
  <c r="H501" i="41"/>
  <c r="E501" i="41"/>
  <c r="J253" i="41"/>
  <c r="I253" i="41"/>
  <c r="E253" i="41"/>
  <c r="H253" i="41"/>
  <c r="K253" i="41"/>
  <c r="H132" i="29"/>
  <c r="I132" i="29"/>
  <c r="J132" i="29"/>
  <c r="E218" i="41"/>
  <c r="K218" i="41"/>
  <c r="I218" i="41"/>
  <c r="J218" i="41"/>
  <c r="H218" i="41"/>
  <c r="H421" i="41"/>
  <c r="I421" i="41"/>
  <c r="J421" i="41"/>
  <c r="K421" i="41"/>
  <c r="E421" i="41"/>
  <c r="H161" i="41"/>
  <c r="I161" i="41"/>
  <c r="E161" i="41"/>
  <c r="J161" i="41"/>
  <c r="K161" i="41"/>
  <c r="I190" i="41"/>
  <c r="H190" i="41"/>
  <c r="K190" i="41"/>
  <c r="E190" i="41"/>
  <c r="J190" i="41"/>
  <c r="K26" i="39"/>
  <c r="H47" i="29"/>
  <c r="I47" i="29"/>
  <c r="J47" i="29"/>
  <c r="H299" i="41"/>
  <c r="E299" i="41"/>
  <c r="J299" i="41"/>
  <c r="I299" i="41"/>
  <c r="K299" i="41"/>
  <c r="K405" i="41"/>
  <c r="E405" i="41"/>
  <c r="J405" i="41"/>
  <c r="H405" i="41"/>
  <c r="I405" i="41"/>
  <c r="K375" i="41"/>
  <c r="J375" i="41"/>
  <c r="E375" i="41"/>
  <c r="I375" i="41"/>
  <c r="H375" i="41"/>
  <c r="E256" i="41"/>
  <c r="H256" i="41"/>
  <c r="I256" i="41"/>
  <c r="J256" i="41"/>
  <c r="K256" i="41"/>
  <c r="E507" i="41"/>
  <c r="J507" i="41"/>
  <c r="I507" i="41"/>
  <c r="H507" i="41"/>
  <c r="K507" i="41"/>
  <c r="I152" i="29"/>
  <c r="J152" i="29"/>
  <c r="H152" i="29"/>
  <c r="E395" i="41"/>
  <c r="I395" i="41"/>
  <c r="H395" i="41"/>
  <c r="K395" i="41"/>
  <c r="J395" i="41"/>
  <c r="J301" i="41"/>
  <c r="H301" i="41"/>
  <c r="E301" i="41"/>
  <c r="K301" i="41"/>
  <c r="I301" i="41"/>
  <c r="H219" i="41"/>
  <c r="E219" i="41"/>
  <c r="I219" i="41"/>
  <c r="K219" i="41"/>
  <c r="J219" i="41"/>
  <c r="I94" i="29"/>
  <c r="H94" i="29"/>
  <c r="J94" i="29"/>
  <c r="I74" i="29"/>
  <c r="H74" i="29"/>
  <c r="J74" i="29"/>
  <c r="E667" i="41"/>
  <c r="H667" i="41"/>
  <c r="J667" i="41"/>
  <c r="K667" i="41"/>
  <c r="I667" i="41"/>
  <c r="H98" i="29"/>
  <c r="I98" i="29"/>
  <c r="J98" i="29"/>
  <c r="K33" i="39"/>
  <c r="K84" i="41"/>
  <c r="I84" i="41"/>
  <c r="J84" i="41"/>
  <c r="E84" i="41"/>
  <c r="H84" i="41"/>
  <c r="J661" i="41"/>
  <c r="E661" i="41"/>
  <c r="I661" i="41"/>
  <c r="K661" i="41"/>
  <c r="H661" i="41"/>
  <c r="I388" i="41"/>
  <c r="E388" i="41"/>
  <c r="H388" i="41"/>
  <c r="J388" i="41"/>
  <c r="K388" i="41"/>
  <c r="I514" i="41"/>
  <c r="J514" i="41"/>
  <c r="K514" i="41"/>
  <c r="H514" i="41"/>
  <c r="E514" i="41"/>
  <c r="J37" i="29"/>
  <c r="H37" i="29"/>
  <c r="I37" i="29"/>
  <c r="I44" i="29"/>
  <c r="H44" i="29"/>
  <c r="J44" i="29"/>
  <c r="I565" i="41"/>
  <c r="E565" i="41"/>
  <c r="J565" i="41"/>
  <c r="K565" i="41"/>
  <c r="H565" i="41"/>
  <c r="I129" i="41"/>
  <c r="H129" i="41"/>
  <c r="K129" i="41"/>
  <c r="E129" i="41"/>
  <c r="J129" i="41"/>
  <c r="I102" i="41"/>
  <c r="E102" i="41"/>
  <c r="J102" i="41"/>
  <c r="K102" i="41"/>
  <c r="H102" i="41"/>
  <c r="E384" i="41"/>
  <c r="I384" i="41"/>
  <c r="J384" i="41"/>
  <c r="H384" i="41"/>
  <c r="K384" i="41"/>
  <c r="H285" i="41"/>
  <c r="I285" i="41"/>
  <c r="K285" i="41"/>
  <c r="E285" i="41"/>
  <c r="J285" i="41"/>
  <c r="K610" i="41"/>
  <c r="H610" i="41"/>
  <c r="J610" i="41"/>
  <c r="E610" i="41"/>
  <c r="I610" i="41"/>
  <c r="J392" i="41"/>
  <c r="K392" i="41"/>
  <c r="I392" i="41"/>
  <c r="H392" i="41"/>
  <c r="E392" i="41"/>
  <c r="H33" i="29"/>
  <c r="I33" i="29"/>
  <c r="J33" i="29"/>
  <c r="E66" i="41"/>
  <c r="I66" i="41"/>
  <c r="H66" i="41"/>
  <c r="K66" i="41"/>
  <c r="J66" i="41"/>
  <c r="I16" i="41"/>
  <c r="K16" i="41"/>
  <c r="E16" i="41"/>
  <c r="H16" i="41"/>
  <c r="J16" i="41"/>
  <c r="K86" i="41"/>
  <c r="I86" i="41"/>
  <c r="J86" i="41"/>
  <c r="H86" i="41"/>
  <c r="E86" i="41"/>
  <c r="J534" i="41"/>
  <c r="H534" i="41"/>
  <c r="I534" i="41"/>
  <c r="K534" i="41"/>
  <c r="E534" i="41"/>
  <c r="K467" i="41"/>
  <c r="J467" i="41"/>
  <c r="H467" i="41"/>
  <c r="E467" i="41"/>
  <c r="I467" i="41"/>
  <c r="E377" i="41"/>
  <c r="K377" i="41"/>
  <c r="J377" i="41"/>
  <c r="I377" i="41"/>
  <c r="H377" i="41"/>
  <c r="J236" i="41"/>
  <c r="H236" i="41"/>
  <c r="I236" i="41"/>
  <c r="K236" i="41"/>
  <c r="E236" i="41"/>
  <c r="I527" i="41"/>
  <c r="E527" i="41"/>
  <c r="H527" i="41"/>
  <c r="K527" i="41"/>
  <c r="J527" i="41"/>
  <c r="J252" i="41"/>
  <c r="I252" i="41"/>
  <c r="E252" i="41"/>
  <c r="H252" i="41"/>
  <c r="K252" i="41"/>
  <c r="E243" i="41"/>
  <c r="I243" i="41"/>
  <c r="J243" i="41"/>
  <c r="K243" i="41"/>
  <c r="H243" i="41"/>
  <c r="J386" i="41"/>
  <c r="E386" i="41"/>
  <c r="K386" i="41"/>
  <c r="H386" i="41"/>
  <c r="I386" i="41"/>
  <c r="I159" i="41"/>
  <c r="H159" i="41"/>
  <c r="E159" i="41"/>
  <c r="K159" i="41"/>
  <c r="J159" i="41"/>
  <c r="I466" i="41"/>
  <c r="E466" i="41"/>
  <c r="K466" i="41"/>
  <c r="H466" i="41"/>
  <c r="J466" i="41"/>
  <c r="J569" i="41"/>
  <c r="I569" i="41"/>
  <c r="K569" i="41"/>
  <c r="H569" i="41"/>
  <c r="E569" i="41"/>
  <c r="H542" i="41"/>
  <c r="I542" i="41"/>
  <c r="K542" i="41"/>
  <c r="J542" i="41"/>
  <c r="E542" i="41"/>
  <c r="E221" i="41"/>
  <c r="K221" i="41"/>
  <c r="H221" i="41"/>
  <c r="J221" i="41"/>
  <c r="I221" i="41"/>
  <c r="K22" i="29"/>
  <c r="I337" i="41"/>
  <c r="H337" i="41"/>
  <c r="J337" i="41"/>
  <c r="K337" i="41"/>
  <c r="E337" i="41"/>
  <c r="I457" i="41"/>
  <c r="J457" i="41"/>
  <c r="K457" i="41"/>
  <c r="E457" i="41"/>
  <c r="H457" i="41"/>
  <c r="I140" i="29"/>
  <c r="J140" i="29"/>
  <c r="H140" i="29"/>
  <c r="J161" i="29"/>
  <c r="H161" i="29"/>
  <c r="I161" i="29"/>
  <c r="I77" i="41"/>
  <c r="H77" i="41"/>
  <c r="J77" i="41"/>
  <c r="E77" i="41"/>
  <c r="K77" i="41"/>
  <c r="J199" i="41"/>
  <c r="E199" i="41"/>
  <c r="I199" i="41"/>
  <c r="H199" i="41"/>
  <c r="K199" i="41"/>
  <c r="J683" i="41"/>
  <c r="E683" i="41"/>
  <c r="I683" i="41"/>
  <c r="K683" i="41"/>
  <c r="H683" i="41"/>
  <c r="H200" i="41"/>
  <c r="J200" i="41"/>
  <c r="E200" i="41"/>
  <c r="I200" i="41"/>
  <c r="K200" i="41"/>
  <c r="E147" i="41"/>
  <c r="J147" i="41"/>
  <c r="K147" i="41"/>
  <c r="H147" i="41"/>
  <c r="I147" i="41"/>
  <c r="K348" i="41"/>
  <c r="I348" i="41"/>
  <c r="E348" i="41"/>
  <c r="H348" i="41"/>
  <c r="J348" i="41"/>
  <c r="J97" i="41"/>
  <c r="K97" i="41"/>
  <c r="I97" i="41"/>
  <c r="E97" i="41"/>
  <c r="H97" i="41"/>
  <c r="E368" i="41"/>
  <c r="H368" i="41"/>
  <c r="K368" i="41"/>
  <c r="J368" i="41"/>
  <c r="I368" i="41"/>
  <c r="E44" i="41"/>
  <c r="H44" i="41"/>
  <c r="K44" i="41"/>
  <c r="I44" i="41"/>
  <c r="J44" i="41"/>
  <c r="J318" i="41"/>
  <c r="I318" i="41"/>
  <c r="H318" i="41"/>
  <c r="K318" i="41"/>
  <c r="E318" i="41"/>
  <c r="J660" i="41"/>
  <c r="H660" i="41"/>
  <c r="E660" i="41"/>
  <c r="K660" i="41"/>
  <c r="I660" i="41"/>
  <c r="J106" i="41"/>
  <c r="H106" i="41"/>
  <c r="K106" i="41"/>
  <c r="I106" i="41"/>
  <c r="E106" i="41"/>
  <c r="E95" i="41"/>
  <c r="H95" i="41"/>
  <c r="K95" i="41"/>
  <c r="I95" i="41"/>
  <c r="J95" i="41"/>
  <c r="K577" i="41"/>
  <c r="I577" i="41"/>
  <c r="J577" i="41"/>
  <c r="E577" i="41"/>
  <c r="H577" i="41"/>
  <c r="H178" i="41"/>
  <c r="J178" i="41"/>
  <c r="K178" i="41"/>
  <c r="I178" i="41"/>
  <c r="E178" i="41"/>
  <c r="K528" i="41"/>
  <c r="E528" i="41"/>
  <c r="J528" i="41"/>
  <c r="I528" i="41"/>
  <c r="H528" i="41"/>
  <c r="E659" i="41"/>
  <c r="H659" i="41"/>
  <c r="K659" i="41"/>
  <c r="J659" i="41"/>
  <c r="I659" i="41"/>
  <c r="J63" i="29"/>
  <c r="H63" i="29"/>
  <c r="I63" i="29"/>
  <c r="H71" i="41"/>
  <c r="J71" i="41"/>
  <c r="K71" i="41"/>
  <c r="E71" i="41"/>
  <c r="I71" i="41"/>
  <c r="H81" i="41"/>
  <c r="E81" i="41"/>
  <c r="J81" i="41"/>
  <c r="I81" i="41"/>
  <c r="K81" i="41"/>
  <c r="I203" i="41"/>
  <c r="J203" i="41"/>
  <c r="H203" i="41"/>
  <c r="E203" i="41"/>
  <c r="K203" i="41"/>
  <c r="H238" i="41"/>
  <c r="E238" i="41"/>
  <c r="K238" i="41"/>
  <c r="I238" i="41"/>
  <c r="J238" i="41"/>
  <c r="J475" i="41"/>
  <c r="E475" i="41"/>
  <c r="K475" i="41"/>
  <c r="H475" i="41"/>
  <c r="I475" i="41"/>
  <c r="E135" i="41"/>
  <c r="J135" i="41"/>
  <c r="H135" i="41"/>
  <c r="I135" i="41"/>
  <c r="K135" i="41"/>
  <c r="E14" i="41"/>
  <c r="H14" i="41"/>
  <c r="I14" i="41"/>
  <c r="J14" i="41"/>
  <c r="K14" i="41"/>
  <c r="K86" i="29"/>
  <c r="E558" i="41"/>
  <c r="K558" i="41"/>
  <c r="J558" i="41"/>
  <c r="H558" i="41"/>
  <c r="I558" i="41"/>
  <c r="J228" i="41"/>
  <c r="E228" i="41"/>
  <c r="H228" i="41"/>
  <c r="I228" i="41"/>
  <c r="K228" i="41"/>
  <c r="I518" i="41"/>
  <c r="H518" i="41"/>
  <c r="K518" i="41"/>
  <c r="J518" i="41"/>
  <c r="E518" i="41"/>
  <c r="I39" i="29"/>
  <c r="J39" i="29"/>
  <c r="H39" i="29"/>
  <c r="I30" i="41"/>
  <c r="J30" i="41"/>
  <c r="H30" i="41"/>
  <c r="E30" i="41"/>
  <c r="K30" i="41"/>
  <c r="H155" i="29"/>
  <c r="I155" i="29"/>
  <c r="J155" i="29"/>
  <c r="I125" i="29"/>
  <c r="H125" i="29"/>
  <c r="J125" i="29"/>
  <c r="J563" i="41"/>
  <c r="K563" i="41"/>
  <c r="H563" i="41"/>
  <c r="E563" i="41"/>
  <c r="I563" i="41"/>
  <c r="E296" i="41"/>
  <c r="I296" i="41"/>
  <c r="H296" i="41"/>
  <c r="K296" i="41"/>
  <c r="J296" i="41"/>
  <c r="I529" i="41"/>
  <c r="H529" i="41"/>
  <c r="E529" i="41"/>
  <c r="K529" i="41"/>
  <c r="J529" i="41"/>
  <c r="E179" i="41"/>
  <c r="J179" i="41"/>
  <c r="H179" i="41"/>
  <c r="I179" i="41"/>
  <c r="K179" i="41"/>
  <c r="K63" i="41"/>
  <c r="J63" i="41"/>
  <c r="H63" i="41"/>
  <c r="I63" i="41"/>
  <c r="E63" i="41"/>
  <c r="K541" i="41"/>
  <c r="J541" i="41"/>
  <c r="E541" i="41"/>
  <c r="H541" i="41"/>
  <c r="I541" i="41"/>
  <c r="I70" i="29"/>
  <c r="J70" i="29"/>
  <c r="H70" i="29"/>
  <c r="H663" i="41"/>
  <c r="K663" i="41"/>
  <c r="I663" i="41"/>
  <c r="J663" i="41"/>
  <c r="E663" i="41"/>
  <c r="I354" i="41"/>
  <c r="K354" i="41"/>
  <c r="E354" i="41"/>
  <c r="H354" i="41"/>
  <c r="J354" i="41"/>
  <c r="J158" i="41"/>
  <c r="H158" i="41"/>
  <c r="I158" i="41"/>
  <c r="K158" i="41"/>
  <c r="E158" i="41"/>
  <c r="E54" i="41"/>
  <c r="K54" i="41"/>
  <c r="J54" i="41"/>
  <c r="I54" i="41"/>
  <c r="H54" i="41"/>
  <c r="I99" i="29"/>
  <c r="H99" i="29"/>
  <c r="J99" i="29"/>
  <c r="E645" i="41"/>
  <c r="I645" i="41"/>
  <c r="J645" i="41"/>
  <c r="H645" i="41"/>
  <c r="K645" i="41"/>
  <c r="J613" i="41"/>
  <c r="I613" i="41"/>
  <c r="E613" i="41"/>
  <c r="H613" i="41"/>
  <c r="K613" i="41"/>
  <c r="K326" i="41"/>
  <c r="H326" i="41"/>
  <c r="J326" i="41"/>
  <c r="I326" i="41"/>
  <c r="E326" i="41"/>
  <c r="J486" i="41"/>
  <c r="E486" i="41"/>
  <c r="I486" i="41"/>
  <c r="K486" i="41"/>
  <c r="H486" i="41"/>
  <c r="J363" i="41"/>
  <c r="K363" i="41"/>
  <c r="H363" i="41"/>
  <c r="I363" i="41"/>
  <c r="E363" i="41"/>
  <c r="K290" i="41"/>
  <c r="I290" i="41"/>
  <c r="J290" i="41"/>
  <c r="E290" i="41"/>
  <c r="H290" i="41"/>
  <c r="E708" i="41"/>
  <c r="H708" i="41"/>
  <c r="K708" i="41"/>
  <c r="J708" i="41"/>
  <c r="I708" i="41"/>
  <c r="J220" i="41"/>
  <c r="K220" i="41"/>
  <c r="H220" i="41"/>
  <c r="I220" i="41"/>
  <c r="E220" i="41"/>
  <c r="K315" i="41"/>
  <c r="J315" i="41"/>
  <c r="H315" i="41"/>
  <c r="I315" i="41"/>
  <c r="E315" i="41"/>
  <c r="H151" i="29"/>
  <c r="I151" i="29"/>
  <c r="J151" i="29"/>
  <c r="J492" i="41"/>
  <c r="K492" i="41"/>
  <c r="E492" i="41"/>
  <c r="I492" i="41"/>
  <c r="H492" i="41"/>
  <c r="J308" i="41"/>
  <c r="H308" i="41"/>
  <c r="E308" i="41"/>
  <c r="I308" i="41"/>
  <c r="K308" i="41"/>
  <c r="K668" i="41"/>
  <c r="E668" i="41"/>
  <c r="I668" i="41"/>
  <c r="J668" i="41"/>
  <c r="H668" i="41"/>
  <c r="K232" i="41"/>
  <c r="I232" i="41"/>
  <c r="H232" i="41"/>
  <c r="E232" i="41"/>
  <c r="J232" i="41"/>
  <c r="H294" i="41"/>
  <c r="E294" i="41"/>
  <c r="K294" i="41"/>
  <c r="I294" i="41"/>
  <c r="J294" i="41"/>
  <c r="H118" i="29"/>
  <c r="J118" i="29"/>
  <c r="I118" i="29"/>
  <c r="E550" i="41"/>
  <c r="J550" i="41"/>
  <c r="H550" i="41"/>
  <c r="K550" i="41"/>
  <c r="I550" i="41"/>
  <c r="K510" i="41"/>
  <c r="E510" i="41"/>
  <c r="J510" i="41"/>
  <c r="H510" i="41"/>
  <c r="I510" i="41"/>
  <c r="J578" i="41"/>
  <c r="E578" i="41"/>
  <c r="H578" i="41"/>
  <c r="K578" i="41"/>
  <c r="I578" i="41"/>
  <c r="J298" i="41"/>
  <c r="K298" i="41"/>
  <c r="I298" i="41"/>
  <c r="E298" i="41"/>
  <c r="H298" i="41"/>
  <c r="I28" i="29"/>
  <c r="J28" i="29"/>
  <c r="H28" i="29"/>
  <c r="I477" i="41"/>
  <c r="K477" i="41"/>
  <c r="H477" i="41"/>
  <c r="J477" i="41"/>
  <c r="E477" i="41"/>
  <c r="K112" i="41"/>
  <c r="H112" i="41"/>
  <c r="J112" i="41"/>
  <c r="I112" i="41"/>
  <c r="E112" i="41"/>
  <c r="K593" i="41"/>
  <c r="J593" i="41"/>
  <c r="H593" i="41"/>
  <c r="I593" i="41"/>
  <c r="E593" i="41"/>
  <c r="I197" i="41"/>
  <c r="H197" i="41"/>
  <c r="J197" i="41"/>
  <c r="E197" i="41"/>
  <c r="K197" i="41"/>
  <c r="E64" i="41"/>
  <c r="I64" i="41"/>
  <c r="H64" i="41"/>
  <c r="K64" i="41"/>
  <c r="J64" i="41"/>
  <c r="I622" i="41"/>
  <c r="E622" i="41"/>
  <c r="J622" i="41"/>
  <c r="H622" i="41"/>
  <c r="K622" i="41"/>
  <c r="J121" i="41"/>
  <c r="H121" i="41"/>
  <c r="K121" i="41"/>
  <c r="I121" i="41"/>
  <c r="E121" i="41"/>
  <c r="J222" i="41"/>
  <c r="E222" i="41"/>
  <c r="I222" i="41"/>
  <c r="H222" i="41"/>
  <c r="K222" i="41"/>
  <c r="E579" i="41"/>
  <c r="I579" i="41"/>
  <c r="K579" i="41"/>
  <c r="H579" i="41"/>
  <c r="J579" i="41"/>
  <c r="H79" i="29"/>
  <c r="J79" i="29"/>
  <c r="I79" i="29"/>
  <c r="I641" i="41"/>
  <c r="K641" i="41"/>
  <c r="E641" i="41"/>
  <c r="H641" i="41"/>
  <c r="J641" i="41"/>
  <c r="I664" i="41"/>
  <c r="E664" i="41"/>
  <c r="J664" i="41"/>
  <c r="H664" i="41"/>
  <c r="K664" i="41"/>
  <c r="H251" i="41"/>
  <c r="J251" i="41"/>
  <c r="K251" i="41"/>
  <c r="I251" i="41"/>
  <c r="E251" i="41"/>
  <c r="J76" i="29"/>
  <c r="I76" i="29"/>
  <c r="H76" i="29"/>
  <c r="H94" i="41"/>
  <c r="E94" i="41"/>
  <c r="K94" i="41"/>
  <c r="I94" i="41"/>
  <c r="J94" i="41"/>
  <c r="E580" i="41"/>
  <c r="I580" i="41"/>
  <c r="H580" i="41"/>
  <c r="J580" i="41"/>
  <c r="K580" i="41"/>
  <c r="J184" i="41"/>
  <c r="H184" i="41"/>
  <c r="I184" i="41"/>
  <c r="E184" i="41"/>
  <c r="K184" i="41"/>
  <c r="I174" i="41"/>
  <c r="K174" i="41"/>
  <c r="J174" i="41"/>
  <c r="E174" i="41"/>
  <c r="H174" i="41"/>
  <c r="H689" i="41"/>
  <c r="K689" i="41"/>
  <c r="J689" i="41"/>
  <c r="I689" i="41"/>
  <c r="E689" i="41"/>
  <c r="I448" i="41"/>
  <c r="E448" i="41"/>
  <c r="H448" i="41"/>
  <c r="J448" i="41"/>
  <c r="K448" i="41"/>
  <c r="I36" i="29"/>
  <c r="H36" i="29"/>
  <c r="J36" i="29"/>
  <c r="J23" i="29"/>
  <c r="I23" i="29"/>
  <c r="H23" i="29"/>
  <c r="J418" i="41"/>
  <c r="I418" i="41"/>
  <c r="K418" i="41"/>
  <c r="E418" i="41"/>
  <c r="H418" i="41"/>
  <c r="K423" i="41"/>
  <c r="J423" i="41"/>
  <c r="E423" i="41"/>
  <c r="H423" i="41"/>
  <c r="I423" i="41"/>
  <c r="I207" i="41"/>
  <c r="H207" i="41"/>
  <c r="E207" i="41"/>
  <c r="J207" i="41"/>
  <c r="K207" i="41"/>
  <c r="H406" i="41"/>
  <c r="E406" i="41"/>
  <c r="J406" i="41"/>
  <c r="K406" i="41"/>
  <c r="I406" i="41"/>
  <c r="K684" i="41"/>
  <c r="E684" i="41"/>
  <c r="I684" i="41"/>
  <c r="H684" i="41"/>
  <c r="J684" i="41"/>
  <c r="K126" i="41"/>
  <c r="I126" i="41"/>
  <c r="H126" i="41"/>
  <c r="J126" i="41"/>
  <c r="E126" i="41"/>
  <c r="J52" i="29"/>
  <c r="I52" i="29"/>
  <c r="H52" i="29"/>
  <c r="I636" i="41"/>
  <c r="K636" i="41"/>
  <c r="J636" i="41"/>
  <c r="E636" i="41"/>
  <c r="H636" i="41"/>
  <c r="E20" i="41"/>
  <c r="H20" i="41"/>
  <c r="J20" i="41"/>
  <c r="I20" i="41"/>
  <c r="K20" i="41"/>
  <c r="J38" i="29"/>
  <c r="I38" i="29"/>
  <c r="H38" i="29"/>
  <c r="I300" i="41"/>
  <c r="H300" i="41"/>
  <c r="J300" i="41"/>
  <c r="E300" i="41"/>
  <c r="K300" i="41"/>
  <c r="H31" i="29"/>
  <c r="J31" i="29"/>
  <c r="I31" i="29"/>
  <c r="I585" i="41"/>
  <c r="J585" i="41"/>
  <c r="E585" i="41"/>
  <c r="K585" i="41"/>
  <c r="H585" i="41"/>
  <c r="E309" i="41"/>
  <c r="I309" i="41"/>
  <c r="H309" i="41"/>
  <c r="K309" i="41"/>
  <c r="J309" i="41"/>
  <c r="K604" i="41"/>
  <c r="E604" i="41"/>
  <c r="J604" i="41"/>
  <c r="H604" i="41"/>
  <c r="I604" i="41"/>
  <c r="E78" i="41"/>
  <c r="H78" i="41"/>
  <c r="I78" i="41"/>
  <c r="K78" i="41"/>
  <c r="J78" i="41"/>
  <c r="H324" i="41"/>
  <c r="K324" i="41"/>
  <c r="E324" i="41"/>
  <c r="I324" i="41"/>
  <c r="J324" i="41"/>
  <c r="I88" i="29"/>
  <c r="J88" i="29"/>
  <c r="H88" i="29"/>
  <c r="E273" i="41"/>
  <c r="H273" i="41"/>
  <c r="I273" i="41"/>
  <c r="J273" i="41"/>
  <c r="K273" i="41"/>
  <c r="J40" i="29"/>
  <c r="I40" i="29"/>
  <c r="H40" i="29"/>
  <c r="K669" i="41"/>
  <c r="H669" i="41"/>
  <c r="E669" i="41"/>
  <c r="I669" i="41"/>
  <c r="J669" i="41"/>
  <c r="H32" i="41"/>
  <c r="K32" i="41"/>
  <c r="E32" i="41"/>
  <c r="J32" i="41"/>
  <c r="I32" i="41"/>
  <c r="K703" i="41"/>
  <c r="J703" i="41"/>
  <c r="H703" i="41"/>
  <c r="E703" i="41"/>
  <c r="I703" i="41"/>
  <c r="H271" i="41"/>
  <c r="K271" i="41"/>
  <c r="J271" i="41"/>
  <c r="E271" i="41"/>
  <c r="I271" i="41"/>
  <c r="J39" i="41"/>
  <c r="H39" i="41"/>
  <c r="E39" i="41"/>
  <c r="I39" i="41"/>
  <c r="K39" i="41"/>
  <c r="K693" i="41"/>
  <c r="I693" i="41"/>
  <c r="H693" i="41"/>
  <c r="E693" i="41"/>
  <c r="J693" i="41"/>
  <c r="E491" i="41"/>
  <c r="I491" i="41"/>
  <c r="K491" i="41"/>
  <c r="H491" i="41"/>
  <c r="J491" i="41"/>
  <c r="I148" i="29"/>
  <c r="H148" i="29"/>
  <c r="J148" i="29"/>
  <c r="K383" i="41"/>
  <c r="I383" i="41"/>
  <c r="H383" i="41"/>
  <c r="E383" i="41"/>
  <c r="J383" i="41"/>
  <c r="H154" i="29"/>
  <c r="J154" i="29"/>
  <c r="I154" i="29"/>
  <c r="J34" i="41"/>
  <c r="H34" i="41"/>
  <c r="I34" i="41"/>
  <c r="E34" i="41"/>
  <c r="K34" i="41"/>
  <c r="E182" i="41"/>
  <c r="H182" i="41"/>
  <c r="I182" i="41"/>
  <c r="K182" i="41"/>
  <c r="J182" i="41"/>
  <c r="H30" i="29"/>
  <c r="I30" i="29"/>
  <c r="J30" i="29"/>
  <c r="K566" i="41"/>
  <c r="I566" i="41"/>
  <c r="J566" i="41"/>
  <c r="E566" i="41"/>
  <c r="H566" i="41"/>
  <c r="I646" i="41"/>
  <c r="H646" i="41"/>
  <c r="E646" i="41"/>
  <c r="J646" i="41"/>
  <c r="K646" i="41"/>
  <c r="H235" i="41"/>
  <c r="I235" i="41"/>
  <c r="J235" i="41"/>
  <c r="E235" i="41"/>
  <c r="K235" i="41"/>
  <c r="J80" i="41"/>
  <c r="I80" i="41"/>
  <c r="H80" i="41"/>
  <c r="E80" i="41"/>
  <c r="K80" i="41"/>
  <c r="K343" i="41"/>
  <c r="J343" i="41"/>
  <c r="I343" i="41"/>
  <c r="E343" i="41"/>
  <c r="H343" i="41"/>
  <c r="H234" i="41"/>
  <c r="K234" i="41"/>
  <c r="E234" i="41"/>
  <c r="I234" i="41"/>
  <c r="J234" i="41"/>
  <c r="E292" i="41"/>
  <c r="J292" i="41"/>
  <c r="I292" i="41"/>
  <c r="K292" i="41"/>
  <c r="H292" i="41"/>
  <c r="H314" i="41"/>
  <c r="E314" i="41"/>
  <c r="K314" i="41"/>
  <c r="J314" i="41"/>
  <c r="I314" i="41"/>
  <c r="E277" i="41"/>
  <c r="K277" i="41"/>
  <c r="H277" i="41"/>
  <c r="I277" i="41"/>
  <c r="J277" i="41"/>
  <c r="E267" i="41"/>
  <c r="J267" i="41"/>
  <c r="I267" i="41"/>
  <c r="H267" i="41"/>
  <c r="K267" i="41"/>
  <c r="J152" i="41"/>
  <c r="I152" i="41"/>
  <c r="K152" i="41"/>
  <c r="E152" i="41"/>
  <c r="H152" i="41"/>
  <c r="I655" i="41"/>
  <c r="E655" i="41"/>
  <c r="H655" i="41"/>
  <c r="K655" i="41"/>
  <c r="J655" i="41"/>
  <c r="I609" i="41"/>
  <c r="J609" i="41"/>
  <c r="H609" i="41"/>
  <c r="K609" i="41"/>
  <c r="E609" i="41"/>
  <c r="E304" i="41"/>
  <c r="I304" i="41"/>
  <c r="H304" i="41"/>
  <c r="J304" i="41"/>
  <c r="K304" i="41"/>
  <c r="J676" i="41"/>
  <c r="K676" i="41"/>
  <c r="E676" i="41"/>
  <c r="I676" i="41"/>
  <c r="H676" i="41"/>
  <c r="I351" i="41"/>
  <c r="H351" i="41"/>
  <c r="J351" i="41"/>
  <c r="E351" i="41"/>
  <c r="K351" i="41"/>
  <c r="I268" i="41"/>
  <c r="E268" i="41"/>
  <c r="K268" i="41"/>
  <c r="J268" i="41"/>
  <c r="H268" i="41"/>
  <c r="J540" i="41"/>
  <c r="K540" i="41"/>
  <c r="E540" i="41"/>
  <c r="H540" i="41"/>
  <c r="I540" i="41"/>
  <c r="K330" i="41"/>
  <c r="J330" i="41"/>
  <c r="H330" i="41"/>
  <c r="I330" i="41"/>
  <c r="E330" i="41"/>
  <c r="H26" i="41"/>
  <c r="E26" i="41"/>
  <c r="J26" i="41"/>
  <c r="K26" i="41"/>
  <c r="I26" i="41"/>
  <c r="K602" i="41"/>
  <c r="E602" i="41"/>
  <c r="H602" i="41"/>
  <c r="I602" i="41"/>
  <c r="J602" i="41"/>
  <c r="H428" i="41"/>
  <c r="I428" i="41"/>
  <c r="K428" i="41"/>
  <c r="E428" i="41"/>
  <c r="J428" i="41"/>
  <c r="J233" i="41"/>
  <c r="E233" i="41"/>
  <c r="K233" i="41"/>
  <c r="H233" i="41"/>
  <c r="I233" i="41"/>
  <c r="H108" i="29"/>
  <c r="I108" i="29"/>
  <c r="J108" i="29"/>
  <c r="E170" i="41"/>
  <c r="J170" i="41"/>
  <c r="H170" i="41"/>
  <c r="I170" i="41"/>
  <c r="K170" i="41"/>
  <c r="K156" i="29"/>
  <c r="K374" i="41"/>
  <c r="J374" i="41"/>
  <c r="H374" i="41"/>
  <c r="I374" i="41"/>
  <c r="E374" i="41"/>
  <c r="I574" i="41"/>
  <c r="K574" i="41"/>
  <c r="E574" i="41"/>
  <c r="H574" i="41"/>
  <c r="J574" i="41"/>
  <c r="K19" i="39"/>
  <c r="K453" i="41"/>
  <c r="I453" i="41"/>
  <c r="E453" i="41"/>
  <c r="J453" i="41"/>
  <c r="H453" i="41"/>
  <c r="I621" i="41"/>
  <c r="K621" i="41"/>
  <c r="E621" i="41"/>
  <c r="H621" i="41"/>
  <c r="J621" i="41"/>
  <c r="I270" i="41"/>
  <c r="K270" i="41"/>
  <c r="J270" i="41"/>
  <c r="H270" i="41"/>
  <c r="E270" i="41"/>
  <c r="J128" i="29"/>
  <c r="I128" i="29"/>
  <c r="H128" i="29"/>
  <c r="K276" i="41"/>
  <c r="H276" i="41"/>
  <c r="J276" i="41"/>
  <c r="I276" i="41"/>
  <c r="E276" i="41"/>
  <c r="J70" i="41"/>
  <c r="I70" i="41"/>
  <c r="E70" i="41"/>
  <c r="H70" i="41"/>
  <c r="K70" i="41"/>
  <c r="I699" i="41"/>
  <c r="K699" i="41"/>
  <c r="H699" i="41"/>
  <c r="J699" i="41"/>
  <c r="E699" i="41"/>
  <c r="K97" i="29"/>
  <c r="H180" i="41"/>
  <c r="E180" i="41"/>
  <c r="I180" i="41"/>
  <c r="J180" i="41"/>
  <c r="K180" i="41"/>
  <c r="K82" i="41"/>
  <c r="I82" i="41"/>
  <c r="J82" i="41"/>
  <c r="E82" i="41"/>
  <c r="H82" i="41"/>
  <c r="I515" i="41"/>
  <c r="H515" i="41"/>
  <c r="E515" i="41"/>
  <c r="J515" i="41"/>
  <c r="K515" i="41"/>
  <c r="H289" i="41"/>
  <c r="K289" i="41"/>
  <c r="I289" i="41"/>
  <c r="J289" i="41"/>
  <c r="E289" i="41"/>
  <c r="K537" i="41"/>
  <c r="I537" i="41"/>
  <c r="J537" i="41"/>
  <c r="H537" i="41"/>
  <c r="E537" i="41"/>
  <c r="K634" i="41"/>
  <c r="E634" i="41"/>
  <c r="H634" i="41"/>
  <c r="I634" i="41"/>
  <c r="J634" i="41"/>
  <c r="I303" i="41"/>
  <c r="E303" i="41"/>
  <c r="K303" i="41"/>
  <c r="J303" i="41"/>
  <c r="H303" i="41"/>
  <c r="H597" i="41"/>
  <c r="J597" i="41"/>
  <c r="E597" i="41"/>
  <c r="I597" i="41"/>
  <c r="K597" i="41"/>
  <c r="E539" i="41"/>
  <c r="K539" i="41"/>
  <c r="J539" i="41"/>
  <c r="I539" i="41"/>
  <c r="H539" i="41"/>
  <c r="E619" i="41"/>
  <c r="J619" i="41"/>
  <c r="K619" i="41"/>
  <c r="H619" i="41"/>
  <c r="I619" i="41"/>
  <c r="H647" i="41"/>
  <c r="J647" i="41"/>
  <c r="E647" i="41"/>
  <c r="I647" i="41"/>
  <c r="K647" i="41"/>
  <c r="I75" i="41"/>
  <c r="E75" i="41"/>
  <c r="H75" i="41"/>
  <c r="J75" i="41"/>
  <c r="K75" i="41"/>
  <c r="I673" i="41"/>
  <c r="E673" i="41"/>
  <c r="H673" i="41"/>
  <c r="K673" i="41"/>
  <c r="J673" i="41"/>
  <c r="K187" i="41"/>
  <c r="I187" i="41"/>
  <c r="J187" i="41"/>
  <c r="H187" i="41"/>
  <c r="E187" i="41"/>
  <c r="H624" i="41"/>
  <c r="I624" i="41"/>
  <c r="E624" i="41"/>
  <c r="J624" i="41"/>
  <c r="K624" i="41"/>
  <c r="I206" i="41"/>
  <c r="K206" i="41"/>
  <c r="H206" i="41"/>
  <c r="E206" i="41"/>
  <c r="J206" i="41"/>
  <c r="H373" i="41"/>
  <c r="E373" i="41"/>
  <c r="J373" i="41"/>
  <c r="I373" i="41"/>
  <c r="K373" i="41"/>
  <c r="J65" i="41"/>
  <c r="H65" i="41"/>
  <c r="E65" i="41"/>
  <c r="I65" i="41"/>
  <c r="K65" i="41"/>
  <c r="E598" i="41"/>
  <c r="I598" i="41"/>
  <c r="J598" i="41"/>
  <c r="K598" i="41"/>
  <c r="H598" i="41"/>
  <c r="J18" i="29"/>
  <c r="H18" i="29"/>
  <c r="I18" i="29"/>
  <c r="E576" i="41"/>
  <c r="I576" i="41"/>
  <c r="H576" i="41"/>
  <c r="K576" i="41"/>
  <c r="J576" i="41"/>
  <c r="J51" i="29"/>
  <c r="I51" i="29"/>
  <c r="H51" i="29"/>
  <c r="J517" i="41"/>
  <c r="K517" i="41"/>
  <c r="E517" i="41"/>
  <c r="I517" i="41"/>
  <c r="H517" i="41"/>
  <c r="I283" i="41"/>
  <c r="K283" i="41"/>
  <c r="J283" i="41"/>
  <c r="H283" i="41"/>
  <c r="E283" i="41"/>
  <c r="I52" i="41"/>
  <c r="E52" i="41"/>
  <c r="K52" i="41"/>
  <c r="H52" i="41"/>
  <c r="J52" i="41"/>
  <c r="H51" i="41"/>
  <c r="E51" i="41"/>
  <c r="K51" i="41"/>
  <c r="I51" i="41"/>
  <c r="J51" i="41"/>
  <c r="J390" i="41"/>
  <c r="H390" i="41"/>
  <c r="K390" i="41"/>
  <c r="E390" i="41"/>
  <c r="I390" i="41"/>
  <c r="I115" i="29"/>
  <c r="H115" i="29"/>
  <c r="J115" i="29"/>
  <c r="H451" i="41"/>
  <c r="J451" i="41"/>
  <c r="K451" i="41"/>
  <c r="E451" i="41"/>
  <c r="I451" i="41"/>
  <c r="I45" i="41"/>
  <c r="H45" i="41"/>
  <c r="K45" i="41"/>
  <c r="J45" i="41"/>
  <c r="E45" i="41"/>
  <c r="H257" i="41"/>
  <c r="K257" i="41"/>
  <c r="I257" i="41"/>
  <c r="E257" i="41"/>
  <c r="J257" i="41"/>
  <c r="H331" i="41"/>
  <c r="J331" i="41"/>
  <c r="K331" i="41"/>
  <c r="I331" i="41"/>
  <c r="E331" i="41"/>
  <c r="H551" i="41"/>
  <c r="E551" i="41"/>
  <c r="K551" i="41"/>
  <c r="I551" i="41"/>
  <c r="J551" i="41"/>
  <c r="H433" i="41"/>
  <c r="I433" i="41"/>
  <c r="J433" i="41"/>
  <c r="E433" i="41"/>
  <c r="K433" i="41"/>
  <c r="J438" i="41"/>
  <c r="I438" i="41"/>
  <c r="E438" i="41"/>
  <c r="H438" i="41"/>
  <c r="K438" i="41"/>
  <c r="H293" i="41"/>
  <c r="J293" i="41"/>
  <c r="K293" i="41"/>
  <c r="I293" i="41"/>
  <c r="E293" i="41"/>
  <c r="E72" i="41"/>
  <c r="H72" i="41"/>
  <c r="K72" i="41"/>
  <c r="J72" i="41"/>
  <c r="I72" i="41"/>
  <c r="I556" i="41"/>
  <c r="H556" i="41"/>
  <c r="J556" i="41"/>
  <c r="K556" i="41"/>
  <c r="E556" i="41"/>
  <c r="I163" i="41"/>
  <c r="K163" i="41"/>
  <c r="H163" i="41"/>
  <c r="J163" i="41"/>
  <c r="E163" i="41"/>
  <c r="I479" i="41"/>
  <c r="K479" i="41"/>
  <c r="J479" i="41"/>
  <c r="E479" i="41"/>
  <c r="H479" i="41"/>
  <c r="E440" i="41"/>
  <c r="K440" i="41"/>
  <c r="H440" i="41"/>
  <c r="I440" i="41"/>
  <c r="J440" i="41"/>
  <c r="H148" i="41"/>
  <c r="K148" i="41"/>
  <c r="E148" i="41"/>
  <c r="J148" i="41"/>
  <c r="I148" i="41"/>
  <c r="J607" i="41"/>
  <c r="I607" i="41"/>
  <c r="K607" i="41"/>
  <c r="E607" i="41"/>
  <c r="H607" i="41"/>
  <c r="I291" i="41"/>
  <c r="J291" i="41"/>
  <c r="H291" i="41"/>
  <c r="E291" i="41"/>
  <c r="K291" i="41"/>
  <c r="I319" i="41"/>
  <c r="E319" i="41"/>
  <c r="K319" i="41"/>
  <c r="J319" i="41"/>
  <c r="H319" i="41"/>
  <c r="J255" i="41"/>
  <c r="K255" i="41"/>
  <c r="I255" i="41"/>
  <c r="E255" i="41"/>
  <c r="H255" i="41"/>
  <c r="H163" i="29"/>
  <c r="I163" i="29"/>
  <c r="J163" i="29"/>
  <c r="I378" i="41"/>
  <c r="E378" i="41"/>
  <c r="H378" i="41"/>
  <c r="K378" i="41"/>
  <c r="J378" i="41"/>
  <c r="J93" i="29"/>
  <c r="H93" i="29"/>
  <c r="I93" i="29"/>
  <c r="K571" i="41"/>
  <c r="H571" i="41"/>
  <c r="E571" i="41"/>
  <c r="I571" i="41"/>
  <c r="J571" i="41"/>
  <c r="H156" i="41"/>
  <c r="K156" i="41"/>
  <c r="I156" i="41"/>
  <c r="E156" i="41"/>
  <c r="J156" i="41"/>
  <c r="H24" i="41"/>
  <c r="K24" i="41"/>
  <c r="I24" i="41"/>
  <c r="E24" i="41"/>
  <c r="J24" i="41"/>
  <c r="I35" i="41"/>
  <c r="E35" i="41"/>
  <c r="K35" i="41"/>
  <c r="J35" i="41"/>
  <c r="H35" i="41"/>
  <c r="I525" i="41"/>
  <c r="J525" i="41"/>
  <c r="E525" i="41"/>
  <c r="H525" i="41"/>
  <c r="K525" i="41"/>
  <c r="K91" i="41"/>
  <c r="J91" i="41"/>
  <c r="I91" i="41"/>
  <c r="E91" i="41"/>
  <c r="H91" i="41"/>
  <c r="I49" i="29"/>
  <c r="H49" i="29"/>
  <c r="J49" i="29"/>
  <c r="J414" i="41"/>
  <c r="H414" i="41"/>
  <c r="E414" i="41"/>
  <c r="K414" i="41"/>
  <c r="I414" i="41"/>
  <c r="I627" i="41"/>
  <c r="E627" i="41"/>
  <c r="K627" i="41"/>
  <c r="H627" i="41"/>
  <c r="J627" i="41"/>
  <c r="K61" i="29"/>
  <c r="I188" i="41"/>
  <c r="J188" i="41"/>
  <c r="H188" i="41"/>
  <c r="E188" i="41"/>
  <c r="K188" i="41"/>
  <c r="H279" i="41"/>
  <c r="I279" i="41"/>
  <c r="K279" i="41"/>
  <c r="J279" i="41"/>
  <c r="E279" i="41"/>
  <c r="H149" i="29"/>
  <c r="I149" i="29"/>
  <c r="J149" i="29"/>
  <c r="H543" i="41"/>
  <c r="I543" i="41"/>
  <c r="K543" i="41"/>
  <c r="J543" i="41"/>
  <c r="E543" i="41"/>
  <c r="J389" i="41"/>
  <c r="K389" i="41"/>
  <c r="H389" i="41"/>
  <c r="I389" i="41"/>
  <c r="E389" i="41"/>
  <c r="I59" i="29"/>
  <c r="H59" i="29"/>
  <c r="J59" i="29"/>
  <c r="I559" i="41"/>
  <c r="K559" i="41"/>
  <c r="H559" i="41"/>
  <c r="J559" i="41"/>
  <c r="E559" i="41"/>
  <c r="J139" i="29"/>
  <c r="I139" i="29"/>
  <c r="H139" i="29"/>
  <c r="H122" i="29"/>
  <c r="I122" i="29"/>
  <c r="J122" i="29"/>
  <c r="J110" i="29"/>
  <c r="H110" i="29"/>
  <c r="I110" i="29"/>
  <c r="J680" i="41"/>
  <c r="H680" i="41"/>
  <c r="E680" i="41"/>
  <c r="I680" i="41"/>
  <c r="K680" i="41"/>
  <c r="J103" i="41"/>
  <c r="I103" i="41"/>
  <c r="H103" i="41"/>
  <c r="K103" i="41"/>
  <c r="E103" i="41"/>
  <c r="H134" i="29"/>
  <c r="J134" i="29"/>
  <c r="I134" i="29"/>
  <c r="J67" i="29"/>
  <c r="H67" i="29"/>
  <c r="I67" i="29"/>
  <c r="I56" i="29"/>
  <c r="H56" i="29"/>
  <c r="J56" i="29"/>
  <c r="E391" i="41"/>
  <c r="I391" i="41"/>
  <c r="H391" i="41"/>
  <c r="K391" i="41"/>
  <c r="J391" i="41"/>
  <c r="J119" i="29"/>
  <c r="I119" i="29"/>
  <c r="H119" i="29"/>
  <c r="H98" i="41"/>
  <c r="K98" i="41"/>
  <c r="J98" i="41"/>
  <c r="I98" i="41"/>
  <c r="E98" i="41"/>
  <c r="J237" i="41"/>
  <c r="H237" i="41"/>
  <c r="K237" i="41"/>
  <c r="E237" i="41"/>
  <c r="I237" i="41"/>
  <c r="J79" i="41"/>
  <c r="H79" i="41"/>
  <c r="E79" i="41"/>
  <c r="K79" i="41"/>
  <c r="I79" i="41"/>
  <c r="H65" i="29"/>
  <c r="J65" i="29"/>
  <c r="I65" i="29"/>
  <c r="K587" i="41"/>
  <c r="I587" i="41"/>
  <c r="H587" i="41"/>
  <c r="J587" i="41"/>
  <c r="E587" i="41"/>
  <c r="J302" i="41"/>
  <c r="K302" i="41"/>
  <c r="H302" i="41"/>
  <c r="I302" i="41"/>
  <c r="E302" i="41"/>
  <c r="K31" i="41"/>
  <c r="J31" i="41"/>
  <c r="I31" i="41"/>
  <c r="E31" i="41"/>
  <c r="H31" i="41"/>
  <c r="J396" i="41"/>
  <c r="H396" i="41"/>
  <c r="E396" i="41"/>
  <c r="I396" i="41"/>
  <c r="K396" i="41"/>
  <c r="H57" i="29"/>
  <c r="I57" i="29"/>
  <c r="J57" i="29"/>
  <c r="H47" i="41"/>
  <c r="K47" i="41"/>
  <c r="J47" i="41"/>
  <c r="E47" i="41"/>
  <c r="I47" i="41"/>
  <c r="K385" i="41"/>
  <c r="H385" i="41"/>
  <c r="I385" i="41"/>
  <c r="E385" i="41"/>
  <c r="J385" i="41"/>
  <c r="J701" i="41"/>
  <c r="H701" i="41"/>
  <c r="I701" i="41"/>
  <c r="K701" i="41"/>
  <c r="E701" i="41"/>
  <c r="J334" i="41"/>
  <c r="I334" i="41"/>
  <c r="H334" i="41"/>
  <c r="K334" i="41"/>
  <c r="E334" i="41"/>
  <c r="H410" i="41"/>
  <c r="I410" i="41"/>
  <c r="K410" i="41"/>
  <c r="J410" i="41"/>
  <c r="E410" i="41"/>
  <c r="E213" i="41"/>
  <c r="K213" i="41"/>
  <c r="H213" i="41"/>
  <c r="I213" i="41"/>
  <c r="J213" i="41"/>
  <c r="I136" i="29"/>
  <c r="J136" i="29"/>
  <c r="H136" i="29"/>
  <c r="J249" i="41"/>
  <c r="E249" i="41"/>
  <c r="I249" i="41"/>
  <c r="H249" i="41"/>
  <c r="K249" i="41"/>
  <c r="J361" i="41"/>
  <c r="K361" i="41"/>
  <c r="H361" i="41"/>
  <c r="I361" i="41"/>
  <c r="E361" i="41"/>
  <c r="J637" i="41"/>
  <c r="K637" i="41"/>
  <c r="H637" i="41"/>
  <c r="I637" i="41"/>
  <c r="E637" i="41"/>
  <c r="K582" i="41"/>
  <c r="I582" i="41"/>
  <c r="E582" i="41"/>
  <c r="H582" i="41"/>
  <c r="J582" i="41"/>
  <c r="I42" i="29"/>
  <c r="H42" i="29"/>
  <c r="J42" i="29"/>
  <c r="E248" i="41"/>
  <c r="I248" i="41"/>
  <c r="K248" i="41"/>
  <c r="H248" i="41"/>
  <c r="J248" i="41"/>
  <c r="K341" i="41"/>
  <c r="H341" i="41"/>
  <c r="E341" i="41"/>
  <c r="I341" i="41"/>
  <c r="J341" i="41"/>
  <c r="E564" i="41"/>
  <c r="H564" i="41"/>
  <c r="K564" i="41"/>
  <c r="J564" i="41"/>
  <c r="I564" i="41"/>
  <c r="J310" i="41"/>
  <c r="I310" i="41"/>
  <c r="E310" i="41"/>
  <c r="K310" i="41"/>
  <c r="H310" i="41"/>
  <c r="K449" i="41"/>
  <c r="E449" i="41"/>
  <c r="J449" i="41"/>
  <c r="H449" i="41"/>
  <c r="I449" i="41"/>
  <c r="I567" i="41"/>
  <c r="H567" i="41"/>
  <c r="J567" i="41"/>
  <c r="K567" i="41"/>
  <c r="E567" i="41"/>
  <c r="E481" i="41"/>
  <c r="H481" i="41"/>
  <c r="K481" i="41"/>
  <c r="J481" i="41"/>
  <c r="I481" i="41"/>
  <c r="J74" i="41"/>
  <c r="H74" i="41"/>
  <c r="I74" i="41"/>
  <c r="K74" i="41"/>
  <c r="E74" i="41"/>
  <c r="K656" i="41"/>
  <c r="H656" i="41"/>
  <c r="J656" i="41"/>
  <c r="I656" i="41"/>
  <c r="E656" i="41"/>
  <c r="H140" i="41"/>
  <c r="J140" i="41"/>
  <c r="K140" i="41"/>
  <c r="E140" i="41"/>
  <c r="I140" i="41"/>
  <c r="H19" i="41"/>
  <c r="J19" i="41"/>
  <c r="E19" i="41"/>
  <c r="K19" i="41"/>
  <c r="I19" i="41"/>
  <c r="K397" i="41"/>
  <c r="E397" i="41"/>
  <c r="H397" i="41"/>
  <c r="I397" i="41"/>
  <c r="J397" i="41"/>
  <c r="J144" i="29"/>
  <c r="H144" i="29"/>
  <c r="I144" i="29"/>
  <c r="J516" i="41"/>
  <c r="H516" i="41"/>
  <c r="I516" i="41"/>
  <c r="E516" i="41"/>
  <c r="K516" i="41"/>
  <c r="K110" i="41"/>
  <c r="E110" i="41"/>
  <c r="J110" i="41"/>
  <c r="H110" i="41"/>
  <c r="I110" i="41"/>
  <c r="I153" i="41"/>
  <c r="E153" i="41"/>
  <c r="J153" i="41"/>
  <c r="H153" i="41"/>
  <c r="K153" i="41"/>
  <c r="J369" i="41"/>
  <c r="H369" i="41"/>
  <c r="I369" i="41"/>
  <c r="E369" i="41"/>
  <c r="K369" i="41"/>
  <c r="K93" i="41"/>
  <c r="H93" i="41"/>
  <c r="E93" i="41"/>
  <c r="J93" i="41"/>
  <c r="I93" i="41"/>
  <c r="E43" i="41"/>
  <c r="J43" i="41"/>
  <c r="I43" i="41"/>
  <c r="H43" i="41"/>
  <c r="K43" i="41"/>
  <c r="H305" i="41"/>
  <c r="I305" i="41"/>
  <c r="K305" i="41"/>
  <c r="E305" i="41"/>
  <c r="J305" i="41"/>
  <c r="J682" i="41"/>
  <c r="E682" i="41"/>
  <c r="K682" i="41"/>
  <c r="H682" i="41"/>
  <c r="I682" i="41"/>
  <c r="I317" i="41"/>
  <c r="K317" i="41"/>
  <c r="H317" i="41"/>
  <c r="E317" i="41"/>
  <c r="J317" i="41"/>
  <c r="I508" i="41"/>
  <c r="K508" i="41"/>
  <c r="H508" i="41"/>
  <c r="E508" i="41"/>
  <c r="J508" i="41"/>
  <c r="H573" i="41"/>
  <c r="K573" i="41"/>
  <c r="I573" i="41"/>
  <c r="J573" i="41"/>
  <c r="E573" i="41"/>
  <c r="K123" i="29"/>
  <c r="J394" i="41"/>
  <c r="E394" i="41"/>
  <c r="H394" i="41"/>
  <c r="K394" i="41"/>
  <c r="I394" i="41"/>
  <c r="H413" i="41"/>
  <c r="J413" i="41"/>
  <c r="I413" i="41"/>
  <c r="K413" i="41"/>
  <c r="E413" i="41"/>
  <c r="H26" i="29"/>
  <c r="I26" i="29"/>
  <c r="J26" i="29"/>
  <c r="E151" i="41"/>
  <c r="J151" i="41"/>
  <c r="K151" i="41"/>
  <c r="I151" i="41"/>
  <c r="H151" i="41"/>
  <c r="I145" i="29"/>
  <c r="H145" i="29"/>
  <c r="J145" i="29"/>
  <c r="K707" i="41"/>
  <c r="H707" i="41"/>
  <c r="J707" i="41"/>
  <c r="I707" i="41"/>
  <c r="E707" i="41"/>
  <c r="J297" i="41"/>
  <c r="E297" i="41"/>
  <c r="H297" i="41"/>
  <c r="I297" i="41"/>
  <c r="K297" i="41"/>
  <c r="J538" i="41"/>
  <c r="E538" i="41"/>
  <c r="H538" i="41"/>
  <c r="K538" i="41"/>
  <c r="I538" i="41"/>
  <c r="K69" i="41"/>
  <c r="J69" i="41"/>
  <c r="I69" i="41"/>
  <c r="E69" i="41"/>
  <c r="H69" i="41"/>
  <c r="E141" i="41"/>
  <c r="J141" i="41"/>
  <c r="K141" i="41"/>
  <c r="I141" i="41"/>
  <c r="H141" i="41"/>
  <c r="I120" i="41"/>
  <c r="H120" i="41"/>
  <c r="K120" i="41"/>
  <c r="J120" i="41"/>
  <c r="E120" i="41"/>
  <c r="E125" i="41"/>
  <c r="H125" i="41"/>
  <c r="I125" i="41"/>
  <c r="J125" i="41"/>
  <c r="K125" i="41"/>
  <c r="E678" i="41"/>
  <c r="K678" i="41"/>
  <c r="J678" i="41"/>
  <c r="I678" i="41"/>
  <c r="H678" i="41"/>
  <c r="J57" i="11"/>
  <c r="J58" i="11" s="1"/>
  <c r="I480" i="41"/>
  <c r="K480" i="41"/>
  <c r="E480" i="41"/>
  <c r="H480" i="41"/>
  <c r="J480" i="41"/>
  <c r="K650" i="41"/>
  <c r="H650" i="41"/>
  <c r="I650" i="41"/>
  <c r="E650" i="41"/>
  <c r="J650" i="41"/>
  <c r="K57" i="41"/>
  <c r="H57" i="41"/>
  <c r="J57" i="41"/>
  <c r="E57" i="41"/>
  <c r="I57" i="41"/>
  <c r="H696" i="41"/>
  <c r="E696" i="41"/>
  <c r="J696" i="41"/>
  <c r="K696" i="41"/>
  <c r="I696" i="41"/>
  <c r="H92" i="29"/>
  <c r="I92" i="29"/>
  <c r="J92" i="29"/>
  <c r="K632" i="41"/>
  <c r="I632" i="41"/>
  <c r="J632" i="41"/>
  <c r="E632" i="41"/>
  <c r="H632" i="41"/>
  <c r="K694" i="41"/>
  <c r="E694" i="41"/>
  <c r="I694" i="41"/>
  <c r="J694" i="41"/>
  <c r="H694" i="41"/>
  <c r="K56" i="41"/>
  <c r="E56" i="41"/>
  <c r="J56" i="41"/>
  <c r="H56" i="41"/>
  <c r="I56" i="41"/>
  <c r="J146" i="29"/>
  <c r="H146" i="29"/>
  <c r="I146" i="29"/>
  <c r="J404" i="41"/>
  <c r="H404" i="41"/>
  <c r="I404" i="41"/>
  <c r="E404" i="41"/>
  <c r="K404" i="41"/>
  <c r="I258" i="41"/>
  <c r="H258" i="41"/>
  <c r="E258" i="41"/>
  <c r="J258" i="41"/>
  <c r="K258" i="41"/>
  <c r="I62" i="29"/>
  <c r="H62" i="29"/>
  <c r="J62" i="29"/>
  <c r="K181" i="41"/>
  <c r="E181" i="41"/>
  <c r="H181" i="41"/>
  <c r="J181" i="41"/>
  <c r="I181" i="41"/>
  <c r="K38" i="41"/>
  <c r="J38" i="41"/>
  <c r="H38" i="41"/>
  <c r="I38" i="41"/>
  <c r="E38" i="41"/>
  <c r="H96" i="29"/>
  <c r="J96" i="29"/>
  <c r="I96" i="29"/>
  <c r="K321" i="41"/>
  <c r="I321" i="41"/>
  <c r="E321" i="41"/>
  <c r="J321" i="41"/>
  <c r="H321" i="41"/>
  <c r="H266" i="41"/>
  <c r="I266" i="41"/>
  <c r="E266" i="41"/>
  <c r="J266" i="41"/>
  <c r="K266" i="41"/>
  <c r="I376" i="41"/>
  <c r="H376" i="41"/>
  <c r="E376" i="41"/>
  <c r="K376" i="41"/>
  <c r="J376" i="41"/>
  <c r="I100" i="29"/>
  <c r="H100" i="29"/>
  <c r="J100" i="29"/>
  <c r="I150" i="41"/>
  <c r="K150" i="41"/>
  <c r="E150" i="41"/>
  <c r="H150" i="41"/>
  <c r="J150" i="41"/>
  <c r="K118" i="41"/>
  <c r="I118" i="41"/>
  <c r="J118" i="41"/>
  <c r="E118" i="41"/>
  <c r="H118" i="41"/>
  <c r="K230" i="41"/>
  <c r="H230" i="41"/>
  <c r="E230" i="41"/>
  <c r="J230" i="41"/>
  <c r="I230" i="41"/>
  <c r="E379" i="41"/>
  <c r="J379" i="41"/>
  <c r="H379" i="41"/>
  <c r="K379" i="41"/>
  <c r="I379" i="41"/>
  <c r="I402" i="41"/>
  <c r="E402" i="41"/>
  <c r="J402" i="41"/>
  <c r="K402" i="41"/>
  <c r="H402" i="41"/>
  <c r="J287" i="41"/>
  <c r="I287" i="41"/>
  <c r="K287" i="41"/>
  <c r="E287" i="41"/>
  <c r="H287" i="41"/>
  <c r="J75" i="29"/>
  <c r="H75" i="29"/>
  <c r="I75" i="29"/>
  <c r="I674" i="41"/>
  <c r="J674" i="41"/>
  <c r="K674" i="41"/>
  <c r="E674" i="41"/>
  <c r="H674" i="41"/>
  <c r="I350" i="41"/>
  <c r="J350" i="41"/>
  <c r="K350" i="41"/>
  <c r="E350" i="41"/>
  <c r="H350" i="41"/>
  <c r="K408" i="41"/>
  <c r="H408" i="41"/>
  <c r="J408" i="41"/>
  <c r="I408" i="41"/>
  <c r="E408" i="41"/>
  <c r="I83" i="41"/>
  <c r="K83" i="41"/>
  <c r="H83" i="41"/>
  <c r="J83" i="41"/>
  <c r="E83" i="41"/>
  <c r="E653" i="41"/>
  <c r="I653" i="41"/>
  <c r="H653" i="41"/>
  <c r="J653" i="41"/>
  <c r="K653" i="41"/>
  <c r="J246" i="41"/>
  <c r="H246" i="41"/>
  <c r="I246" i="41"/>
  <c r="K246" i="41"/>
  <c r="E246" i="41"/>
  <c r="H84" i="29"/>
  <c r="I84" i="29"/>
  <c r="J84" i="29"/>
  <c r="K32" i="39"/>
  <c r="K344" i="41"/>
  <c r="H344" i="41"/>
  <c r="I344" i="41"/>
  <c r="J344" i="41"/>
  <c r="E344" i="41"/>
  <c r="H568" i="41"/>
  <c r="I568" i="41"/>
  <c r="E568" i="41"/>
  <c r="J568" i="41"/>
  <c r="K568" i="41"/>
  <c r="H652" i="41"/>
  <c r="I652" i="41"/>
  <c r="E652" i="41"/>
  <c r="J652" i="41"/>
  <c r="K652" i="41"/>
  <c r="E336" i="41"/>
  <c r="K336" i="41"/>
  <c r="H336" i="41"/>
  <c r="J336" i="41"/>
  <c r="I336" i="41"/>
  <c r="H102" i="29"/>
  <c r="J102" i="29"/>
  <c r="I102" i="29"/>
  <c r="K557" i="41"/>
  <c r="E557" i="41"/>
  <c r="J557" i="41"/>
  <c r="I557" i="41"/>
  <c r="H557" i="41"/>
  <c r="E73" i="41"/>
  <c r="I73" i="41"/>
  <c r="K73" i="41"/>
  <c r="H73" i="41"/>
  <c r="J73" i="41"/>
  <c r="I149" i="41"/>
  <c r="J149" i="41"/>
  <c r="H149" i="41"/>
  <c r="E149" i="41"/>
  <c r="K149" i="41"/>
  <c r="H72" i="29"/>
  <c r="I72" i="29"/>
  <c r="J72" i="29"/>
  <c r="K444" i="41"/>
  <c r="I444" i="41"/>
  <c r="H444" i="41"/>
  <c r="J444" i="41"/>
  <c r="E444" i="41"/>
  <c r="H95" i="29"/>
  <c r="I95" i="29"/>
  <c r="J95" i="29"/>
  <c r="I99" i="41"/>
  <c r="H99" i="41"/>
  <c r="K99" i="41"/>
  <c r="E99" i="41"/>
  <c r="J99" i="41"/>
  <c r="I239" i="41"/>
  <c r="H239" i="41"/>
  <c r="J239" i="41"/>
  <c r="K239" i="41"/>
  <c r="E239" i="41"/>
  <c r="I367" i="41"/>
  <c r="J367" i="41"/>
  <c r="H367" i="41"/>
  <c r="K367" i="41"/>
  <c r="E367" i="41"/>
  <c r="J690" i="41"/>
  <c r="I690" i="41"/>
  <c r="H690" i="41"/>
  <c r="E690" i="41"/>
  <c r="K690" i="41"/>
  <c r="H49" i="41"/>
  <c r="K49" i="41"/>
  <c r="E49" i="41"/>
  <c r="I49" i="41"/>
  <c r="J49" i="41"/>
  <c r="I631" i="41"/>
  <c r="H631" i="41"/>
  <c r="E631" i="41"/>
  <c r="K631" i="41"/>
  <c r="J631" i="41"/>
  <c r="I710" i="41"/>
  <c r="E710" i="41"/>
  <c r="K710" i="41"/>
  <c r="J710" i="41"/>
  <c r="H710" i="41"/>
  <c r="J121" i="29"/>
  <c r="H121" i="29"/>
  <c r="I121" i="29"/>
  <c r="I27" i="29"/>
  <c r="J27" i="29"/>
  <c r="H27" i="29"/>
  <c r="J519" i="41"/>
  <c r="I519" i="41"/>
  <c r="E519" i="41"/>
  <c r="H519" i="41"/>
  <c r="K519" i="41"/>
  <c r="J216" i="41"/>
  <c r="K216" i="41"/>
  <c r="E216" i="41"/>
  <c r="I216" i="41"/>
  <c r="H216" i="41"/>
  <c r="I165" i="29"/>
  <c r="J165" i="29"/>
  <c r="H165" i="29"/>
  <c r="H128" i="41"/>
  <c r="K128" i="41"/>
  <c r="E128" i="41"/>
  <c r="I128" i="41"/>
  <c r="J128" i="41"/>
  <c r="H278" i="41"/>
  <c r="E278" i="41"/>
  <c r="J278" i="41"/>
  <c r="I278" i="41"/>
  <c r="K278" i="41"/>
  <c r="K21" i="41"/>
  <c r="H21" i="41"/>
  <c r="J21" i="41"/>
  <c r="E21" i="41"/>
  <c r="I21" i="41"/>
  <c r="I338" i="41"/>
  <c r="K338" i="41"/>
  <c r="J338" i="41"/>
  <c r="H338" i="41"/>
  <c r="E338" i="41"/>
  <c r="I175" i="41"/>
  <c r="K175" i="41"/>
  <c r="E175" i="41"/>
  <c r="H175" i="41"/>
  <c r="J175" i="41"/>
  <c r="J484" i="41"/>
  <c r="E484" i="41"/>
  <c r="H484" i="41"/>
  <c r="I484" i="41"/>
  <c r="K484" i="41"/>
  <c r="K422" i="41"/>
  <c r="I422" i="41"/>
  <c r="J422" i="41"/>
  <c r="E422" i="41"/>
  <c r="H422" i="41"/>
  <c r="K240" i="41"/>
  <c r="J240" i="41"/>
  <c r="I240" i="41"/>
  <c r="H240" i="41"/>
  <c r="E240" i="41"/>
  <c r="E166" i="41"/>
  <c r="K166" i="41"/>
  <c r="I166" i="41"/>
  <c r="J166" i="41"/>
  <c r="H166" i="41"/>
  <c r="E134" i="41"/>
  <c r="J134" i="41"/>
  <c r="I134" i="41"/>
  <c r="K134" i="41"/>
  <c r="H134" i="41"/>
  <c r="I54" i="29"/>
  <c r="J54" i="29"/>
  <c r="H54" i="29"/>
  <c r="K205" i="41"/>
  <c r="J205" i="41"/>
  <c r="H205" i="41"/>
  <c r="E205" i="41"/>
  <c r="I205" i="41"/>
  <c r="H639" i="41"/>
  <c r="J639" i="41"/>
  <c r="E639" i="41"/>
  <c r="I639" i="41"/>
  <c r="K639" i="41"/>
  <c r="I87" i="41"/>
  <c r="K87" i="41"/>
  <c r="E87" i="41"/>
  <c r="H87" i="41"/>
  <c r="J87" i="41"/>
  <c r="I113" i="41"/>
  <c r="J113" i="41"/>
  <c r="H113" i="41"/>
  <c r="K113" i="41"/>
  <c r="E113" i="41"/>
  <c r="I505" i="41"/>
  <c r="H505" i="41"/>
  <c r="J505" i="41"/>
  <c r="E505" i="41"/>
  <c r="K505" i="41"/>
  <c r="J702" i="41"/>
  <c r="I702" i="41"/>
  <c r="H702" i="41"/>
  <c r="K702" i="41"/>
  <c r="E702" i="41"/>
  <c r="I711" i="41"/>
  <c r="K711" i="41"/>
  <c r="J711" i="41"/>
  <c r="H711" i="41"/>
  <c r="H359" i="41"/>
  <c r="J359" i="41"/>
  <c r="I359" i="41"/>
  <c r="K359" i="41"/>
  <c r="E359" i="41"/>
  <c r="E265" i="41"/>
  <c r="J265" i="41"/>
  <c r="H265" i="41"/>
  <c r="I265" i="41"/>
  <c r="K265" i="41"/>
  <c r="I91" i="29"/>
  <c r="H91" i="29"/>
  <c r="J91" i="29"/>
  <c r="I531" i="41"/>
  <c r="K531" i="41"/>
  <c r="E531" i="41"/>
  <c r="J531" i="41"/>
  <c r="H531" i="41"/>
  <c r="K509" i="41"/>
  <c r="H509" i="41"/>
  <c r="E509" i="41"/>
  <c r="I509" i="41"/>
  <c r="J509" i="41"/>
  <c r="I687" i="41"/>
  <c r="J687" i="41"/>
  <c r="K687" i="41"/>
  <c r="H687" i="41"/>
  <c r="E687" i="41"/>
  <c r="H455" i="41"/>
  <c r="E455" i="41"/>
  <c r="J455" i="41"/>
  <c r="K455" i="41"/>
  <c r="I455" i="41"/>
  <c r="K173" i="41"/>
  <c r="J173" i="41"/>
  <c r="H173" i="41"/>
  <c r="I173" i="41"/>
  <c r="E173" i="41"/>
  <c r="K58" i="41"/>
  <c r="I58" i="41"/>
  <c r="H58" i="41"/>
  <c r="E58" i="41"/>
  <c r="J58" i="41"/>
  <c r="H432" i="41"/>
  <c r="J432" i="41"/>
  <c r="I432" i="41"/>
  <c r="K432" i="41"/>
  <c r="E432" i="41"/>
  <c r="K417" i="41"/>
  <c r="E417" i="41"/>
  <c r="J417" i="41"/>
  <c r="I417" i="41"/>
  <c r="H417" i="41"/>
  <c r="K469" i="41"/>
  <c r="I469" i="41"/>
  <c r="J469" i="41"/>
  <c r="H469" i="41"/>
  <c r="E469" i="41"/>
  <c r="I425" i="41"/>
  <c r="H425" i="41"/>
  <c r="J425" i="41"/>
  <c r="K425" i="41"/>
  <c r="E425" i="41"/>
  <c r="E416" i="41"/>
  <c r="J416" i="41"/>
  <c r="I416" i="41"/>
  <c r="H416" i="41"/>
  <c r="K416" i="41"/>
  <c r="J671" i="41"/>
  <c r="K671" i="41"/>
  <c r="I671" i="41"/>
  <c r="H671" i="41"/>
  <c r="E671" i="41"/>
  <c r="H124" i="29"/>
  <c r="J124" i="29"/>
  <c r="I124" i="29"/>
  <c r="J101" i="29"/>
  <c r="H101" i="29"/>
  <c r="I101" i="29"/>
  <c r="E640" i="41"/>
  <c r="K640" i="41"/>
  <c r="H640" i="41"/>
  <c r="J640" i="41"/>
  <c r="I640" i="41"/>
  <c r="J352" i="41"/>
  <c r="H352" i="41"/>
  <c r="K352" i="41"/>
  <c r="E352" i="41"/>
  <c r="I352" i="41"/>
  <c r="J536" i="41"/>
  <c r="K536" i="41"/>
  <c r="I536" i="41"/>
  <c r="E536" i="41"/>
  <c r="H536" i="41"/>
  <c r="J114" i="41"/>
  <c r="H114" i="41"/>
  <c r="E114" i="41"/>
  <c r="I114" i="41"/>
  <c r="K114" i="41"/>
  <c r="K57" i="11"/>
  <c r="K58" i="11" s="1"/>
  <c r="K485" i="41"/>
  <c r="J485" i="41"/>
  <c r="E485" i="41"/>
  <c r="H485" i="41"/>
  <c r="I485" i="41"/>
  <c r="J19" i="29"/>
  <c r="H19" i="29"/>
  <c r="I19" i="29"/>
  <c r="K21" i="29"/>
  <c r="I73" i="29"/>
  <c r="J73" i="29"/>
  <c r="H73" i="29"/>
  <c r="K41" i="41"/>
  <c r="H41" i="41"/>
  <c r="I41" i="41"/>
  <c r="E41" i="41"/>
  <c r="J41" i="41"/>
  <c r="I136" i="41"/>
  <c r="K136" i="41"/>
  <c r="H136" i="41"/>
  <c r="J136" i="41"/>
  <c r="E136" i="41"/>
  <c r="E22" i="41"/>
  <c r="J22" i="41"/>
  <c r="K22" i="41"/>
  <c r="H22" i="41"/>
  <c r="I22" i="41"/>
  <c r="I670" i="41"/>
  <c r="E670" i="41"/>
  <c r="H670" i="41"/>
  <c r="K670" i="41"/>
  <c r="J670" i="41"/>
  <c r="K83" i="29"/>
  <c r="I137" i="41"/>
  <c r="E137" i="41"/>
  <c r="K137" i="41"/>
  <c r="H137" i="41"/>
  <c r="J137" i="41"/>
  <c r="E442" i="41"/>
  <c r="I442" i="41"/>
  <c r="K442" i="41"/>
  <c r="H442" i="41"/>
  <c r="J442" i="41"/>
  <c r="K306" i="41"/>
  <c r="I306" i="41"/>
  <c r="J306" i="41"/>
  <c r="H306" i="41"/>
  <c r="E306" i="41"/>
  <c r="I635" i="41"/>
  <c r="K635" i="41"/>
  <c r="J635" i="41"/>
  <c r="E635" i="41"/>
  <c r="H635" i="41"/>
  <c r="H46" i="41"/>
  <c r="K46" i="41"/>
  <c r="E46" i="41"/>
  <c r="I46" i="41"/>
  <c r="J46" i="41"/>
  <c r="I46" i="29"/>
  <c r="J46" i="29"/>
  <c r="H46" i="29"/>
  <c r="I497" i="41"/>
  <c r="J497" i="41"/>
  <c r="K497" i="41"/>
  <c r="E497" i="41"/>
  <c r="H497" i="41"/>
  <c r="J458" i="41"/>
  <c r="E458" i="41"/>
  <c r="K458" i="41"/>
  <c r="H458" i="41"/>
  <c r="I458" i="41"/>
  <c r="J141" i="29"/>
  <c r="H141" i="29"/>
  <c r="I141" i="29"/>
  <c r="J165" i="41"/>
  <c r="H165" i="41"/>
  <c r="E165" i="41"/>
  <c r="K165" i="41"/>
  <c r="I165" i="41"/>
  <c r="K523" i="41"/>
  <c r="J523" i="41"/>
  <c r="H523" i="41"/>
  <c r="I523" i="41"/>
  <c r="E523" i="41"/>
  <c r="J212" i="41"/>
  <c r="E212" i="41"/>
  <c r="K212" i="41"/>
  <c r="I212" i="41"/>
  <c r="H212" i="41"/>
  <c r="H159" i="29"/>
  <c r="I159" i="29"/>
  <c r="J159" i="29"/>
  <c r="I562" i="41"/>
  <c r="E562" i="41"/>
  <c r="J562" i="41"/>
  <c r="K562" i="41"/>
  <c r="H562" i="41"/>
  <c r="K446" i="41"/>
  <c r="I446" i="41"/>
  <c r="H446" i="41"/>
  <c r="J446" i="41"/>
  <c r="E446" i="41"/>
  <c r="H649" i="41"/>
  <c r="I649" i="41"/>
  <c r="J649" i="41"/>
  <c r="E649" i="41"/>
  <c r="K649" i="41"/>
  <c r="H186" i="41"/>
  <c r="J186" i="41"/>
  <c r="K186" i="41"/>
  <c r="I186" i="41"/>
  <c r="E186" i="41"/>
  <c r="J681" i="41"/>
  <c r="H681" i="41"/>
  <c r="E681" i="41"/>
  <c r="K681" i="41"/>
  <c r="I681" i="41"/>
  <c r="I29" i="41"/>
  <c r="K29" i="41"/>
  <c r="H29" i="41"/>
  <c r="J29" i="41"/>
  <c r="E29" i="41"/>
  <c r="H254" i="41"/>
  <c r="J254" i="41"/>
  <c r="E254" i="41"/>
  <c r="I254" i="41"/>
  <c r="K254" i="41"/>
  <c r="E460" i="41"/>
  <c r="J460" i="41"/>
  <c r="K460" i="41"/>
  <c r="H460" i="41"/>
  <c r="I460" i="41"/>
  <c r="K590" i="41"/>
  <c r="H590" i="41"/>
  <c r="E590" i="41"/>
  <c r="I590" i="41"/>
  <c r="J590" i="41"/>
  <c r="J105" i="29"/>
  <c r="I105" i="29"/>
  <c r="H105" i="29"/>
  <c r="E335" i="41"/>
  <c r="I335" i="41"/>
  <c r="K335" i="41"/>
  <c r="H335" i="41"/>
  <c r="J335" i="41"/>
  <c r="J362" i="41"/>
  <c r="E362" i="41"/>
  <c r="H362" i="41"/>
  <c r="K362" i="41"/>
  <c r="I362" i="41"/>
  <c r="J208" i="41"/>
  <c r="E208" i="41"/>
  <c r="H208" i="41"/>
  <c r="K208" i="41"/>
  <c r="I208" i="41"/>
  <c r="K107" i="29"/>
  <c r="E332" i="41"/>
  <c r="I332" i="41"/>
  <c r="K332" i="41"/>
  <c r="J332" i="41"/>
  <c r="H332" i="41"/>
  <c r="E430" i="41"/>
  <c r="I430" i="41"/>
  <c r="H430" i="41"/>
  <c r="K430" i="41"/>
  <c r="J430" i="41"/>
  <c r="K138" i="41"/>
  <c r="E138" i="41"/>
  <c r="J138" i="41"/>
  <c r="H138" i="41"/>
  <c r="I138" i="41"/>
  <c r="J53" i="29"/>
  <c r="H53" i="29"/>
  <c r="I53" i="29"/>
  <c r="J55" i="41"/>
  <c r="H55" i="41"/>
  <c r="K55" i="41"/>
  <c r="I55" i="41"/>
  <c r="E55" i="41"/>
  <c r="I76" i="41"/>
  <c r="K76" i="41"/>
  <c r="J76" i="41"/>
  <c r="E76" i="41"/>
  <c r="H76" i="41"/>
  <c r="H427" i="41"/>
  <c r="J427" i="41"/>
  <c r="E427" i="41"/>
  <c r="K427" i="41"/>
  <c r="I427" i="41"/>
  <c r="I274" i="41"/>
  <c r="H274" i="41"/>
  <c r="K274" i="41"/>
  <c r="J274" i="41"/>
  <c r="E274" i="41"/>
  <c r="J80" i="29"/>
  <c r="H80" i="29"/>
  <c r="I80" i="29"/>
  <c r="H223" i="41"/>
  <c r="I223" i="41"/>
  <c r="J223" i="41"/>
  <c r="K223" i="41"/>
  <c r="E223" i="41"/>
  <c r="H77" i="29"/>
  <c r="J77" i="29"/>
  <c r="I77" i="29"/>
  <c r="J32" i="29"/>
  <c r="H32" i="29"/>
  <c r="I32" i="29"/>
  <c r="E672" i="41"/>
  <c r="K672" i="41"/>
  <c r="J672" i="41"/>
  <c r="I672" i="41"/>
  <c r="H672" i="41"/>
  <c r="I55" i="29"/>
  <c r="H55" i="29"/>
  <c r="J55" i="29"/>
  <c r="E100" i="41"/>
  <c r="I100" i="41"/>
  <c r="K100" i="41"/>
  <c r="J100" i="41"/>
  <c r="H100" i="41"/>
  <c r="I85" i="41"/>
  <c r="H85" i="41"/>
  <c r="K85" i="41"/>
  <c r="E85" i="41"/>
  <c r="J85" i="41"/>
  <c r="K520" i="41"/>
  <c r="H520" i="41"/>
  <c r="E520" i="41"/>
  <c r="J520" i="41"/>
  <c r="I520" i="41"/>
  <c r="K244" i="41"/>
  <c r="H244" i="41"/>
  <c r="E244" i="41"/>
  <c r="I244" i="41"/>
  <c r="J244" i="41"/>
  <c r="J472" i="41"/>
  <c r="E472" i="41"/>
  <c r="I472" i="41"/>
  <c r="K472" i="41"/>
  <c r="H472" i="41"/>
  <c r="J25" i="29"/>
  <c r="I25" i="29"/>
  <c r="H25" i="29"/>
  <c r="H89" i="41"/>
  <c r="E89" i="41"/>
  <c r="J89" i="41"/>
  <c r="I89" i="41"/>
  <c r="K89" i="41"/>
  <c r="I17" i="41"/>
  <c r="E17" i="41"/>
  <c r="K17" i="41"/>
  <c r="H17" i="41"/>
  <c r="J17" i="41"/>
  <c r="K146" i="41"/>
  <c r="J146" i="41"/>
  <c r="H146" i="41"/>
  <c r="E146" i="41"/>
  <c r="I146" i="41"/>
  <c r="I71" i="29"/>
  <c r="J71" i="29"/>
  <c r="H71" i="29"/>
  <c r="J229" i="41"/>
  <c r="K229" i="41"/>
  <c r="E229" i="41"/>
  <c r="H229" i="41"/>
  <c r="I229" i="41"/>
  <c r="I264" i="41"/>
  <c r="H264" i="41"/>
  <c r="E264" i="41"/>
  <c r="K264" i="41"/>
  <c r="J264" i="41"/>
  <c r="E626" i="41"/>
  <c r="K626" i="41"/>
  <c r="H626" i="41"/>
  <c r="J626" i="41"/>
  <c r="I626" i="41"/>
  <c r="K473" i="41"/>
  <c r="I473" i="41"/>
  <c r="H473" i="41"/>
  <c r="J473" i="41"/>
  <c r="E473" i="41"/>
  <c r="E154" i="41"/>
  <c r="H154" i="41"/>
  <c r="K154" i="41"/>
  <c r="I154" i="41"/>
  <c r="J154" i="41"/>
  <c r="J90" i="29"/>
  <c r="I90" i="29"/>
  <c r="H90" i="29"/>
  <c r="J586" i="41"/>
  <c r="I586" i="41"/>
  <c r="E586" i="41"/>
  <c r="H586" i="41"/>
  <c r="K586" i="41"/>
  <c r="K217" i="41"/>
  <c r="I217" i="41"/>
  <c r="E217" i="41"/>
  <c r="J217" i="41"/>
  <c r="H217" i="41"/>
  <c r="H461" i="41"/>
  <c r="J461" i="41"/>
  <c r="E461" i="41"/>
  <c r="K461" i="41"/>
  <c r="I461" i="41"/>
  <c r="J588" i="41"/>
  <c r="I588" i="41"/>
  <c r="E588" i="41"/>
  <c r="H588" i="41"/>
  <c r="K588" i="41"/>
  <c r="K437" i="41"/>
  <c r="H437" i="41"/>
  <c r="I437" i="41"/>
  <c r="J437" i="41"/>
  <c r="E437" i="41"/>
  <c r="E625" i="41"/>
  <c r="I625" i="41"/>
  <c r="K625" i="41"/>
  <c r="H625" i="41"/>
  <c r="J625" i="41"/>
  <c r="J606" i="41"/>
  <c r="H606" i="41"/>
  <c r="E606" i="41"/>
  <c r="K606" i="41"/>
  <c r="I606" i="41"/>
  <c r="I215" i="41"/>
  <c r="H215" i="41"/>
  <c r="J215" i="41"/>
  <c r="E215" i="41"/>
  <c r="K215" i="41"/>
  <c r="E443" i="41"/>
  <c r="H443" i="41"/>
  <c r="I443" i="41"/>
  <c r="K443" i="41"/>
  <c r="J443" i="41"/>
  <c r="H185" i="41"/>
  <c r="I185" i="41"/>
  <c r="E185" i="41"/>
  <c r="J185" i="41"/>
  <c r="K185" i="41"/>
  <c r="K96" i="41"/>
  <c r="E96" i="41"/>
  <c r="H96" i="41"/>
  <c r="J96" i="41"/>
  <c r="I96" i="41"/>
  <c r="H454" i="41"/>
  <c r="E454" i="41"/>
  <c r="K454" i="41"/>
  <c r="I454" i="41"/>
  <c r="J454" i="41"/>
  <c r="I581" i="41"/>
  <c r="H581" i="41"/>
  <c r="K581" i="41"/>
  <c r="J581" i="41"/>
  <c r="E581" i="41"/>
  <c r="I167" i="41"/>
  <c r="E167" i="41"/>
  <c r="H167" i="41"/>
  <c r="J167" i="41"/>
  <c r="K167" i="41"/>
  <c r="J584" i="41"/>
  <c r="E584" i="41"/>
  <c r="K584" i="41"/>
  <c r="I584" i="41"/>
  <c r="H584" i="41"/>
  <c r="I436" i="41"/>
  <c r="H436" i="41"/>
  <c r="J436" i="41"/>
  <c r="K436" i="41"/>
  <c r="E436" i="41"/>
  <c r="J143" i="29"/>
  <c r="H143" i="29"/>
  <c r="I143" i="29"/>
  <c r="H198" i="41"/>
  <c r="E198" i="41"/>
  <c r="J198" i="41"/>
  <c r="K198" i="41"/>
  <c r="I198" i="41"/>
  <c r="K465" i="41"/>
  <c r="E465" i="41"/>
  <c r="J465" i="41"/>
  <c r="I465" i="41"/>
  <c r="H465" i="41"/>
  <c r="I512" i="41"/>
  <c r="E512" i="41"/>
  <c r="H512" i="41"/>
  <c r="K512" i="41"/>
  <c r="J512" i="41"/>
  <c r="E109" i="41"/>
  <c r="K109" i="41"/>
  <c r="H109" i="41"/>
  <c r="I109" i="41"/>
  <c r="J109" i="41"/>
  <c r="I591" i="41"/>
  <c r="H591" i="41"/>
  <c r="J591" i="41"/>
  <c r="K591" i="41"/>
  <c r="E591" i="41"/>
  <c r="I120" i="29"/>
  <c r="H120" i="29"/>
  <c r="J120" i="29"/>
  <c r="K323" i="41"/>
  <c r="H323" i="41"/>
  <c r="E323" i="41"/>
  <c r="I323" i="41"/>
  <c r="J323" i="41"/>
  <c r="I545" i="41"/>
  <c r="H545" i="41"/>
  <c r="E545" i="41"/>
  <c r="J545" i="41"/>
  <c r="K545" i="41"/>
  <c r="I111" i="29"/>
  <c r="J111" i="29"/>
  <c r="H111" i="29"/>
  <c r="H101" i="41"/>
  <c r="J101" i="41"/>
  <c r="E101" i="41"/>
  <c r="I101" i="41"/>
  <c r="K101" i="41"/>
  <c r="K34" i="39"/>
  <c r="H555" i="41"/>
  <c r="J555" i="41"/>
  <c r="K555" i="41"/>
  <c r="E555" i="41"/>
  <c r="I555" i="41"/>
  <c r="E316" i="41"/>
  <c r="H316" i="41"/>
  <c r="K316" i="41"/>
  <c r="I316" i="41"/>
  <c r="J316" i="41"/>
  <c r="H286" i="41"/>
  <c r="I286" i="41"/>
  <c r="K286" i="41"/>
  <c r="J286" i="41"/>
  <c r="E286" i="41"/>
  <c r="I20" i="29"/>
  <c r="J20" i="29"/>
  <c r="H20" i="29"/>
  <c r="H36" i="41"/>
  <c r="J36" i="41"/>
  <c r="I36" i="41"/>
  <c r="E36" i="41"/>
  <c r="K36" i="41"/>
  <c r="K312" i="41"/>
  <c r="H312" i="41"/>
  <c r="I312" i="41"/>
  <c r="E312" i="41"/>
  <c r="J312" i="41"/>
  <c r="J429" i="41"/>
  <c r="H429" i="41"/>
  <c r="K429" i="41"/>
  <c r="E429" i="41"/>
  <c r="I429" i="41"/>
  <c r="E259" i="41"/>
  <c r="H259" i="41"/>
  <c r="I259" i="41"/>
  <c r="J259" i="41"/>
  <c r="K259" i="41"/>
  <c r="I463" i="41"/>
  <c r="H463" i="41"/>
  <c r="E463" i="41"/>
  <c r="K463" i="41"/>
  <c r="J463" i="41"/>
  <c r="I103" i="29"/>
  <c r="J103" i="29"/>
  <c r="H103" i="29"/>
  <c r="K131" i="41"/>
  <c r="J131" i="41"/>
  <c r="H131" i="41"/>
  <c r="E131" i="41"/>
  <c r="I131" i="41"/>
  <c r="H704" i="41"/>
  <c r="E704" i="41"/>
  <c r="K704" i="41"/>
  <c r="J704" i="41"/>
  <c r="I704" i="41"/>
  <c r="J117" i="29"/>
  <c r="H117" i="29"/>
  <c r="I117" i="29"/>
  <c r="K424" i="41"/>
  <c r="H424" i="41"/>
  <c r="J424" i="41"/>
  <c r="E424" i="41"/>
  <c r="I424" i="41"/>
  <c r="E23" i="41"/>
  <c r="I23" i="41"/>
  <c r="K23" i="41"/>
  <c r="H23" i="41"/>
  <c r="J23" i="41"/>
  <c r="E524" i="41"/>
  <c r="I524" i="41"/>
  <c r="H524" i="41"/>
  <c r="J524" i="41"/>
  <c r="K524" i="41"/>
  <c r="I282" i="41"/>
  <c r="K282" i="41"/>
  <c r="H282" i="41"/>
  <c r="J282" i="41"/>
  <c r="E282" i="41"/>
  <c r="K193" i="41"/>
  <c r="H193" i="41"/>
  <c r="E193" i="41"/>
  <c r="I193" i="41"/>
  <c r="J193" i="41"/>
  <c r="H499" i="41"/>
  <c r="J499" i="41"/>
  <c r="K499" i="41"/>
  <c r="I499" i="41"/>
  <c r="E499" i="41"/>
  <c r="E441" i="41"/>
  <c r="J441" i="41"/>
  <c r="K441" i="41"/>
  <c r="H441" i="41"/>
  <c r="I441" i="41"/>
  <c r="I124" i="41"/>
  <c r="E124" i="41"/>
  <c r="H124" i="41"/>
  <c r="J124" i="41"/>
  <c r="K124" i="41"/>
  <c r="E227" i="41"/>
  <c r="H227" i="41"/>
  <c r="K227" i="41"/>
  <c r="I227" i="41"/>
  <c r="J227" i="41"/>
  <c r="I633" i="41"/>
  <c r="K633" i="41"/>
  <c r="J633" i="41"/>
  <c r="E633" i="41"/>
  <c r="H633" i="41"/>
  <c r="J111" i="41"/>
  <c r="I111" i="41"/>
  <c r="E111" i="41"/>
  <c r="K111" i="41"/>
  <c r="H111" i="41"/>
  <c r="E142" i="41"/>
  <c r="J142" i="41"/>
  <c r="K142" i="41"/>
  <c r="H142" i="41"/>
  <c r="I142" i="41"/>
  <c r="E657" i="41"/>
  <c r="H657" i="41"/>
  <c r="K657" i="41"/>
  <c r="J657" i="41"/>
  <c r="I657" i="41"/>
  <c r="I42" i="41"/>
  <c r="E42" i="41"/>
  <c r="K42" i="41"/>
  <c r="H42" i="41"/>
  <c r="J42" i="41"/>
  <c r="H143" i="41"/>
  <c r="J143" i="41"/>
  <c r="I143" i="41"/>
  <c r="K143" i="41"/>
  <c r="E143" i="41"/>
  <c r="E196" i="41"/>
  <c r="J196" i="41"/>
  <c r="K196" i="41"/>
  <c r="I196" i="41"/>
  <c r="H196" i="41"/>
  <c r="E447" i="41"/>
  <c r="H447" i="41"/>
  <c r="J447" i="41"/>
  <c r="I447" i="41"/>
  <c r="K447" i="41"/>
  <c r="H214" i="41"/>
  <c r="K214" i="41"/>
  <c r="J214" i="41"/>
  <c r="I214" i="41"/>
  <c r="E214" i="41"/>
  <c r="E105" i="41"/>
  <c r="I105" i="41"/>
  <c r="J105" i="41"/>
  <c r="K105" i="41"/>
  <c r="H105" i="41"/>
  <c r="H387" i="41"/>
  <c r="I387" i="41"/>
  <c r="K387" i="41"/>
  <c r="J387" i="41"/>
  <c r="E387" i="41"/>
  <c r="K415" i="41"/>
  <c r="H415" i="41"/>
  <c r="I415" i="41"/>
  <c r="J415" i="41"/>
  <c r="E415" i="41"/>
  <c r="E346" i="41"/>
  <c r="H346" i="41"/>
  <c r="K346" i="41"/>
  <c r="I346" i="41"/>
  <c r="J346" i="41"/>
  <c r="K15" i="41"/>
  <c r="J15" i="41"/>
  <c r="E15" i="41"/>
  <c r="H15" i="41"/>
  <c r="I15" i="41"/>
  <c r="I620" i="41"/>
  <c r="J620" i="41"/>
  <c r="K620" i="41"/>
  <c r="E620" i="41"/>
  <c r="H620" i="41"/>
  <c r="K311" i="41"/>
  <c r="I311" i="41"/>
  <c r="J311" i="41"/>
  <c r="E311" i="41"/>
  <c r="H311" i="41"/>
  <c r="J618" i="41"/>
  <c r="H618" i="41"/>
  <c r="K618" i="41"/>
  <c r="I618" i="41"/>
  <c r="E618" i="41"/>
  <c r="J112" i="29"/>
  <c r="H112" i="29"/>
  <c r="I112" i="29"/>
  <c r="H488" i="41"/>
  <c r="J488" i="41"/>
  <c r="K488" i="41"/>
  <c r="E488" i="41"/>
  <c r="I488" i="41"/>
  <c r="K409" i="41"/>
  <c r="E409" i="41"/>
  <c r="I409" i="41"/>
  <c r="H409" i="41"/>
  <c r="J409" i="41"/>
  <c r="H533" i="41"/>
  <c r="I533" i="41"/>
  <c r="E533" i="41"/>
  <c r="K533" i="41"/>
  <c r="J533" i="41"/>
  <c r="I700" i="41"/>
  <c r="H700" i="41"/>
  <c r="J700" i="41"/>
  <c r="K700" i="41"/>
  <c r="E700" i="41"/>
  <c r="K439" i="41"/>
  <c r="E439" i="41"/>
  <c r="J439" i="41"/>
  <c r="H439" i="41"/>
  <c r="I439" i="41"/>
  <c r="E261" i="41"/>
  <c r="K261" i="41"/>
  <c r="I261" i="41"/>
  <c r="H261" i="41"/>
  <c r="J261" i="41"/>
  <c r="H116" i="29"/>
  <c r="J116" i="29"/>
  <c r="I116" i="29"/>
  <c r="I78" i="29"/>
  <c r="H78" i="29"/>
  <c r="J78" i="29"/>
  <c r="H431" i="41"/>
  <c r="E431" i="41"/>
  <c r="I431" i="41"/>
  <c r="J431" i="41"/>
  <c r="K431" i="41"/>
  <c r="J157" i="41"/>
  <c r="I157" i="41"/>
  <c r="E157" i="41"/>
  <c r="H157" i="41"/>
  <c r="K157" i="41"/>
  <c r="K155" i="41"/>
  <c r="I155" i="41"/>
  <c r="E155" i="41"/>
  <c r="H155" i="41"/>
  <c r="J155" i="41"/>
  <c r="H325" i="41"/>
  <c r="K325" i="41"/>
  <c r="E325" i="41"/>
  <c r="J325" i="41"/>
  <c r="I325" i="41"/>
  <c r="H284" i="41"/>
  <c r="J284" i="41"/>
  <c r="I284" i="41"/>
  <c r="E284" i="41"/>
  <c r="K284" i="41"/>
  <c r="I247" i="41"/>
  <c r="E247" i="41"/>
  <c r="J247" i="41"/>
  <c r="K247" i="41"/>
  <c r="H247" i="41"/>
  <c r="K629" i="41"/>
  <c r="H629" i="41"/>
  <c r="I629" i="41"/>
  <c r="E629" i="41"/>
  <c r="J629" i="41"/>
  <c r="K697" i="41"/>
  <c r="E697" i="41"/>
  <c r="J697" i="41"/>
  <c r="H697" i="41"/>
  <c r="I697" i="41"/>
  <c r="J68" i="29"/>
  <c r="H68" i="29"/>
  <c r="I68" i="29"/>
  <c r="E250" i="41"/>
  <c r="K250" i="41"/>
  <c r="J250" i="41"/>
  <c r="H250" i="41"/>
  <c r="I250" i="41"/>
  <c r="H600" i="41"/>
  <c r="E600" i="41"/>
  <c r="K600" i="41"/>
  <c r="I600" i="41"/>
  <c r="J600" i="41"/>
  <c r="K356" i="41"/>
  <c r="J356" i="41"/>
  <c r="E356" i="41"/>
  <c r="I356" i="41"/>
  <c r="H356" i="41"/>
  <c r="J572" i="41"/>
  <c r="I572" i="41"/>
  <c r="K572" i="41"/>
  <c r="E572" i="41"/>
  <c r="H572" i="41"/>
  <c r="I612" i="41"/>
  <c r="J612" i="41"/>
  <c r="K612" i="41"/>
  <c r="E612" i="41"/>
  <c r="H612" i="41"/>
  <c r="I364" i="41"/>
  <c r="E364" i="41"/>
  <c r="J364" i="41"/>
  <c r="H364" i="41"/>
  <c r="K364" i="41"/>
  <c r="I33" i="41"/>
  <c r="H33" i="41"/>
  <c r="E33" i="41"/>
  <c r="K33" i="41"/>
  <c r="J33" i="41"/>
  <c r="J82" i="29"/>
  <c r="I82" i="29"/>
  <c r="H82" i="29"/>
  <c r="J493" i="41"/>
  <c r="E493" i="41"/>
  <c r="K493" i="41"/>
  <c r="I493" i="41"/>
  <c r="H493" i="41"/>
  <c r="H183" i="41"/>
  <c r="J183" i="41"/>
  <c r="K183" i="41"/>
  <c r="I183" i="41"/>
  <c r="E183" i="41"/>
  <c r="H349" i="41"/>
  <c r="K349" i="41"/>
  <c r="I349" i="41"/>
  <c r="J349" i="41"/>
  <c r="E349" i="41"/>
  <c r="H153" i="29"/>
  <c r="J153" i="29"/>
  <c r="I153" i="29"/>
  <c r="H81" i="29"/>
  <c r="I81" i="29"/>
  <c r="J81" i="29"/>
  <c r="H366" i="41"/>
  <c r="J366" i="41"/>
  <c r="I366" i="41"/>
  <c r="K366" i="41"/>
  <c r="E366" i="41"/>
  <c r="I157" i="29"/>
  <c r="J157" i="29"/>
  <c r="H157" i="29"/>
  <c r="E450" i="41"/>
  <c r="I450" i="41"/>
  <c r="J450" i="41"/>
  <c r="K450" i="41"/>
  <c r="H450" i="41"/>
  <c r="I381" i="41"/>
  <c r="J381" i="41"/>
  <c r="K381" i="41"/>
  <c r="E381" i="41"/>
  <c r="H381" i="41"/>
  <c r="I530" i="41"/>
  <c r="H530" i="41"/>
  <c r="K530" i="41"/>
  <c r="E530" i="41"/>
  <c r="J530" i="41"/>
  <c r="J419" i="41"/>
  <c r="K419" i="41"/>
  <c r="H419" i="41"/>
  <c r="I419" i="41"/>
  <c r="E419" i="41"/>
  <c r="I119" i="41"/>
  <c r="E119" i="41"/>
  <c r="K119" i="41"/>
  <c r="H119" i="41"/>
  <c r="J119" i="41"/>
  <c r="E666" i="41"/>
  <c r="I666" i="41"/>
  <c r="K666" i="41"/>
  <c r="H666" i="41"/>
  <c r="J666" i="41"/>
  <c r="J281" i="41"/>
  <c r="E281" i="41"/>
  <c r="H281" i="41"/>
  <c r="K281" i="41"/>
  <c r="I281" i="41"/>
  <c r="K307" i="41"/>
  <c r="E307" i="41"/>
  <c r="J307" i="41"/>
  <c r="I307" i="41"/>
  <c r="H307" i="41"/>
  <c r="I382" i="41"/>
  <c r="J382" i="41"/>
  <c r="K382" i="41"/>
  <c r="E382" i="41"/>
  <c r="H382" i="41"/>
  <c r="I403" i="41"/>
  <c r="K403" i="41"/>
  <c r="H403" i="41"/>
  <c r="J403" i="41"/>
  <c r="E403" i="41"/>
  <c r="H211" i="41"/>
  <c r="J211" i="41"/>
  <c r="I211" i="41"/>
  <c r="E211" i="41"/>
  <c r="K211" i="41"/>
  <c r="I147" i="29"/>
  <c r="J147" i="29"/>
  <c r="H147" i="29"/>
  <c r="K654" i="41"/>
  <c r="J654" i="41"/>
  <c r="I654" i="41"/>
  <c r="H654" i="41"/>
  <c r="E654" i="41"/>
  <c r="J85" i="29"/>
  <c r="H85" i="29"/>
  <c r="I85" i="29"/>
  <c r="I611" i="41"/>
  <c r="J611" i="41"/>
  <c r="E611" i="41"/>
  <c r="H611" i="41"/>
  <c r="K611" i="41"/>
  <c r="E420" i="41"/>
  <c r="J420" i="41"/>
  <c r="K420" i="41"/>
  <c r="I420" i="41"/>
  <c r="H420" i="41"/>
  <c r="E194" i="41"/>
  <c r="I194" i="41"/>
  <c r="H194" i="41"/>
  <c r="J194" i="41"/>
  <c r="K194" i="41"/>
  <c r="I138" i="29"/>
  <c r="J138" i="29"/>
  <c r="H138" i="29"/>
  <c r="H108" i="41"/>
  <c r="K108" i="41"/>
  <c r="E108" i="41"/>
  <c r="I108" i="41"/>
  <c r="J108" i="41"/>
  <c r="I445" i="41"/>
  <c r="H445" i="41"/>
  <c r="E445" i="41"/>
  <c r="K445" i="41"/>
  <c r="J445" i="41"/>
  <c r="I535" i="41"/>
  <c r="K535" i="41"/>
  <c r="E535" i="41"/>
  <c r="J535" i="41"/>
  <c r="H535" i="41"/>
  <c r="I89" i="29"/>
  <c r="J89" i="29"/>
  <c r="H89" i="29"/>
  <c r="E195" i="41"/>
  <c r="I195" i="41"/>
  <c r="K195" i="41"/>
  <c r="H195" i="41"/>
  <c r="J195" i="41"/>
  <c r="K50" i="41"/>
  <c r="E50" i="41"/>
  <c r="I50" i="41"/>
  <c r="H50" i="41"/>
  <c r="J50" i="41"/>
  <c r="E226" i="41"/>
  <c r="K226" i="41"/>
  <c r="H226" i="41"/>
  <c r="I226" i="41"/>
  <c r="J226" i="41"/>
  <c r="I470" i="41"/>
  <c r="H470" i="41"/>
  <c r="E470" i="41"/>
  <c r="J470" i="41"/>
  <c r="K470" i="41"/>
  <c r="K192" i="41"/>
  <c r="E192" i="41"/>
  <c r="H192" i="41"/>
  <c r="J192" i="41"/>
  <c r="I192" i="41"/>
  <c r="K204" i="41"/>
  <c r="J204" i="41"/>
  <c r="I204" i="41"/>
  <c r="E204" i="41"/>
  <c r="H204" i="41"/>
  <c r="I464" i="41"/>
  <c r="K464" i="41"/>
  <c r="H464" i="41"/>
  <c r="E464" i="41"/>
  <c r="J464" i="41"/>
  <c r="K106" i="29" l="1"/>
  <c r="K22" i="39"/>
  <c r="K21" i="39"/>
  <c r="K66" i="29"/>
  <c r="K130" i="29"/>
  <c r="K87" i="29"/>
  <c r="K18" i="39"/>
  <c r="K23" i="39"/>
  <c r="C13" i="54"/>
  <c r="I12" i="54"/>
  <c r="D12" i="54"/>
  <c r="H12" i="54"/>
  <c r="L11" i="54"/>
  <c r="M11" i="54" s="1"/>
  <c r="K160" i="29"/>
  <c r="K31" i="39"/>
  <c r="K28" i="39"/>
  <c r="K16" i="29"/>
  <c r="K35" i="39"/>
  <c r="K20" i="39"/>
  <c r="K29" i="29"/>
  <c r="K60" i="29"/>
  <c r="K162" i="29"/>
  <c r="K34" i="29"/>
  <c r="K104" i="29"/>
  <c r="K113" i="29"/>
  <c r="H38" i="39"/>
  <c r="H39" i="39" s="1"/>
  <c r="H40" i="39" s="1"/>
  <c r="J38" i="39"/>
  <c r="J39" i="39" s="1"/>
  <c r="J40" i="39" s="1"/>
  <c r="I38" i="39"/>
  <c r="I39" i="39" s="1"/>
  <c r="I40" i="39" s="1"/>
  <c r="K17" i="39"/>
  <c r="K129" i="29"/>
  <c r="K16" i="39"/>
  <c r="K102" i="29"/>
  <c r="K84" i="29"/>
  <c r="K92" i="29"/>
  <c r="K26" i="29"/>
  <c r="K105" i="29"/>
  <c r="K46" i="29"/>
  <c r="K59" i="29"/>
  <c r="K148" i="29"/>
  <c r="K54" i="29"/>
  <c r="K100" i="29"/>
  <c r="K38" i="29"/>
  <c r="K50" i="29"/>
  <c r="K137" i="29"/>
  <c r="K150" i="29"/>
  <c r="K155" i="29"/>
  <c r="K82" i="29"/>
  <c r="K163" i="29"/>
  <c r="K79" i="29"/>
  <c r="K128" i="29"/>
  <c r="K27" i="29"/>
  <c r="K136" i="29"/>
  <c r="K36" i="29"/>
  <c r="K76" i="29"/>
  <c r="K63" i="29"/>
  <c r="K126" i="29"/>
  <c r="K89" i="29"/>
  <c r="K25" i="29"/>
  <c r="K94" i="29"/>
  <c r="K138" i="29"/>
  <c r="K103" i="29"/>
  <c r="K90" i="29"/>
  <c r="K57" i="29"/>
  <c r="K134" i="29"/>
  <c r="K122" i="29"/>
  <c r="K149" i="29"/>
  <c r="K118" i="29"/>
  <c r="B59" i="11"/>
  <c r="D10" i="59"/>
  <c r="K19" i="29"/>
  <c r="K154" i="29"/>
  <c r="K99" i="29"/>
  <c r="K125" i="29"/>
  <c r="K33" i="29"/>
  <c r="K37" i="29"/>
  <c r="K74" i="29"/>
  <c r="K69" i="29"/>
  <c r="J168" i="29"/>
  <c r="K127" i="29"/>
  <c r="K131" i="29"/>
  <c r="K17" i="29"/>
  <c r="H168" i="29"/>
  <c r="K81" i="29"/>
  <c r="K80" i="29"/>
  <c r="K91" i="29"/>
  <c r="K67" i="29"/>
  <c r="K110" i="29"/>
  <c r="K151" i="29"/>
  <c r="K98" i="29"/>
  <c r="I168" i="29"/>
  <c r="K142" i="29"/>
  <c r="K158" i="29"/>
  <c r="K35" i="29"/>
  <c r="K68" i="29"/>
  <c r="K77" i="29"/>
  <c r="K124" i="29"/>
  <c r="K96" i="29"/>
  <c r="K115" i="29"/>
  <c r="K31" i="29"/>
  <c r="K39" i="29"/>
  <c r="K47" i="29"/>
  <c r="K132" i="29"/>
  <c r="K45" i="29"/>
  <c r="K58" i="29"/>
  <c r="K143" i="29"/>
  <c r="K116" i="29"/>
  <c r="K153" i="29"/>
  <c r="K73" i="29"/>
  <c r="K146" i="29"/>
  <c r="K30" i="29"/>
  <c r="K161" i="29"/>
  <c r="K164" i="29"/>
  <c r="K53" i="29"/>
  <c r="K112" i="29"/>
  <c r="K120" i="29"/>
  <c r="K159" i="29"/>
  <c r="K165" i="29"/>
  <c r="K95" i="29"/>
  <c r="K72" i="29"/>
  <c r="K144" i="29"/>
  <c r="K42" i="29"/>
  <c r="K65" i="29"/>
  <c r="K119" i="29"/>
  <c r="K49" i="29"/>
  <c r="K108" i="29"/>
  <c r="K40" i="29"/>
  <c r="K88" i="29"/>
  <c r="K28" i="29"/>
  <c r="K152" i="29"/>
  <c r="K135" i="29"/>
  <c r="K147" i="29"/>
  <c r="K85" i="29"/>
  <c r="K78" i="29"/>
  <c r="K141" i="29"/>
  <c r="K121" i="29"/>
  <c r="K56" i="29"/>
  <c r="K93" i="29"/>
  <c r="K51" i="29"/>
  <c r="K52" i="29"/>
  <c r="K140" i="29"/>
  <c r="K44" i="29"/>
  <c r="K157" i="29"/>
  <c r="K117" i="29"/>
  <c r="K20" i="29"/>
  <c r="K111" i="29"/>
  <c r="K71" i="29"/>
  <c r="K55" i="29"/>
  <c r="K32" i="29"/>
  <c r="K101" i="29"/>
  <c r="K75" i="29"/>
  <c r="K62" i="29"/>
  <c r="K145" i="29"/>
  <c r="K139" i="29"/>
  <c r="K18" i="29"/>
  <c r="K23" i="29"/>
  <c r="K70" i="29"/>
  <c r="K64" i="29"/>
  <c r="K133" i="29"/>
  <c r="K109" i="29"/>
  <c r="K24" i="29"/>
  <c r="E12" i="54" l="1"/>
  <c r="L12" i="54" s="1"/>
  <c r="M12" i="54" s="1"/>
  <c r="C14" i="54"/>
  <c r="D13" i="54"/>
  <c r="I13" i="54"/>
  <c r="H13" i="54"/>
  <c r="K38" i="39"/>
  <c r="K39" i="39" s="1"/>
  <c r="K40" i="39" s="1"/>
  <c r="J169" i="29"/>
  <c r="J170" i="29" s="1"/>
  <c r="F7" i="54"/>
  <c r="D11" i="59"/>
  <c r="H169" i="29"/>
  <c r="H170" i="29" s="1"/>
  <c r="K168" i="29"/>
  <c r="I169" i="29"/>
  <c r="I170" i="29" s="1"/>
  <c r="C15" i="54" l="1"/>
  <c r="I14" i="54"/>
  <c r="H14" i="54"/>
  <c r="D14" i="54"/>
  <c r="E14" i="54" s="1"/>
  <c r="E13" i="54"/>
  <c r="L13" i="54" s="1"/>
  <c r="M13" i="54" s="1"/>
  <c r="K169" i="29"/>
  <c r="K170" i="29" s="1"/>
  <c r="G9" i="54"/>
  <c r="J9" i="54" s="1"/>
  <c r="N9" i="54" s="1"/>
  <c r="P9" i="54" s="1"/>
  <c r="G11" i="54"/>
  <c r="J11" i="54" s="1"/>
  <c r="N11" i="54" s="1"/>
  <c r="P11" i="54" s="1"/>
  <c r="G31" i="54"/>
  <c r="G22" i="54"/>
  <c r="G24" i="54"/>
  <c r="G13" i="54"/>
  <c r="J13" i="54" s="1"/>
  <c r="G32" i="54"/>
  <c r="G8" i="54"/>
  <c r="J8" i="54" s="1"/>
  <c r="N8" i="54" s="1"/>
  <c r="P8" i="54" s="1"/>
  <c r="G10" i="54"/>
  <c r="J10" i="54" s="1"/>
  <c r="N10" i="54" s="1"/>
  <c r="P10" i="54" s="1"/>
  <c r="G23" i="54"/>
  <c r="G14" i="54"/>
  <c r="G16" i="54"/>
  <c r="G12" i="54"/>
  <c r="J12" i="54" s="1"/>
  <c r="N12" i="54" s="1"/>
  <c r="P12" i="54" s="1"/>
  <c r="G25" i="54"/>
  <c r="G20" i="54"/>
  <c r="G18" i="54"/>
  <c r="G15" i="54"/>
  <c r="G17" i="54"/>
  <c r="G28" i="54"/>
  <c r="G19" i="54"/>
  <c r="G7" i="54"/>
  <c r="J7" i="54" s="1"/>
  <c r="G26" i="54"/>
  <c r="G21" i="54"/>
  <c r="G27" i="54"/>
  <c r="G30" i="54"/>
  <c r="G29" i="54"/>
  <c r="J14" i="54" l="1"/>
  <c r="D15" i="54"/>
  <c r="E15" i="54" s="1"/>
  <c r="L15" i="54" s="1"/>
  <c r="M15" i="54" s="1"/>
  <c r="H15" i="54"/>
  <c r="I15" i="54"/>
  <c r="C16" i="54"/>
  <c r="N13" i="54"/>
  <c r="P13" i="54" s="1"/>
  <c r="L14" i="54"/>
  <c r="M14" i="54" s="1"/>
  <c r="N7" i="54"/>
  <c r="J15" i="54" l="1"/>
  <c r="N15" i="54" s="1"/>
  <c r="P15" i="54" s="1"/>
  <c r="D16" i="54"/>
  <c r="E16" i="54" s="1"/>
  <c r="L16" i="54" s="1"/>
  <c r="M16" i="54" s="1"/>
  <c r="I16" i="54"/>
  <c r="C17" i="54"/>
  <c r="H16" i="54"/>
  <c r="N14" i="54"/>
  <c r="P14" i="54" s="1"/>
  <c r="P7" i="54"/>
  <c r="Q7" i="54" s="1"/>
  <c r="J16" i="54" l="1"/>
  <c r="N16" i="54" s="1"/>
  <c r="P16" i="54" s="1"/>
  <c r="I17" i="54"/>
  <c r="C18" i="54"/>
  <c r="H17" i="54"/>
  <c r="D17" i="54"/>
  <c r="S7" i="54"/>
  <c r="Q8" i="54"/>
  <c r="E17" i="54" l="1"/>
  <c r="L17" i="54" s="1"/>
  <c r="M17" i="54" s="1"/>
  <c r="C19" i="54"/>
  <c r="I18" i="54"/>
  <c r="H18" i="54"/>
  <c r="D18" i="54"/>
  <c r="E18" i="54" s="1"/>
  <c r="L18" i="54" s="1"/>
  <c r="M18" i="54" s="1"/>
  <c r="J17" i="54"/>
  <c r="Q9" i="54"/>
  <c r="S8" i="54"/>
  <c r="J18" i="54" l="1"/>
  <c r="N18" i="54" s="1"/>
  <c r="P18" i="54" s="1"/>
  <c r="N17" i="54"/>
  <c r="P17" i="54" s="1"/>
  <c r="I19" i="54"/>
  <c r="C20" i="54"/>
  <c r="D19" i="54"/>
  <c r="E19" i="54" s="1"/>
  <c r="H19" i="54"/>
  <c r="S9" i="54"/>
  <c r="Q10" i="54"/>
  <c r="T9" i="54"/>
  <c r="J19" i="54" l="1"/>
  <c r="L19" i="54"/>
  <c r="M19" i="54" s="1"/>
  <c r="H20" i="54"/>
  <c r="I20" i="54"/>
  <c r="D20" i="54"/>
  <c r="C21" i="54"/>
  <c r="Q11" i="54"/>
  <c r="S10" i="54"/>
  <c r="T10" i="54"/>
  <c r="J20" i="54" l="1"/>
  <c r="N19" i="54"/>
  <c r="P19" i="54" s="1"/>
  <c r="E20" i="54"/>
  <c r="L20" i="54" s="1"/>
  <c r="M20" i="54" s="1"/>
  <c r="H21" i="54"/>
  <c r="I21" i="54"/>
  <c r="C22" i="54"/>
  <c r="D21" i="54"/>
  <c r="E21" i="54" s="1"/>
  <c r="L21" i="54" s="1"/>
  <c r="M21" i="54" s="1"/>
  <c r="S11" i="54"/>
  <c r="Q12" i="54"/>
  <c r="T11" i="54"/>
  <c r="N20" i="54" l="1"/>
  <c r="P20" i="54" s="1"/>
  <c r="J21" i="54"/>
  <c r="N21" i="54" s="1"/>
  <c r="P21" i="54" s="1"/>
  <c r="C23" i="54"/>
  <c r="I22" i="54"/>
  <c r="H22" i="54"/>
  <c r="D22" i="54"/>
  <c r="E22" i="54" s="1"/>
  <c r="L22" i="54" s="1"/>
  <c r="M22" i="54" s="1"/>
  <c r="S12" i="54"/>
  <c r="Q13" i="54"/>
  <c r="T12" i="54"/>
  <c r="J22" i="54" l="1"/>
  <c r="N22" i="54" s="1"/>
  <c r="P22" i="54" s="1"/>
  <c r="I23" i="54"/>
  <c r="H23" i="54"/>
  <c r="D23" i="54"/>
  <c r="E23" i="54" s="1"/>
  <c r="C24" i="54"/>
  <c r="S13" i="54"/>
  <c r="Q14" i="54"/>
  <c r="T13" i="54"/>
  <c r="J23" i="54" l="1"/>
  <c r="D24" i="54"/>
  <c r="E24" i="54" s="1"/>
  <c r="C25" i="54"/>
  <c r="H24" i="54"/>
  <c r="I24" i="54"/>
  <c r="L23" i="54"/>
  <c r="M23" i="54" s="1"/>
  <c r="S14" i="54"/>
  <c r="Q15" i="54"/>
  <c r="T14" i="54"/>
  <c r="N23" i="54" l="1"/>
  <c r="P23" i="54" s="1"/>
  <c r="I25" i="54"/>
  <c r="C26" i="54"/>
  <c r="D25" i="54"/>
  <c r="E25" i="54" s="1"/>
  <c r="L25" i="54" s="1"/>
  <c r="M25" i="54" s="1"/>
  <c r="H25" i="54"/>
  <c r="J24" i="54"/>
  <c r="L24" i="54"/>
  <c r="M24" i="54" s="1"/>
  <c r="Q16" i="54"/>
  <c r="T16" i="54" s="1"/>
  <c r="S15" i="54"/>
  <c r="T15" i="54"/>
  <c r="J25" i="54" l="1"/>
  <c r="N25" i="54" s="1"/>
  <c r="P25" i="54" s="1"/>
  <c r="N24" i="54"/>
  <c r="P24" i="54" s="1"/>
  <c r="C27" i="54"/>
  <c r="I26" i="54"/>
  <c r="H26" i="54"/>
  <c r="D26" i="54"/>
  <c r="S16" i="54"/>
  <c r="Q17" i="54"/>
  <c r="T17" i="54" s="1"/>
  <c r="J26" i="54" l="1"/>
  <c r="E26" i="54"/>
  <c r="L26" i="54" s="1"/>
  <c r="M26" i="54" s="1"/>
  <c r="D27" i="54"/>
  <c r="E27" i="54" s="1"/>
  <c r="L27" i="54" s="1"/>
  <c r="M27" i="54" s="1"/>
  <c r="C28" i="54"/>
  <c r="I27" i="54"/>
  <c r="H27" i="54"/>
  <c r="S17" i="54"/>
  <c r="Q18" i="54"/>
  <c r="T18" i="54" s="1"/>
  <c r="J27" i="54" l="1"/>
  <c r="N27" i="54" s="1"/>
  <c r="P27" i="54" s="1"/>
  <c r="N26" i="54"/>
  <c r="P26" i="54" s="1"/>
  <c r="I28" i="54"/>
  <c r="H28" i="54"/>
  <c r="C29" i="54"/>
  <c r="D28" i="54"/>
  <c r="E28" i="54" s="1"/>
  <c r="L28" i="54" s="1"/>
  <c r="M28" i="54" s="1"/>
  <c r="S18" i="54"/>
  <c r="Q19" i="54"/>
  <c r="T19" i="54" s="1"/>
  <c r="J28" i="54" l="1"/>
  <c r="N28" i="54" s="1"/>
  <c r="P28" i="54" s="1"/>
  <c r="D29" i="54"/>
  <c r="C30" i="54"/>
  <c r="H29" i="54"/>
  <c r="I29" i="54"/>
  <c r="S19" i="54"/>
  <c r="Q20" i="54"/>
  <c r="T20" i="54" s="1"/>
  <c r="I30" i="54" l="1"/>
  <c r="D30" i="54"/>
  <c r="H30" i="54"/>
  <c r="C31" i="54"/>
  <c r="J29" i="54"/>
  <c r="E29" i="54"/>
  <c r="L29" i="54" s="1"/>
  <c r="M29" i="54" s="1"/>
  <c r="Q21" i="54"/>
  <c r="T21" i="54" s="1"/>
  <c r="S20" i="54"/>
  <c r="J30" i="54" l="1"/>
  <c r="N29" i="54"/>
  <c r="P29" i="54" s="1"/>
  <c r="C32" i="54"/>
  <c r="H31" i="54"/>
  <c r="I31" i="54"/>
  <c r="D31" i="54"/>
  <c r="E30" i="54"/>
  <c r="L30" i="54" s="1"/>
  <c r="M30" i="54" s="1"/>
  <c r="Q22" i="54"/>
  <c r="T22" i="54" s="1"/>
  <c r="S21" i="54"/>
  <c r="N30" i="54" l="1"/>
  <c r="P30" i="54" s="1"/>
  <c r="E31" i="54"/>
  <c r="L31" i="54" s="1"/>
  <c r="M31" i="54" s="1"/>
  <c r="J31" i="54"/>
  <c r="I32" i="54"/>
  <c r="D32" i="54"/>
  <c r="E32" i="54" s="1"/>
  <c r="H32" i="54"/>
  <c r="S22" i="54"/>
  <c r="Q23" i="54"/>
  <c r="T23" i="54" s="1"/>
  <c r="J32" i="54" l="1"/>
  <c r="J33" i="54" s="1"/>
  <c r="N31" i="54"/>
  <c r="P31" i="54" s="1"/>
  <c r="L32" i="54"/>
  <c r="M32" i="54" s="1"/>
  <c r="S23" i="54"/>
  <c r="Q24" i="54"/>
  <c r="T24" i="54" s="1"/>
  <c r="M33" i="54" l="1"/>
  <c r="Q36" i="54" s="1"/>
  <c r="N32" i="54"/>
  <c r="Q25" i="54"/>
  <c r="T25" i="54" s="1"/>
  <c r="S24" i="54"/>
  <c r="Q34" i="54" l="1"/>
  <c r="P32" i="54"/>
  <c r="Q38" i="54"/>
  <c r="Q37" i="54"/>
  <c r="Q26" i="54"/>
  <c r="T26" i="54" s="1"/>
  <c r="S25" i="54"/>
  <c r="S26" i="54" l="1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S31" i="54" l="1"/>
  <c r="Q32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>
  <authors>
    <author>NEILA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 shapeId="0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<sst xmlns="http://schemas.openxmlformats.org/spreadsheetml/2006/main" count="4740" uniqueCount="1638">
  <si>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</si>
  <si>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</si>
  <si>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</si>
  <si>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</si>
  <si>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</si>
  <si>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</si>
  <si>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</si>
  <si>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</si>
  <si>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</si>
  <si>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</si>
  <si>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</si>
  <si>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Unit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</si>
  <si>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</si>
  <si>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</si>
  <si>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</si>
  <si>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</si>
  <si>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</si>
  <si>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</si>
  <si>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</si>
  <si>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</si>
  <si>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</si>
  <si>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</si>
  <si>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</si>
  <si>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</si>
  <si>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</si>
  <si>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</si>
  <si>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</si>
  <si>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</si>
  <si>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</si>
  <si>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</si>
  <si>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</si>
  <si>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</si>
  <si>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</si>
  <si>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</si>
  <si>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</si>
  <si>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</si>
  <si>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</si>
  <si>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</si>
  <si>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</si>
  <si>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</si>
  <si>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</si>
  <si>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</si>
  <si>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</si>
  <si>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</si>
  <si>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</si>
  <si>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</si>
  <si>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</si>
  <si>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</si>
  <si>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</si>
  <si>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</si>
  <si>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</si>
  <si>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</si>
  <si>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</si>
  <si>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</si>
  <si>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</si>
  <si>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</si>
  <si>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</si>
  <si>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</si>
  <si>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</si>
  <si>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</si>
  <si>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</si>
  <si>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</si>
  <si>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</si>
  <si>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</si>
  <si>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</si>
  <si>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</si>
  <si>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</si>
  <si>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</si>
  <si>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</si>
  <si>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</si>
  <si>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</si>
  <si>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</si>
  <si>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</si>
  <si>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</si>
  <si>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</si>
  <si>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</si>
  <si>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</si>
  <si>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</si>
  <si>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</si>
  <si>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</si>
  <si>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</si>
  <si>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</si>
  <si>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</si>
  <si>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</si>
  <si>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</si>
  <si>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</si>
  <si>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</si>
  <si>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</si>
  <si>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</si>
  <si>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</si>
  <si>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</si>
  <si>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</si>
  <si>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</si>
  <si>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</si>
  <si>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</si>
  <si>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</si>
  <si>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</si>
  <si>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</si>
  <si>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</si>
  <si>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</si>
  <si>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</si>
  <si>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</si>
  <si>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</si>
  <si>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</si>
  <si>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</si>
  <si>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</si>
  <si>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</si>
  <si>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</si>
  <si>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</si>
  <si>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</si>
  <si>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</si>
  <si>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</si>
  <si>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</si>
  <si>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</si>
  <si>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</si>
  <si>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</si>
  <si>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</si>
  <si>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</si>
  <si>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</si>
  <si>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</si>
  <si>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</si>
  <si>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</si>
  <si>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</si>
  <si>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</si>
  <si>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</si>
  <si>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</si>
  <si>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</si>
  <si>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</si>
  <si>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</si>
  <si>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</si>
  <si>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</si>
  <si>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</si>
  <si>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</si>
  <si>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</si>
  <si>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</si>
  <si>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</si>
  <si>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</si>
  <si>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</si>
  <si>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</si>
  <si>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</si>
  <si>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</si>
  <si>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</si>
  <si>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</si>
  <si>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</si>
  <si>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</si>
  <si>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</si>
  <si>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</si>
  <si>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</si>
  <si>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</si>
  <si>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</si>
  <si>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</si>
  <si>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</si>
  <si>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</si>
  <si>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</si>
  <si>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</si>
  <si>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</si>
  <si>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</si>
  <si>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</si>
  <si>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</si>
  <si>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</si>
  <si>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</si>
  <si>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</si>
  <si>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</si>
  <si>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</si>
  <si>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</si>
  <si>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</si>
  <si>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</si>
  <si>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</si>
  <si>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</si>
  <si>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</si>
  <si>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</si>
  <si>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</si>
  <si>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</si>
  <si>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</si>
  <si>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</si>
  <si>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</si>
  <si>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</si>
  <si>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</si>
  <si>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</si>
  <si>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</si>
  <si>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</si>
  <si>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</si>
  <si>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</si>
  <si>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</si>
  <si>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</si>
  <si>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</si>
  <si>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</si>
  <si>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</si>
  <si>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</si>
  <si>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</si>
  <si>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</si>
  <si>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</si>
  <si>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</si>
  <si>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</si>
  <si>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</si>
  <si>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</si>
  <si>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</si>
  <si>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</si>
  <si>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</si>
  <si>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</si>
  <si>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</si>
  <si>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</si>
  <si>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</si>
  <si>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</si>
  <si>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</si>
  <si>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</si>
  <si>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</si>
  <si>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</si>
  <si>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</si>
  <si>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</si>
  <si>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</si>
  <si>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</si>
  <si>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</si>
  <si>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</si>
  <si>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</si>
  <si>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</si>
  <si>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</si>
  <si>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</si>
  <si>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</si>
  <si>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</si>
  <si>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</si>
  <si>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</si>
  <si>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</si>
  <si>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</si>
  <si>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</si>
  <si>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</si>
  <si>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</si>
  <si>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</si>
  <si>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</si>
  <si>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</si>
  <si>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</si>
  <si>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</si>
  <si>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</si>
  <si>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</si>
  <si>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</si>
  <si>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</si>
  <si>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</si>
  <si>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</si>
  <si>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</si>
  <si>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</si>
  <si>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</si>
  <si>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</si>
  <si>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</si>
  <si>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</si>
  <si>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</si>
  <si>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</si>
  <si>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</si>
  <si>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</si>
  <si>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</si>
  <si>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</si>
  <si>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</si>
  <si>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</si>
  <si>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</si>
  <si>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</si>
  <si>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</si>
  <si>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</si>
  <si>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</si>
  <si>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</si>
  <si>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</si>
  <si>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</si>
  <si>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</si>
  <si>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</si>
  <si>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</si>
  <si>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</si>
  <si>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</si>
  <si>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</si>
  <si>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</si>
  <si>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</si>
  <si>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</si>
  <si>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</si>
  <si>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</si>
  <si>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</si>
  <si>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</si>
  <si>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</si>
  <si>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</si>
  <si>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</si>
  <si>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</si>
  <si>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</si>
  <si>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</si>
  <si>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</si>
  <si>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</si>
  <si>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</si>
  <si>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</si>
  <si>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</si>
  <si>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</si>
  <si>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</si>
  <si>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</si>
  <si>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</si>
  <si>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</si>
  <si>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</si>
  <si>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</si>
  <si>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</si>
  <si>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</si>
  <si>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</si>
  <si>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</si>
  <si>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</si>
  <si>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</si>
  <si>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</si>
  <si>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</si>
  <si>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</si>
  <si>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</si>
  <si>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</si>
  <si>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</si>
  <si>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</si>
  <si>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</si>
  <si>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</si>
  <si>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</si>
  <si>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</si>
  <si>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</si>
  <si>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</si>
  <si>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</si>
  <si>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</si>
  <si>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</si>
  <si>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</si>
  <si>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</si>
  <si>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</si>
  <si>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</si>
  <si>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</si>
  <si>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</si>
  <si>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</si>
  <si>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</si>
  <si>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</si>
  <si>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</si>
  <si>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</si>
  <si>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</si>
  <si>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</si>
  <si>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</si>
  <si>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</si>
  <si>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</si>
  <si>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</si>
  <si>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</si>
  <si>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</si>
  <si>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</si>
  <si>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</si>
  <si>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</si>
  <si>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</si>
  <si>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</si>
  <si>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</si>
  <si>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</si>
  <si>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</si>
  <si>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</si>
  <si>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</si>
  <si>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</si>
  <si>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</si>
  <si>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</si>
  <si>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</si>
  <si>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</si>
  <si>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</si>
  <si>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</si>
  <si>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</si>
  <si>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</si>
  <si>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</si>
  <si>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</si>
  <si>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</si>
  <si>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</si>
  <si>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</si>
  <si>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</si>
  <si>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</si>
  <si>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</si>
  <si>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</si>
  <si>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</si>
  <si>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</si>
  <si>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</si>
  <si>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</si>
  <si>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</si>
  <si>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</si>
  <si>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</si>
  <si>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</si>
  <si>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</si>
  <si>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</si>
  <si>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</si>
  <si>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</si>
  <si>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</si>
  <si>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</si>
  <si>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</si>
  <si>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</si>
  <si>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</si>
  <si>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</si>
  <si>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</si>
  <si>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</si>
  <si>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</si>
  <si>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</si>
  <si>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</si>
  <si>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</si>
  <si>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</si>
  <si>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</si>
  <si>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</si>
  <si>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</si>
  <si>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</si>
  <si>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</si>
  <si>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</si>
  <si>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</si>
  <si>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</si>
  <si>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</si>
  <si>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</si>
  <si>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</si>
  <si>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</si>
  <si>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</si>
  <si>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</si>
  <si>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</si>
  <si>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</si>
  <si>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</si>
  <si>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</si>
  <si>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</si>
  <si>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</si>
  <si>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</si>
  <si>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</si>
  <si>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</si>
  <si>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</si>
  <si>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</si>
  <si>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</si>
  <si>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</si>
  <si>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</si>
  <si>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</si>
  <si>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</si>
  <si>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</si>
  <si>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</si>
  <si>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</si>
  <si>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</si>
  <si>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</si>
  <si>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</si>
  <si>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</si>
  <si>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</si>
  <si>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</si>
  <si>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</si>
  <si>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</si>
  <si>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</si>
  <si>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</si>
  <si>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</si>
  <si>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</si>
  <si>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</si>
  <si>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</si>
  <si>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</si>
  <si>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</si>
  <si>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</si>
  <si>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</si>
  <si>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</si>
  <si>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</si>
  <si>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</si>
  <si>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</si>
  <si>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</si>
  <si>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</si>
  <si>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</si>
  <si>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</si>
  <si>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</si>
  <si>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</si>
  <si>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</si>
  <si>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</si>
  <si>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</si>
  <si>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</si>
  <si>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</si>
  <si>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</si>
  <si>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</si>
  <si>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</si>
  <si>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</si>
  <si>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</si>
  <si>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</si>
  <si>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</si>
  <si>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</si>
  <si>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</si>
  <si>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</si>
  <si>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</si>
  <si>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</si>
  <si>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</si>
  <si>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</si>
  <si>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</si>
  <si>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</si>
  <si>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</si>
  <si>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</si>
  <si>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</si>
  <si>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</si>
  <si>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</si>
  <si>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</si>
  <si>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</si>
  <si>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</si>
  <si>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</si>
  <si>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</si>
  <si>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</si>
  <si>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</si>
  <si>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</si>
  <si>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</si>
  <si>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</si>
  <si>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</si>
  <si>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</si>
  <si>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</si>
  <si>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</si>
  <si>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</si>
  <si>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</si>
  <si>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</si>
  <si>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</si>
  <si>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</si>
  <si>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</si>
  <si>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</si>
  <si>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</si>
  <si>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</si>
  <si>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</si>
  <si>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</si>
  <si>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</si>
  <si>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</si>
  <si>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</si>
  <si>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</si>
  <si>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</si>
  <si>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</si>
  <si>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</si>
  <si>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</si>
  <si>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</si>
  <si>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</si>
  <si>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</si>
  <si>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</si>
  <si>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</si>
  <si>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</si>
  <si>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</si>
  <si>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</si>
  <si>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</si>
  <si>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</si>
  <si>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</si>
  <si>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</si>
  <si>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</si>
  <si>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</si>
  <si>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</si>
  <si>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</si>
  <si>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</si>
  <si>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</si>
  <si>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</si>
  <si>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</si>
  <si>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</si>
  <si>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</si>
  <si>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</si>
  <si>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</si>
  <si>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</si>
  <si>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</si>
  <si>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</si>
  <si>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</si>
  <si>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</si>
  <si>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</si>
  <si>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</si>
  <si>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</si>
  <si>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</si>
  <si>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</si>
  <si>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</si>
  <si>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</si>
  <si>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</si>
  <si>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</si>
  <si>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</si>
  <si>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</si>
  <si>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</si>
  <si>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</si>
  <si>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</si>
  <si>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</si>
  <si>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</si>
  <si>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</si>
  <si>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</si>
  <si>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</si>
  <si>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</si>
  <si>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</si>
  <si>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</si>
  <si>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</si>
  <si>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</si>
  <si>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</si>
  <si>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</si>
  <si>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</si>
  <si>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</si>
  <si>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</si>
  <si>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</si>
  <si>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</si>
  <si>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</si>
  <si>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</si>
  <si>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</si>
  <si>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</si>
  <si>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</si>
  <si>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</si>
  <si>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</si>
  <si>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</si>
  <si>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</si>
  <si>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</si>
  <si>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</si>
  <si>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</si>
  <si>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</si>
  <si>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</si>
  <si>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</si>
  <si>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</si>
  <si>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</si>
  <si>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</si>
  <si>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</si>
  <si>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</si>
  <si>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</si>
  <si>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</si>
  <si>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</si>
  <si>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</si>
  <si>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</si>
  <si>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</si>
  <si>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</si>
  <si>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</si>
  <si>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</si>
  <si>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</si>
  <si>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</si>
  <si>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</si>
  <si>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</si>
  <si>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</si>
  <si>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</si>
  <si>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</si>
  <si>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</si>
  <si>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</si>
  <si>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</si>
  <si>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</si>
  <si>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</si>
  <si>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</si>
  <si>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</si>
  <si>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</si>
  <si>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</si>
  <si>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</si>
  <si>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</si>
  <si>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</si>
  <si>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</si>
  <si>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</si>
  <si>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</si>
  <si>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</si>
  <si>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</si>
  <si>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</si>
  <si>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</si>
  <si>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</si>
  <si>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</si>
  <si>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</si>
  <si>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</si>
  <si>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</si>
  <si>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</si>
  <si>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</si>
  <si>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</si>
  <si>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</si>
  <si>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</si>
  <si>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</si>
  <si>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</si>
  <si>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</si>
  <si>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</si>
  <si>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</si>
  <si>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</si>
  <si>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</si>
  <si>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</si>
  <si>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</si>
  <si>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</si>
  <si>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</si>
  <si>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</si>
  <si>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</si>
  <si>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</si>
  <si>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</si>
  <si>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</si>
  <si>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</si>
  <si>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</si>
  <si>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</si>
  <si>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</si>
  <si>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</si>
  <si>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</si>
  <si>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</si>
  <si>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</si>
  <si>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</si>
  <si>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</si>
  <si>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</si>
  <si>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</si>
  <si>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</si>
  <si>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</si>
  <si>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</si>
  <si>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</si>
  <si>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</si>
  <si>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</si>
  <si>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</si>
  <si>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</si>
  <si>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</si>
  <si>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</si>
  <si>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</si>
  <si>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</si>
  <si>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</si>
  <si>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</si>
  <si>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</si>
  <si>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</si>
  <si>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</si>
  <si>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</si>
  <si>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</si>
  <si>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</si>
  <si>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</si>
  <si>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</si>
  <si>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</si>
  <si>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</si>
  <si>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</si>
  <si>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</si>
  <si>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</si>
  <si>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</si>
  <si>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</si>
  <si>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</si>
  <si>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</si>
  <si>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</si>
  <si>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</si>
  <si>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</si>
  <si>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</si>
  <si>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</si>
  <si>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</si>
  <si>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</si>
  <si>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</si>
  <si>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</si>
  <si>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</si>
  <si>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</si>
  <si>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</si>
  <si>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</si>
  <si>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</si>
  <si>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</si>
  <si>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</si>
  <si>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</si>
  <si>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</si>
  <si>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</si>
  <si>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</si>
  <si>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</si>
  <si>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</si>
  <si>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</si>
  <si>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</si>
  <si>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</si>
  <si>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</si>
  <si>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</si>
  <si>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</si>
  <si>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</si>
  <si>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</si>
  <si>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</si>
  <si>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</si>
  <si>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</si>
  <si>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</si>
  <si>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</si>
  <si>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</si>
  <si>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</si>
  <si>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</si>
  <si>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</si>
  <si>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</si>
  <si>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</si>
  <si>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</si>
  <si>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</si>
  <si>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</si>
  <si>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</si>
  <si>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</si>
  <si>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</si>
  <si>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</si>
  <si>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</si>
  <si>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</si>
  <si>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</si>
  <si>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</si>
  <si>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</si>
  <si>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</si>
  <si>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</si>
  <si>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</si>
  <si>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</si>
  <si>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</si>
  <si>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</si>
  <si>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</si>
  <si>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</si>
  <si>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</si>
  <si>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</si>
  <si>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</si>
  <si>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</si>
  <si>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</si>
  <si>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</si>
  <si>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</si>
  <si>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</si>
  <si>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</si>
  <si>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</si>
  <si>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</si>
  <si>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</si>
  <si>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</si>
  <si>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</si>
  <si>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</si>
  <si>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</si>
  <si>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</si>
  <si>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</si>
  <si>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</si>
  <si>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</si>
  <si>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</si>
  <si>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</si>
  <si>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</si>
  <si>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</si>
  <si>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</si>
  <si>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</si>
  <si>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</si>
  <si>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</si>
  <si>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</si>
  <si>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</si>
  <si>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</si>
  <si>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</si>
  <si>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</si>
  <si>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</si>
  <si>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</si>
  <si>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</si>
  <si>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</si>
  <si>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</si>
  <si>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</si>
  <si>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</si>
  <si>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</si>
  <si>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</si>
  <si>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</si>
  <si>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</si>
  <si>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</si>
  <si>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</si>
  <si>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</si>
  <si>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</si>
  <si>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</si>
  <si>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</si>
  <si>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</si>
  <si>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</si>
  <si>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</si>
  <si>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</si>
  <si>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</si>
  <si>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</si>
  <si>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</si>
  <si>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</si>
  <si>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</si>
  <si>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</si>
  <si>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</si>
  <si>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</si>
  <si>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</si>
  <si>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</si>
  <si>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</si>
  <si>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</si>
  <si>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</si>
  <si>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</si>
  <si>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</si>
  <si>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</si>
  <si>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</si>
  <si>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</si>
  <si>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</si>
  <si>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</si>
  <si>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</si>
  <si>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</si>
  <si>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</si>
  <si>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</si>
  <si>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</si>
  <si>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</si>
  <si>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</si>
  <si>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</si>
  <si>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</si>
  <si>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</si>
  <si>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</si>
  <si>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</si>
  <si>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</si>
  <si>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</si>
  <si>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</si>
  <si>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</si>
  <si>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</si>
  <si>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</si>
  <si>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</si>
  <si>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</si>
  <si>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</si>
  <si>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</si>
  <si>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</si>
  <si>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</si>
  <si>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</si>
  <si>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</si>
  <si>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</si>
  <si>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</si>
  <si>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</si>
  <si>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</si>
  <si>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</si>
  <si>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</si>
  <si>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</si>
  <si>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</si>
  <si>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</si>
  <si>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</si>
  <si>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</si>
  <si>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</si>
  <si>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</si>
  <si>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</si>
  <si>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</si>
  <si>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</si>
  <si>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</si>
  <si>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</si>
  <si>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</si>
  <si>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</si>
  <si>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</si>
  <si>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</si>
  <si>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</si>
  <si>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</si>
  <si>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</si>
  <si>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</si>
  <si>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</si>
  <si>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</si>
  <si>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</si>
  <si>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</si>
  <si>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</si>
  <si>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</si>
  <si>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</si>
  <si>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</si>
  <si>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</si>
  <si>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</si>
  <si>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</si>
  <si>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</si>
  <si>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</si>
  <si>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</si>
  <si>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</si>
  <si>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</si>
  <si>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</si>
  <si>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</si>
  <si>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</si>
  <si>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</si>
  <si>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</si>
  <si>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</si>
  <si>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</si>
  <si>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</si>
  <si>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</si>
  <si>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</si>
  <si>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</si>
  <si>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</si>
  <si>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</si>
  <si>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</si>
  <si>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</si>
  <si>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</si>
  <si>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</si>
  <si>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</si>
  <si>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</si>
  <si>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</si>
  <si>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</si>
  <si>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</si>
  <si>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</si>
  <si>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</si>
  <si>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</si>
  <si>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</si>
  <si>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</si>
  <si>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</si>
  <si>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</si>
  <si>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</si>
  <si>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</si>
  <si>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</si>
  <si>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</si>
  <si>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</si>
  <si>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</si>
  <si>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</si>
  <si>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</si>
  <si>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</si>
  <si>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</si>
  <si>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</si>
  <si>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</si>
  <si>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</si>
  <si>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</si>
  <si>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</si>
  <si>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</si>
  <si>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</si>
  <si>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</si>
  <si>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</si>
  <si>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</si>
  <si>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</si>
  <si>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</si>
  <si>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</si>
  <si>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</si>
  <si>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</si>
  <si>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</si>
  <si>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</si>
  <si>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</si>
  <si>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</si>
  <si>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</si>
  <si>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</si>
  <si>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</si>
  <si>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</si>
  <si>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</si>
  <si>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</si>
  <si>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</si>
  <si>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</si>
  <si>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</si>
  <si>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</si>
  <si>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</si>
  <si>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</si>
  <si>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</si>
  <si>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</si>
  <si>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</si>
  <si>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</si>
  <si>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</si>
  <si>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</si>
  <si>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</si>
  <si>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</si>
  <si>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</si>
  <si>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</si>
  <si>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</si>
  <si>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</si>
  <si>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</si>
  <si>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</si>
  <si>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</si>
  <si>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</si>
  <si>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</si>
  <si>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</si>
  <si>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</si>
  <si>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</si>
  <si>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</si>
  <si>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</si>
  <si>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</si>
  <si>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</si>
  <si>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</si>
  <si>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</si>
  <si>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</si>
  <si>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</si>
  <si>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</si>
  <si>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</si>
  <si>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</si>
  <si>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</si>
  <si>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</si>
  <si>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</si>
  <si>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</si>
  <si>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</si>
  <si>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</si>
  <si>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</si>
  <si>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</si>
  <si>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</si>
  <si>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</si>
  <si>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</si>
  <si>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</si>
  <si>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</si>
  <si>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</si>
  <si>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</si>
  <si>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</si>
  <si>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</si>
  <si>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</si>
  <si>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</si>
  <si>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</si>
  <si>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</si>
  <si>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</si>
  <si>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</si>
  <si>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</si>
  <si>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</si>
  <si>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</si>
  <si>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</si>
  <si>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</si>
  <si>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</si>
  <si>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</si>
  <si>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</si>
  <si>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</si>
  <si>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</si>
  <si>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</si>
  <si>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</si>
  <si>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</si>
  <si>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</si>
  <si>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</si>
  <si>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</si>
  <si>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</si>
  <si>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</si>
  <si>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</si>
  <si>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</si>
  <si>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</si>
  <si>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</si>
  <si>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</si>
  <si>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</si>
  <si>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</si>
  <si>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</si>
  <si>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</si>
  <si>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</si>
  <si>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</si>
  <si>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</si>
  <si>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</si>
  <si>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</si>
  <si>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</si>
  <si>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</si>
  <si>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</si>
  <si>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</si>
  <si>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</si>
  <si>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</si>
  <si>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</si>
  <si>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</si>
  <si>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</si>
  <si>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</si>
  <si>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</si>
  <si>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</si>
  <si>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</si>
  <si>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</si>
  <si>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</si>
  <si>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</si>
  <si>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</si>
  <si>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</si>
  <si>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</si>
  <si>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</si>
  <si>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</si>
  <si>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</si>
  <si>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</si>
  <si>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</si>
  <si>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</si>
  <si>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</si>
  <si>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</si>
  <si>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</si>
  <si>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</si>
  <si>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</si>
  <si>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</si>
  <si>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</si>
  <si>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</si>
  <si>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</si>
  <si>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</si>
  <si>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</si>
  <si>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</si>
  <si>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</si>
  <si>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</si>
  <si>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</si>
  <si>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</si>
  <si>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</si>
  <si>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</si>
  <si>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</si>
  <si>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</si>
  <si>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</si>
  <si>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</si>
  <si>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</si>
  <si>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</si>
  <si>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</si>
  <si>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</si>
  <si>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</si>
  <si>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</si>
  <si>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</si>
  <si>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</si>
  <si>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</si>
  <si>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</si>
  <si>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</si>
  <si>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</si>
  <si>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</si>
  <si>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</si>
  <si>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</si>
  <si>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</si>
  <si>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</si>
  <si>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</si>
  <si>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</si>
  <si>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</si>
  <si>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</si>
  <si>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</si>
  <si>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</si>
  <si>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</si>
  <si>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</si>
  <si>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</si>
  <si>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</si>
  <si>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</si>
  <si>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</si>
  <si>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</si>
  <si>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</si>
  <si>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</si>
  <si>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</si>
  <si>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</si>
  <si>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</si>
  <si>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</si>
  <si>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</si>
  <si>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</si>
  <si>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</si>
  <si>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</si>
  <si>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</si>
  <si>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</si>
  <si>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</si>
  <si>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</si>
  <si>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</si>
  <si>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</si>
  <si>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</si>
  <si>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</si>
  <si>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</si>
  <si>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</si>
  <si>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</si>
  <si>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</si>
  <si>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</si>
  <si>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</si>
  <si>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</si>
  <si>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</si>
  <si>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</si>
  <si>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</si>
  <si>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</si>
  <si>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</si>
  <si>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</si>
  <si>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</si>
  <si>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</si>
  <si>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</si>
  <si>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</si>
  <si>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</si>
  <si>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</si>
  <si>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</si>
  <si>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</si>
  <si>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</si>
  <si>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</si>
  <si>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</si>
  <si>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</si>
  <si>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</si>
  <si>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</si>
  <si>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</si>
  <si>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</si>
  <si>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</si>
  <si>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</si>
  <si>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</si>
  <si>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</si>
  <si>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</si>
  <si>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</si>
  <si>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</si>
  <si>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</si>
  <si>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</si>
  <si>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</si>
  <si>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</si>
  <si>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</si>
  <si>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</si>
  <si>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</si>
  <si>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</si>
  <si>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</si>
  <si>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</si>
  <si>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</si>
  <si>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</si>
  <si>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</si>
  <si>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</si>
  <si>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</si>
  <si>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</si>
  <si>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</si>
  <si>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</si>
  <si>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</si>
  <si>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</si>
  <si>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</si>
  <si>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</si>
  <si>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</si>
  <si>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</si>
  <si>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</si>
  <si>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</si>
  <si>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</si>
  <si>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</si>
  <si>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</si>
  <si>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</si>
  <si>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</si>
  <si>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</si>
  <si>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</si>
  <si>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</si>
  <si>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</si>
  <si>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</si>
  <si>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</si>
  <si>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</si>
  <si>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</si>
  <si>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</si>
  <si>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</si>
  <si>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</si>
  <si>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</si>
  <si>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</si>
  <si>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</si>
  <si>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</si>
  <si>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</si>
  <si>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</si>
  <si>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</si>
  <si>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</si>
  <si>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</si>
  <si>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</si>
  <si>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</si>
  <si>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</si>
  <si>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</si>
  <si>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</si>
  <si>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</si>
  <si>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</si>
  <si>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</si>
  <si>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</si>
  <si>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</si>
  <si>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</si>
  <si>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</si>
  <si>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</si>
  <si>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</si>
  <si>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</si>
  <si>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</si>
  <si>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</si>
  <si>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</si>
  <si>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</si>
  <si>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</si>
  <si>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</si>
  <si>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</si>
  <si>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</si>
  <si>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</si>
  <si>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</si>
  <si>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</si>
  <si>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</si>
  <si>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</si>
  <si>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</si>
  <si>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</si>
  <si>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</si>
  <si>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</si>
  <si>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</si>
  <si>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</si>
  <si>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</si>
  <si>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</si>
  <si>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</si>
  <si>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</si>
  <si>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</si>
  <si>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</si>
  <si>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</si>
  <si>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</si>
  <si>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</si>
  <si>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</si>
  <si>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</si>
  <si>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</si>
  <si>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</si>
  <si>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</si>
  <si>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</si>
  <si>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</si>
  <si>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</si>
  <si>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</si>
  <si>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</si>
  <si>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</si>
  <si>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</si>
  <si>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</si>
  <si>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</si>
  <si>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</si>
  <si>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</si>
  <si>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</si>
  <si>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</si>
  <si>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</si>
  <si>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</si>
  <si>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</si>
  <si>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</si>
  <si>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</si>
  <si>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</si>
  <si>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</si>
  <si>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</si>
  <si>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</si>
  <si>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</si>
  <si>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</si>
  <si>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</si>
  <si>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</si>
  <si>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</si>
  <si>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</si>
  <si>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</si>
  <si>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</si>
  <si>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</si>
  <si>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</si>
  <si>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</si>
  <si>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</si>
  <si>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</si>
  <si>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</si>
  <si>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</si>
  <si>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</si>
  <si>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</si>
  <si>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</si>
  <si>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</si>
  <si>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</si>
  <si>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</si>
  <si>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</si>
  <si>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</si>
  <si>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</si>
  <si>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</si>
  <si>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</si>
  <si>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</si>
  <si>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</si>
  <si>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</si>
  <si>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</si>
  <si>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</si>
  <si>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</si>
  <si>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</si>
  <si>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</si>
  <si>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</si>
  <si>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</si>
  <si>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</si>
  <si>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</si>
  <si>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</si>
  <si>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</si>
  <si>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</si>
  <si>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</si>
  <si>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</si>
  <si>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</si>
  <si>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</si>
  <si>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</si>
  <si>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</si>
  <si>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</si>
  <si>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</si>
  <si>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</si>
  <si>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</si>
  <si>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</si>
  <si>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</si>
  <si>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</si>
  <si>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</si>
  <si>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</si>
  <si>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</si>
  <si>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</si>
  <si>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</si>
  <si>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</si>
  <si>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</si>
  <si>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</si>
  <si>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</si>
  <si>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</si>
  <si>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</si>
  <si>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</si>
  <si>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</si>
  <si>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</si>
  <si>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</si>
  <si>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</si>
  <si>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</si>
  <si>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</si>
  <si>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</si>
  <si>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</si>
  <si>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</si>
  <si>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</si>
  <si>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</si>
  <si>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</si>
  <si>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</si>
  <si>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</si>
  <si>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</si>
  <si>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</si>
  <si>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</si>
  <si>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</si>
  <si>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</si>
  <si>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</si>
  <si>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</si>
  <si>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</si>
  <si>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</si>
  <si>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</si>
  <si>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</si>
  <si>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</si>
  <si>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</si>
  <si>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</si>
  <si>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</si>
  <si>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</si>
  <si>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</si>
  <si>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</si>
  <si>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</si>
  <si>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</si>
  <si>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</si>
  <si>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</si>
  <si>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</si>
  <si>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</si>
  <si>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</si>
  <si>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</si>
  <si>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</si>
  <si>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</si>
  <si>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</si>
  <si>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</si>
  <si>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</si>
  <si>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</si>
  <si>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</si>
  <si>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v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</si>
  <si>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</si>
  <si>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</si>
  <si>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</si>
  <si>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</si>
  <si>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</si>
  <si>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</si>
  <si>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</si>
  <si>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</si>
  <si>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</si>
  <si>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</si>
  <si>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</si>
  <si>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</si>
  <si>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</si>
  <si>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</si>
  <si>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</si>
  <si>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</si>
  <si>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</si>
  <si>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</si>
  <si>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</si>
  <si>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</si>
  <si>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</si>
  <si>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</si>
  <si>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</si>
  <si>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</si>
  <si>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</si>
  <si>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</si>
  <si>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</si>
  <si>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</si>
  <si>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</si>
  <si>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</si>
  <si>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</si>
  <si>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</si>
  <si>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</si>
  <si>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</si>
  <si>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</si>
  <si>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</si>
  <si>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</si>
  <si>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</si>
  <si>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</si>
  <si>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</si>
  <si>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</si>
  <si>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</si>
  <si>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</si>
  <si>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</si>
  <si>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</si>
  <si>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</si>
  <si>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</si>
  <si>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</si>
  <si>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</si>
  <si>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</si>
  <si>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</si>
  <si>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</si>
  <si>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</si>
  <si>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</si>
  <si>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</si>
  <si>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</si>
  <si>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</si>
  <si>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</si>
  <si>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</si>
  <si>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</si>
  <si>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</si>
  <si>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</si>
  <si>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</si>
  <si>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</si>
  <si>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</si>
  <si>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</si>
  <si>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</si>
  <si>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</si>
  <si>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</si>
  <si>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</si>
  <si>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</si>
  <si>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</si>
  <si>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</si>
  <si>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</si>
  <si>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</si>
  <si>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</si>
  <si>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</si>
  <si>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</si>
  <si>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</si>
  <si>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</si>
  <si>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</si>
  <si>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</si>
  <si>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</si>
  <si>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</si>
  <si>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</si>
  <si>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</si>
  <si>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</si>
  <si>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</si>
  <si>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</si>
  <si>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</si>
  <si>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</si>
  <si>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</si>
  <si>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</si>
  <si>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</si>
  <si>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</si>
  <si>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</si>
  <si>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</si>
  <si>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</si>
  <si>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</si>
  <si>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</si>
  <si>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</si>
  <si>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</si>
  <si>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</si>
  <si>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</si>
  <si>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</si>
  <si>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</si>
  <si>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</si>
  <si>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</si>
  <si>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</si>
  <si>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</si>
  <si>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</si>
  <si>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</si>
  <si>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</si>
  <si>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</si>
  <si>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</si>
  <si>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</si>
  <si>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</si>
  <si>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</si>
  <si>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</si>
  <si>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</si>
  <si>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</si>
  <si>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</si>
  <si>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</si>
  <si>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</si>
  <si>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</si>
  <si>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</si>
  <si>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</si>
  <si>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</si>
  <si>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</si>
  <si>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</si>
  <si>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</si>
  <si>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</si>
  <si>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</si>
  <si>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</si>
  <si>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</si>
  <si>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</si>
  <si>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</si>
  <si>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</si>
  <si>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</si>
  <si>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</si>
  <si>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</si>
  <si>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</si>
  <si>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</si>
  <si>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</si>
  <si>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</si>
  <si>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</si>
  <si>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</si>
  <si>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</si>
  <si>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</si>
  <si>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</si>
  <si>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</si>
  <si>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</si>
  <si>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</si>
  <si>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</si>
  <si>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</si>
  <si>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</si>
  <si>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</si>
  <si>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</si>
  <si>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</si>
  <si>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</si>
  <si>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PEKERJAAN PEMASANGAN KONSTRUKSI TM</t>
  </si>
  <si>
    <t>PEKERJAAN PEMASANGAN APP</t>
  </si>
  <si>
    <t>PEMBONGKARAN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</si>
  <si>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</si>
  <si>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</si>
  <si>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</si>
  <si>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</si>
  <si>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</si>
  <si>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</si>
  <si>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</si>
  <si>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</si>
  <si>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</si>
  <si>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</si>
  <si>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</si>
  <si>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</si>
  <si>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</si>
  <si>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</si>
  <si>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</si>
  <si>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</si>
  <si>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</si>
  <si>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</si>
  <si>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</si>
  <si>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</si>
  <si>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</si>
  <si>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</si>
  <si>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</si>
  <si>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</si>
  <si>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</si>
  <si>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</si>
  <si>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</si>
  <si>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</si>
  <si>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</si>
  <si>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</si>
  <si>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</si>
  <si>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</si>
  <si>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</si>
  <si>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</si>
  <si>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</si>
  <si>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</si>
  <si>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Spv.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</si>
  <si>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</si>
  <si>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</si>
  <si>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</si>
  <si>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</si>
  <si>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</si>
  <si>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SINGLE LINE DIAGRAM LOKASI PELANGGAN</t>
  </si>
  <si>
    <t>Hasil Ukur Trafo 3 Ph 50 KVA ( X ) di SYG5-206A/4</t>
  </si>
  <si>
    <t>Daya 197.000 VA</t>
  </si>
  <si>
    <t>RS PKU MUHAMMADIAH GUBUG</t>
  </si>
  <si>
    <t>KOORDINAT LOKASI :  '-7.060518661088055, 110.6671480517301</t>
  </si>
  <si>
    <t>RS PKU MUHAMMADIYAH GUBUG</t>
  </si>
  <si>
    <t>Keterangan Tambahan : '-7.060518661088055, 110.6671480517301</t>
  </si>
  <si>
    <t>G313 160 KVA</t>
  </si>
  <si>
    <t>APP 137 KVA</t>
  </si>
  <si>
    <t>APP 197 KVA</t>
  </si>
  <si>
    <t>G313 250 KVA</t>
  </si>
  <si>
    <t>MGN03-355 A</t>
  </si>
  <si>
    <t>MGN03-355A</t>
  </si>
  <si>
    <t>JL LTJEN SOEPRAPTO NO.12 GUBUG</t>
  </si>
  <si>
    <t>PD RS PKU MUHAMMADIYAH GUBUG DAYA 137 KE 197</t>
  </si>
  <si>
    <t>LVCB 2 Jurusan Untuk 2 Tiang (M8-A2)</t>
  </si>
  <si>
    <t>Sepatu Kabel CU/CU-150 mm²</t>
  </si>
  <si>
    <t>MANAGER</t>
  </si>
  <si>
    <t>HARY PRATAMA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</si>
</sst>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8"/>
      <color theme="1"/>
      <name val="Arial"/>
      <family val="2"/>
    </font>
    <font>
      <sz val="9"/>
      <name val="Calibri"/>
      <family val="2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indexed="10"/>
      <name val="Calibri"/>
      <family val="2"/>
    </font>
    <font>
      <sz val="9"/>
      <color theme="1"/>
      <name val="Calibri"/>
      <family val="2"/>
    </font>
    <font>
      <sz val="9"/>
      <color rgb="FFFF0000"/>
      <name val="Calibri"/>
      <family val="2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24"/>
      <name val="Calibri"/>
      <family val="2"/>
      <scheme val="minor"/>
    </font>
    <font>
      <b/>
      <sz val="12"/>
      <name val="Calibri"/>
      <family val="2"/>
      <scheme val="minor"/>
    </font>
    <font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8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10"/>
      </bottom>
      <diagonal/>
    </border>
    <border>
      <left/>
      <right style="thin">
        <color indexed="10"/>
      </right>
      <top style="thin">
        <color indexed="64"/>
      </top>
      <bottom style="thin">
        <color indexed="10"/>
      </bottom>
      <diagonal/>
    </border>
  </borders>
  <cellStyleXfs count="3731">
    <xf numFmtId="0" fontId="0" fillId="0" borderId="0"/>
    <xf numFmtId="172" fontId="40" fillId="0" borderId="0">
      <alignment horizontal="centerContinuous"/>
    </xf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62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4" fontId="34" fillId="0" borderId="0" applyFill="0" applyBorder="0" applyAlignment="0"/>
    <xf numFmtId="174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167" fontId="102" fillId="0" borderId="0" applyFont="0" applyFill="0" applyBorder="0" applyAlignment="0" applyProtection="0"/>
    <xf numFmtId="0" fontId="63" fillId="0" borderId="0"/>
    <xf numFmtId="0" fontId="63" fillId="0" borderId="0"/>
    <xf numFmtId="0" fontId="63" fillId="0" borderId="0"/>
    <xf numFmtId="167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80" fontId="34" fillId="0" borderId="0" applyFont="0" applyFill="0" applyBorder="0" applyAlignment="0" applyProtection="0"/>
    <xf numFmtId="180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7" fontId="34" fillId="0" borderId="0" applyFont="0" applyFill="0" applyBorder="0" applyAlignment="0" applyProtection="0"/>
    <xf numFmtId="177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8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5" fillId="0" borderId="0" applyFont="0" applyFill="0" applyBorder="0" applyAlignment="0" applyProtection="0"/>
    <xf numFmtId="185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206" fontId="20" fillId="0" borderId="0" applyFont="0" applyFill="0" applyBorder="0" applyAlignment="0" applyProtection="0"/>
    <xf numFmtId="205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3" fontId="68" fillId="0" borderId="0" applyFont="0" applyFill="0" applyBorder="0" applyAlignment="0" applyProtection="0"/>
    <xf numFmtId="0" fontId="69" fillId="0" borderId="0" applyNumberFormat="0" applyAlignment="0">
      <alignment horizontal="left"/>
    </xf>
    <xf numFmtId="0" fontId="63" fillId="0" borderId="0"/>
    <xf numFmtId="0" fontId="63" fillId="0" borderId="0"/>
    <xf numFmtId="186" fontId="34" fillId="0" borderId="3"/>
    <xf numFmtId="186" fontId="20" fillId="0" borderId="3"/>
    <xf numFmtId="164" fontId="21" fillId="0" borderId="0" applyFont="0" applyFill="0" applyBorder="0" applyAlignment="0" applyProtection="0"/>
    <xf numFmtId="164" fontId="46" fillId="0" borderId="0" applyFont="0" applyFill="0" applyBorder="0" applyAlignment="0" applyProtection="0"/>
    <xf numFmtId="173" fontId="34" fillId="0" borderId="0" applyFont="0" applyFill="0" applyBorder="0" applyAlignment="0" applyProtection="0"/>
    <xf numFmtId="173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66" fontId="34" fillId="0" borderId="0" applyFont="0" applyFill="0" applyBorder="0" applyAlignment="0" applyProtection="0"/>
    <xf numFmtId="166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68" fillId="0" borderId="0" applyFont="0" applyFill="0" applyBorder="0" applyAlignment="0" applyProtection="0"/>
    <xf numFmtId="188" fontId="70" fillId="0" borderId="0">
      <protection locked="0"/>
    </xf>
    <xf numFmtId="14" fontId="62" fillId="0" borderId="0" applyFill="0" applyBorder="0" applyAlignment="0"/>
    <xf numFmtId="189" fontId="71" fillId="0" borderId="0">
      <protection locked="0"/>
    </xf>
    <xf numFmtId="0" fontId="72" fillId="0" borderId="0"/>
    <xf numFmtId="0" fontId="72" fillId="0" borderId="4"/>
    <xf numFmtId="0" fontId="72" fillId="0" borderId="4"/>
    <xf numFmtId="0" fontId="72" fillId="0" borderId="4"/>
    <xf numFmtId="0" fontId="72" fillId="0" borderId="4"/>
    <xf numFmtId="0" fontId="73" fillId="22" borderId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4" fillId="0" borderId="0" applyNumberFormat="0" applyAlignment="0">
      <alignment horizontal="left"/>
    </xf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5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6" fillId="0" borderId="0">
      <protection locked="0"/>
    </xf>
    <xf numFmtId="190" fontId="70" fillId="0" borderId="0">
      <protection locked="0"/>
    </xf>
    <xf numFmtId="0" fontId="77" fillId="0" borderId="5"/>
    <xf numFmtId="0" fontId="77" fillId="0" borderId="5"/>
    <xf numFmtId="0" fontId="77" fillId="0" borderId="5"/>
    <xf numFmtId="0" fontId="77" fillId="0" borderId="5"/>
    <xf numFmtId="0" fontId="77" fillId="0" borderId="4"/>
    <xf numFmtId="0" fontId="77" fillId="0" borderId="4"/>
    <xf numFmtId="0" fontId="77" fillId="23" borderId="4"/>
    <xf numFmtId="0" fontId="77" fillId="23" borderId="4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78" fillId="0" borderId="0" applyNumberFormat="0"/>
    <xf numFmtId="38" fontId="39" fillId="24" borderId="0" applyNumberFormat="0" applyBorder="0" applyAlignment="0" applyProtection="0"/>
    <xf numFmtId="0" fontId="79" fillId="0" borderId="6" applyNumberFormat="0" applyAlignment="0" applyProtection="0">
      <alignment horizontal="left" vertical="center"/>
    </xf>
    <xf numFmtId="0" fontId="79" fillId="0" borderId="7">
      <alignment horizontal="left" vertical="center"/>
    </xf>
    <xf numFmtId="0" fontId="79" fillId="0" borderId="7">
      <alignment horizontal="left" vertical="center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91" fontId="75" fillId="0" borderId="0">
      <protection locked="0"/>
    </xf>
    <xf numFmtId="191" fontId="75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1" fillId="7" borderId="1" applyNumberFormat="0" applyAlignment="0" applyProtection="0"/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192" fontId="34" fillId="0" borderId="0" applyFont="0" applyFill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37" fontId="80" fillId="0" borderId="0"/>
    <xf numFmtId="193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20" fillId="0" borderId="0"/>
    <xf numFmtId="193" fontId="34" fillId="0" borderId="0"/>
    <xf numFmtId="172" fontId="81" fillId="0" borderId="0"/>
    <xf numFmtId="172" fontId="82" fillId="0" borderId="0"/>
    <xf numFmtId="172" fontId="82" fillId="0" borderId="0"/>
    <xf numFmtId="0" fontId="64" fillId="0" borderId="0"/>
    <xf numFmtId="0" fontId="109" fillId="0" borderId="0"/>
    <xf numFmtId="0" fontId="34" fillId="0" borderId="0"/>
    <xf numFmtId="0" fontId="20" fillId="0" borderId="0"/>
    <xf numFmtId="0" fontId="67" fillId="0" borderId="0"/>
    <xf numFmtId="0" fontId="34" fillId="0" borderId="0"/>
    <xf numFmtId="12" fontId="34" fillId="0" borderId="0"/>
    <xf numFmtId="12" fontId="20" fillId="0" borderId="0"/>
    <xf numFmtId="0" fontId="109" fillId="0" borderId="0"/>
    <xf numFmtId="0" fontId="109" fillId="0" borderId="0"/>
    <xf numFmtId="0" fontId="109" fillId="0" borderId="0"/>
    <xf numFmtId="0" fontId="21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4" fillId="0" borderId="0"/>
    <xf numFmtId="0" fontId="34" fillId="0" borderId="0"/>
    <xf numFmtId="0" fontId="20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67" fillId="0" borderId="0"/>
    <xf numFmtId="0" fontId="34" fillId="0" borderId="0"/>
    <xf numFmtId="0" fontId="109" fillId="0" borderId="0"/>
    <xf numFmtId="0" fontId="34" fillId="0" borderId="0"/>
    <xf numFmtId="0" fontId="109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109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109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109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65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20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21" fillId="0" borderId="0"/>
    <xf numFmtId="0" fontId="21" fillId="0" borderId="0"/>
    <xf numFmtId="0" fontId="34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62" fillId="0" borderId="0">
      <alignment vertical="top"/>
    </xf>
    <xf numFmtId="0" fontId="21" fillId="0" borderId="0"/>
    <xf numFmtId="194" fontId="41" fillId="0" borderId="0"/>
    <xf numFmtId="0" fontId="109" fillId="0" borderId="0"/>
    <xf numFmtId="0" fontId="10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9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34" fillId="0" borderId="0" applyNumberFormat="0" applyFont="0" applyFill="0" applyAlignment="0" applyProtection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 applyNumberFormat="0" applyFont="0" applyFill="0" applyAlignment="0" applyProtection="0"/>
    <xf numFmtId="0" fontId="82" fillId="0" borderId="0"/>
    <xf numFmtId="0" fontId="82" fillId="0" borderId="0"/>
    <xf numFmtId="0" fontId="20" fillId="0" borderId="0" applyNumberFormat="0" applyFont="0" applyFill="0" applyAlignment="0" applyProtection="0"/>
    <xf numFmtId="0" fontId="34" fillId="0" borderId="0"/>
    <xf numFmtId="0" fontId="109" fillId="0" borderId="0"/>
    <xf numFmtId="182" fontId="82" fillId="0" borderId="0"/>
    <xf numFmtId="0" fontId="82" fillId="0" borderId="0"/>
    <xf numFmtId="195" fontId="82" fillId="0" borderId="0"/>
    <xf numFmtId="196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5" fontId="82" fillId="0" borderId="0"/>
    <xf numFmtId="0" fontId="82" fillId="0" borderId="0"/>
    <xf numFmtId="0" fontId="34" fillId="0" borderId="0"/>
    <xf numFmtId="0" fontId="20" fillId="0" borderId="0"/>
    <xf numFmtId="182" fontId="8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109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109" fillId="0" borderId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 applyNumberFormat="0" applyFont="0" applyFill="0" applyAlignment="0" applyProtection="0"/>
    <xf numFmtId="0" fontId="109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198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7" fontId="82" fillId="0" borderId="0"/>
    <xf numFmtId="199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2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2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109" fillId="0" borderId="0"/>
    <xf numFmtId="0" fontId="34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194" fontId="41" fillId="0" borderId="0"/>
    <xf numFmtId="0" fontId="20" fillId="0" borderId="0"/>
    <xf numFmtId="0" fontId="20" fillId="0" borderId="0" applyProtection="0"/>
    <xf numFmtId="0" fontId="109" fillId="0" borderId="0"/>
    <xf numFmtId="0" fontId="109" fillId="0" borderId="0"/>
    <xf numFmtId="0" fontId="109" fillId="0" borderId="0"/>
    <xf numFmtId="0" fontId="20" fillId="0" borderId="0"/>
    <xf numFmtId="0" fontId="20" fillId="0" borderId="0" applyProtection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4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109" fillId="0" borderId="0"/>
    <xf numFmtId="0" fontId="110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34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/>
    <xf numFmtId="0" fontId="21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4" fillId="0" borderId="0"/>
    <xf numFmtId="0" fontId="34" fillId="0" borderId="0"/>
    <xf numFmtId="0" fontId="20" fillId="0" borderId="0"/>
    <xf numFmtId="0" fontId="111" fillId="0" borderId="0"/>
    <xf numFmtId="0" fontId="20" fillId="0" borderId="0"/>
    <xf numFmtId="0" fontId="20" fillId="0" borderId="0"/>
    <xf numFmtId="0" fontId="21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1" fillId="0" borderId="0"/>
    <xf numFmtId="0" fontId="110" fillId="0" borderId="0"/>
    <xf numFmtId="0" fontId="65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20" fillId="0" borderId="0"/>
    <xf numFmtId="194" fontId="41" fillId="0" borderId="0"/>
    <xf numFmtId="194" fontId="41" fillId="0" borderId="0"/>
    <xf numFmtId="0" fontId="1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110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109" fillId="0" borderId="0"/>
    <xf numFmtId="0" fontId="34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176" fontId="34" fillId="0" borderId="0" applyFont="0" applyFill="0" applyBorder="0" applyAlignment="0" applyProtection="0"/>
    <xf numFmtId="176" fontId="20" fillId="0" borderId="0" applyFont="0" applyFill="0" applyBorder="0" applyAlignment="0" applyProtection="0"/>
    <xf numFmtId="200" fontId="34" fillId="0" borderId="0" applyFont="0" applyFill="0" applyBorder="0" applyAlignment="0" applyProtection="0"/>
    <xf numFmtId="200" fontId="20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2" fillId="0" borderId="0"/>
    <xf numFmtId="201" fontId="85" fillId="0" borderId="0" applyNumberFormat="0" applyFill="0" applyBorder="0" applyAlignment="0" applyProtection="0">
      <alignment horizontal="left"/>
    </xf>
    <xf numFmtId="0" fontId="86" fillId="0" borderId="14"/>
    <xf numFmtId="0" fontId="86" fillId="0" borderId="14"/>
    <xf numFmtId="0" fontId="87" fillId="0" borderId="15"/>
    <xf numFmtId="0" fontId="87" fillId="0" borderId="15"/>
    <xf numFmtId="40" fontId="88" fillId="0" borderId="0" applyBorder="0">
      <alignment horizontal="right"/>
    </xf>
    <xf numFmtId="49" fontId="62" fillId="0" borderId="0" applyFill="0" applyBorder="0" applyAlignment="0"/>
    <xf numFmtId="202" fontId="34" fillId="0" borderId="0" applyFill="0" applyBorder="0" applyAlignment="0"/>
    <xf numFmtId="202" fontId="20" fillId="0" borderId="0" applyFill="0" applyBorder="0" applyAlignment="0"/>
    <xf numFmtId="203" fontId="34" fillId="0" borderId="0" applyFill="0" applyBorder="0" applyAlignment="0"/>
    <xf numFmtId="203" fontId="20" fillId="0" borderId="0" applyFill="0" applyBorder="0" applyAlignment="0"/>
    <xf numFmtId="204" fontId="89" fillId="0" borderId="16" applyFont="0" applyBorder="0" applyAlignment="0">
      <alignment horizontal="right"/>
    </xf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4" fillId="0" borderId="0"/>
    <xf numFmtId="0" fontId="8" fillId="0" borderId="0"/>
    <xf numFmtId="9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7" fillId="0" borderId="0"/>
    <xf numFmtId="41" fontId="20" fillId="0" borderId="0" applyFont="0" applyFill="0" applyBorder="0" applyAlignment="0" applyProtection="0"/>
    <xf numFmtId="9" fontId="141" fillId="0" borderId="0" applyFont="0" applyFill="0" applyBorder="0" applyAlignment="0" applyProtection="0"/>
    <xf numFmtId="41" fontId="153" fillId="0" borderId="0" applyFont="0" applyFill="0" applyBorder="0" applyAlignment="0" applyProtection="0"/>
    <xf numFmtId="0" fontId="20" fillId="0" borderId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7" fontId="20" fillId="0" borderId="0" applyFont="0" applyFill="0" applyBorder="0" applyAlignment="0" applyProtection="0"/>
    <xf numFmtId="7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" fillId="0" borderId="0"/>
    <xf numFmtId="0" fontId="14" fillId="0" borderId="0"/>
    <xf numFmtId="0" fontId="14" fillId="0" borderId="0"/>
    <xf numFmtId="0" fontId="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20" fillId="0" borderId="0" applyFont="0" applyFill="0" applyBorder="0" applyAlignment="0" applyProtection="0"/>
    <xf numFmtId="0" fontId="5" fillId="0" borderId="0"/>
    <xf numFmtId="0" fontId="5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5" fillId="0" borderId="0"/>
    <xf numFmtId="0" fontId="14" fillId="0" borderId="0"/>
    <xf numFmtId="0" fontId="5" fillId="0" borderId="0"/>
    <xf numFmtId="0" fontId="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5" fillId="0" borderId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5" fillId="0" borderId="0"/>
    <xf numFmtId="43" fontId="9" fillId="0" borderId="0" applyFont="0" applyFill="0" applyBorder="0" applyAlignment="0" applyProtection="0"/>
    <xf numFmtId="0" fontId="5" fillId="0" borderId="0"/>
    <xf numFmtId="4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5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4" fillId="0" borderId="0"/>
    <xf numFmtId="0" fontId="4" fillId="0" borderId="0"/>
    <xf numFmtId="4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</cellStyleXfs>
  <cellXfs count="714">
    <xf numFmtId="0" fontId="0" fillId="0" borderId="0" xfId="0"/>
    <xf numFmtId="0" fontId="43" fillId="0" borderId="0" xfId="1448" applyFont="1" applyAlignment="1">
      <alignment horizontal="center" wrapText="1"/>
    </xf>
    <xf numFmtId="0" fontId="42" fillId="0" borderId="0" xfId="1448" applyFont="1" applyAlignment="1">
      <alignment horizontal="left" vertical="center" wrapText="1"/>
    </xf>
    <xf numFmtId="0" fontId="52" fillId="0" borderId="0" xfId="1448" applyFont="1" applyAlignment="1">
      <alignment horizontal="center" wrapText="1"/>
    </xf>
    <xf numFmtId="3" fontId="43" fillId="0" borderId="0" xfId="1448" applyNumberFormat="1" applyFont="1" applyAlignment="1">
      <alignment horizontal="center" vertical="center" wrapText="1"/>
    </xf>
    <xf numFmtId="0" fontId="52" fillId="0" borderId="0" xfId="1448" applyFont="1" applyAlignment="1">
      <alignment wrapText="1"/>
    </xf>
    <xf numFmtId="0" fontId="53" fillId="0" borderId="0" xfId="1448" applyFont="1" applyAlignment="1">
      <alignment wrapText="1"/>
    </xf>
    <xf numFmtId="0" fontId="42" fillId="0" borderId="0" xfId="1448" applyFont="1" applyAlignment="1">
      <alignment horizontal="center" wrapText="1"/>
    </xf>
    <xf numFmtId="0" fontId="42" fillId="0" borderId="0" xfId="1448" applyFont="1" applyAlignment="1">
      <alignment horizontal="center" vertical="center" wrapText="1"/>
    </xf>
    <xf numFmtId="3" fontId="42" fillId="0" borderId="0" xfId="1448" applyNumberFormat="1" applyFont="1" applyAlignment="1">
      <alignment horizontal="center" vertical="center" wrapText="1"/>
    </xf>
    <xf numFmtId="0" fontId="42" fillId="0" borderId="18" xfId="1448" applyFont="1" applyBorder="1" applyAlignment="1">
      <alignment horizontal="center" vertical="center" wrapText="1"/>
    </xf>
    <xf numFmtId="0" fontId="43" fillId="0" borderId="0" xfId="1448" applyFont="1" applyAlignment="1">
      <alignment horizontal="center" vertical="center" wrapText="1"/>
    </xf>
    <xf numFmtId="0" fontId="52" fillId="0" borderId="0" xfId="1448" applyFont="1" applyAlignment="1">
      <alignment horizontal="center" vertical="center" wrapText="1"/>
    </xf>
    <xf numFmtId="0" fontId="55" fillId="0" borderId="18" xfId="1448" applyFont="1" applyBorder="1" applyAlignment="1">
      <alignment horizontal="center" wrapText="1"/>
    </xf>
    <xf numFmtId="0" fontId="56" fillId="0" borderId="0" xfId="1448" applyFont="1" applyAlignment="1">
      <alignment wrapText="1"/>
    </xf>
    <xf numFmtId="0" fontId="43" fillId="0" borderId="18" xfId="1448" applyFont="1" applyBorder="1" applyAlignment="1">
      <alignment horizontal="center" vertical="center" wrapText="1"/>
    </xf>
    <xf numFmtId="165" fontId="43" fillId="0" borderId="0" xfId="527" applyNumberFormat="1" applyFont="1" applyFill="1" applyBorder="1" applyAlignment="1">
      <alignment horizontal="center" wrapText="1"/>
    </xf>
    <xf numFmtId="0" fontId="43" fillId="0" borderId="18" xfId="1448" quotePrefix="1" applyFont="1" applyBorder="1" applyAlignment="1">
      <alignment horizontal="center" vertical="center" wrapText="1"/>
    </xf>
    <xf numFmtId="18" fontId="43" fillId="0" borderId="18" xfId="1448" quotePrefix="1" applyNumberFormat="1" applyFont="1" applyBorder="1" applyAlignment="1">
      <alignment horizontal="center" vertical="center" wrapText="1"/>
    </xf>
    <xf numFmtId="0" fontId="52" fillId="0" borderId="0" xfId="1448" applyFont="1" applyAlignment="1">
      <alignment vertical="top" wrapText="1"/>
    </xf>
    <xf numFmtId="165" fontId="43" fillId="0" borderId="18" xfId="1448" applyNumberFormat="1" applyFont="1" applyBorder="1" applyAlignment="1">
      <alignment horizontal="center" vertical="center" wrapText="1"/>
    </xf>
    <xf numFmtId="17" fontId="43" fillId="0" borderId="18" xfId="1448" quotePrefix="1" applyNumberFormat="1" applyFont="1" applyBorder="1" applyAlignment="1">
      <alignment horizontal="center" vertical="center" wrapText="1"/>
    </xf>
    <xf numFmtId="165" fontId="43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7" fillId="0" borderId="0" xfId="1614" applyFont="1" applyAlignment="1">
      <alignment horizontal="center" vertical="center"/>
    </xf>
    <xf numFmtId="0" fontId="42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/>
    </xf>
    <xf numFmtId="167" fontId="51" fillId="0" borderId="0" xfId="1652" applyNumberFormat="1" applyFont="1"/>
    <xf numFmtId="0" fontId="109" fillId="0" borderId="19" xfId="1614" applyBorder="1" applyAlignment="1">
      <alignment horizontal="center"/>
    </xf>
    <xf numFmtId="0" fontId="51" fillId="0" borderId="0" xfId="1614" applyFont="1" applyAlignment="1">
      <alignment horizontal="center"/>
    </xf>
    <xf numFmtId="0" fontId="51" fillId="0" borderId="0" xfId="1614" applyFont="1" applyAlignment="1">
      <alignment horizontal="center" vertical="center" wrapText="1"/>
    </xf>
    <xf numFmtId="3" fontId="43" fillId="0" borderId="0" xfId="1614" applyNumberFormat="1" applyFont="1" applyAlignment="1">
      <alignment vertical="center"/>
    </xf>
    <xf numFmtId="0" fontId="19" fillId="0" borderId="0" xfId="1614" applyFont="1" applyAlignment="1">
      <alignment horizontal="center"/>
    </xf>
    <xf numFmtId="0" fontId="43" fillId="0" borderId="20" xfId="1614" applyFont="1" applyBorder="1" applyAlignment="1">
      <alignment horizontal="center" vertical="center"/>
    </xf>
    <xf numFmtId="0" fontId="43" fillId="0" borderId="21" xfId="1614" applyFont="1" applyBorder="1" applyAlignment="1">
      <alignment horizontal="left" vertical="center" wrapText="1"/>
    </xf>
    <xf numFmtId="0" fontId="43" fillId="0" borderId="21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3" fillId="0" borderId="22" xfId="1614" applyNumberFormat="1" applyFont="1" applyBorder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3" fontId="60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/>
    </xf>
    <xf numFmtId="0" fontId="48" fillId="0" borderId="23" xfId="1614" applyFont="1" applyBorder="1" applyAlignment="1">
      <alignment horizontal="center" vertical="center"/>
    </xf>
    <xf numFmtId="0" fontId="48" fillId="0" borderId="24" xfId="1614" applyFont="1" applyBorder="1" applyAlignment="1">
      <alignment horizontal="left" vertical="center"/>
    </xf>
    <xf numFmtId="0" fontId="48" fillId="0" borderId="24" xfId="1614" applyFont="1" applyBorder="1" applyAlignment="1">
      <alignment vertical="center"/>
    </xf>
    <xf numFmtId="0" fontId="19" fillId="0" borderId="24" xfId="1614" applyFont="1" applyBorder="1" applyAlignment="1">
      <alignment horizontal="center" vertical="center"/>
    </xf>
    <xf numFmtId="3" fontId="43" fillId="0" borderId="24" xfId="1614" applyNumberFormat="1" applyFont="1" applyBorder="1" applyAlignment="1">
      <alignment horizontal="center" vertical="center"/>
    </xf>
    <xf numFmtId="3" fontId="43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9" fillId="0" borderId="0" xfId="1614" applyNumberFormat="1" applyFont="1" applyAlignment="1">
      <alignment horizontal="center"/>
    </xf>
    <xf numFmtId="37" fontId="61" fillId="0" borderId="0" xfId="1614" applyNumberFormat="1" applyFont="1" applyAlignment="1">
      <alignment horizontal="center"/>
    </xf>
    <xf numFmtId="37" fontId="51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1" fillId="0" borderId="30" xfId="1614" applyNumberFormat="1" applyFont="1" applyBorder="1" applyAlignment="1">
      <alignment horizontal="center"/>
    </xf>
    <xf numFmtId="0" fontId="50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8" fillId="0" borderId="0" xfId="1614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0" fontId="48" fillId="0" borderId="0" xfId="1614" applyFont="1" applyAlignment="1">
      <alignment vertical="center"/>
    </xf>
    <xf numFmtId="0" fontId="19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7" fillId="0" borderId="0" xfId="1614" applyFont="1" applyAlignment="1">
      <alignment vertical="center"/>
    </xf>
    <xf numFmtId="0" fontId="47" fillId="0" borderId="0" xfId="1614" applyFont="1" applyAlignment="1">
      <alignment horizontal="center"/>
    </xf>
    <xf numFmtId="0" fontId="90" fillId="0" borderId="0" xfId="1614" applyFont="1" applyAlignment="1">
      <alignment horizontal="center" vertical="center" wrapText="1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37" fontId="51" fillId="0" borderId="27" xfId="1614" applyNumberFormat="1" applyFont="1" applyBorder="1" applyAlignment="1">
      <alignment horizontal="center"/>
    </xf>
    <xf numFmtId="37" fontId="61" fillId="0" borderId="32" xfId="1614" applyNumberFormat="1" applyFont="1" applyBorder="1" applyAlignment="1">
      <alignment horizontal="center"/>
    </xf>
    <xf numFmtId="0" fontId="19" fillId="0" borderId="21" xfId="1652" applyFont="1" applyBorder="1" applyAlignment="1">
      <alignment horizontal="center" vertical="center"/>
    </xf>
    <xf numFmtId="0" fontId="42" fillId="0" borderId="0" xfId="1448" applyFont="1" applyAlignment="1">
      <alignment horizontal="left" vertical="center"/>
    </xf>
    <xf numFmtId="0" fontId="52" fillId="0" borderId="0" xfId="1448" applyFont="1" applyAlignment="1">
      <alignment horizontal="left" wrapText="1"/>
    </xf>
    <xf numFmtId="3" fontId="59" fillId="0" borderId="0" xfId="1614" applyNumberFormat="1" applyFont="1" applyAlignment="1">
      <alignment horizontal="center"/>
    </xf>
    <xf numFmtId="0" fontId="51" fillId="0" borderId="0" xfId="1614" applyFont="1"/>
    <xf numFmtId="0" fontId="43" fillId="0" borderId="21" xfId="1448" applyFont="1" applyBorder="1" applyAlignment="1">
      <alignment horizontal="center" vertical="center"/>
    </xf>
    <xf numFmtId="0" fontId="43" fillId="0" borderId="21" xfId="1448" applyFont="1" applyBorder="1" applyAlignment="1">
      <alignment horizontal="left" wrapText="1"/>
    </xf>
    <xf numFmtId="0" fontId="52" fillId="0" borderId="21" xfId="1448" applyFont="1" applyBorder="1" applyAlignment="1">
      <alignment horizontal="center" wrapText="1"/>
    </xf>
    <xf numFmtId="0" fontId="43" fillId="0" borderId="21" xfId="1448" applyFont="1" applyBorder="1" applyAlignment="1">
      <alignment horizontal="center" vertical="center" wrapText="1"/>
    </xf>
    <xf numFmtId="3" fontId="43" fillId="0" borderId="21" xfId="1448" applyNumberFormat="1" applyFont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61" fillId="0" borderId="34" xfId="1614" applyFont="1" applyBorder="1" applyAlignment="1">
      <alignment vertical="center"/>
    </xf>
    <xf numFmtId="169" fontId="43" fillId="0" borderId="0" xfId="714" applyFont="1" applyFill="1" applyAlignment="1">
      <alignment horizontal="center" wrapText="1"/>
    </xf>
    <xf numFmtId="169" fontId="42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3" fillId="0" borderId="0" xfId="1448" applyFont="1" applyAlignment="1">
      <alignment vertical="center" wrapText="1"/>
    </xf>
    <xf numFmtId="169" fontId="43" fillId="0" borderId="21" xfId="715" applyNumberFormat="1" applyFont="1" applyFill="1" applyBorder="1" applyAlignment="1">
      <alignment horizontal="center" vertical="center" wrapText="1"/>
    </xf>
    <xf numFmtId="169" fontId="43" fillId="0" borderId="21" xfId="714" applyFont="1" applyFill="1" applyBorder="1" applyAlignment="1">
      <alignment horizontal="center" vertical="center" wrapText="1"/>
    </xf>
    <xf numFmtId="169" fontId="43" fillId="0" borderId="33" xfId="714" applyFont="1" applyFill="1" applyBorder="1" applyAlignment="1">
      <alignment horizontal="center" vertical="center" wrapText="1"/>
    </xf>
    <xf numFmtId="167" fontId="42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7" fillId="0" borderId="20" xfId="1652" applyFont="1" applyBorder="1" applyAlignment="1">
      <alignment horizontal="center" vertical="center"/>
    </xf>
    <xf numFmtId="0" fontId="17" fillId="0" borderId="21" xfId="1652" applyFont="1" applyBorder="1" applyAlignment="1">
      <alignment horizontal="center" vertical="center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3" fontId="42" fillId="0" borderId="0" xfId="1614" applyNumberFormat="1" applyFont="1" applyAlignment="1">
      <alignment horizontal="left" vertical="center"/>
    </xf>
    <xf numFmtId="3" fontId="42" fillId="0" borderId="3" xfId="1448" applyNumberFormat="1" applyFont="1" applyBorder="1" applyAlignment="1">
      <alignment horizontal="center" vertical="center" wrapText="1"/>
    </xf>
    <xf numFmtId="0" fontId="43" fillId="0" borderId="21" xfId="1451" applyFont="1" applyBorder="1" applyAlignment="1">
      <alignment horizontal="left" vertical="center" wrapText="1"/>
    </xf>
    <xf numFmtId="0" fontId="55" fillId="0" borderId="18" xfId="1448" quotePrefix="1" applyFont="1" applyBorder="1" applyAlignment="1">
      <alignment horizontal="center" vertical="center" wrapText="1"/>
    </xf>
    <xf numFmtId="0" fontId="47" fillId="0" borderId="0" xfId="1505" applyFont="1"/>
    <xf numFmtId="0" fontId="59" fillId="0" borderId="0" xfId="1615" applyFont="1" applyAlignment="1">
      <alignment horizontal="center"/>
    </xf>
    <xf numFmtId="0" fontId="47" fillId="0" borderId="0" xfId="1615" applyFont="1" applyAlignment="1">
      <alignment horizontal="center" vertical="center"/>
    </xf>
    <xf numFmtId="0" fontId="42" fillId="0" borderId="0" xfId="1615" applyFont="1" applyAlignment="1">
      <alignment horizontal="left" vertical="center"/>
    </xf>
    <xf numFmtId="0" fontId="42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4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2" fillId="0" borderId="0" xfId="1615" applyNumberFormat="1" applyFont="1" applyAlignment="1">
      <alignment horizontal="left" vertical="center"/>
    </xf>
    <xf numFmtId="167" fontId="51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3" fillId="0" borderId="35" xfId="1615" applyFont="1" applyBorder="1" applyAlignment="1">
      <alignment horizontal="center" vertical="center"/>
    </xf>
    <xf numFmtId="0" fontId="43" fillId="0" borderId="35" xfId="1615" applyFont="1" applyBorder="1" applyAlignment="1">
      <alignment horizontal="left" vertical="center" wrapText="1"/>
    </xf>
    <xf numFmtId="0" fontId="43" fillId="0" borderId="35" xfId="1615" applyFont="1" applyBorder="1" applyAlignment="1">
      <alignment horizontal="center" vertical="center" wrapText="1"/>
    </xf>
    <xf numFmtId="0" fontId="45" fillId="0" borderId="35" xfId="1615" applyFont="1" applyBorder="1" applyAlignment="1">
      <alignment horizontal="center" vertical="center"/>
    </xf>
    <xf numFmtId="0" fontId="12" fillId="0" borderId="35" xfId="1653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0" fontId="12" fillId="0" borderId="0" xfId="1615" applyFont="1" applyAlignment="1">
      <alignment horizontal="center"/>
    </xf>
    <xf numFmtId="0" fontId="51" fillId="0" borderId="21" xfId="1653" applyFont="1" applyBorder="1" applyAlignment="1">
      <alignment horizontal="center" vertical="center"/>
    </xf>
    <xf numFmtId="0" fontId="51" fillId="0" borderId="21" xfId="1653" applyFont="1" applyBorder="1" applyAlignment="1">
      <alignment vertical="center" wrapText="1"/>
    </xf>
    <xf numFmtId="0" fontId="43" fillId="0" borderId="21" xfId="1615" applyFont="1" applyBorder="1" applyAlignment="1">
      <alignment horizontal="center" vertical="center" wrapText="1"/>
    </xf>
    <xf numFmtId="0" fontId="45" fillId="0" borderId="21" xfId="1615" applyFont="1" applyBorder="1" applyAlignment="1">
      <alignment horizontal="center" vertical="center"/>
    </xf>
    <xf numFmtId="0" fontId="12" fillId="0" borderId="21" xfId="1653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0" fontId="60" fillId="0" borderId="0" xfId="1615" applyFont="1" applyAlignment="1">
      <alignment horizontal="center"/>
    </xf>
    <xf numFmtId="3" fontId="12" fillId="0" borderId="21" xfId="1653" applyNumberFormat="1" applyFont="1" applyBorder="1" applyAlignment="1">
      <alignment horizontal="center" vertical="center"/>
    </xf>
    <xf numFmtId="0" fontId="47" fillId="0" borderId="0" xfId="1615" applyFont="1" applyAlignment="1">
      <alignment vertical="center"/>
    </xf>
    <xf numFmtId="0" fontId="47" fillId="0" borderId="33" xfId="1615" applyFont="1" applyBorder="1" applyAlignment="1">
      <alignment horizontal="center" vertical="center"/>
    </xf>
    <xf numFmtId="0" fontId="47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4" fillId="0" borderId="33" xfId="1615" applyNumberFormat="1" applyFont="1" applyBorder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9" fillId="0" borderId="0" xfId="1614" applyFont="1" applyAlignment="1">
      <alignment vertical="center"/>
    </xf>
    <xf numFmtId="0" fontId="59" fillId="0" borderId="0" xfId="1614" applyFont="1" applyAlignment="1">
      <alignment horizontal="center" vertical="center"/>
    </xf>
    <xf numFmtId="0" fontId="59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8" fillId="0" borderId="0" xfId="1614" applyFont="1" applyAlignment="1">
      <alignment horizontal="center"/>
    </xf>
    <xf numFmtId="0" fontId="90" fillId="0" borderId="0" xfId="1614" applyFont="1" applyAlignment="1">
      <alignment horizontal="center" vertical="center"/>
    </xf>
    <xf numFmtId="0" fontId="90" fillId="0" borderId="0" xfId="1614" applyFont="1" applyAlignment="1">
      <alignment vertical="center"/>
    </xf>
    <xf numFmtId="207" fontId="43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3" fillId="0" borderId="21" xfId="717" applyNumberFormat="1" applyFont="1" applyFill="1" applyBorder="1" applyAlignment="1" applyProtection="1">
      <alignment horizontal="center" vertical="center" wrapText="1"/>
    </xf>
    <xf numFmtId="165" fontId="43" fillId="0" borderId="21" xfId="1451" applyNumberFormat="1" applyFont="1" applyBorder="1" applyAlignment="1">
      <alignment horizontal="center" vertical="center" wrapText="1"/>
    </xf>
    <xf numFmtId="169" fontId="55" fillId="0" borderId="21" xfId="717" applyNumberFormat="1" applyFont="1" applyFill="1" applyBorder="1" applyAlignment="1" applyProtection="1">
      <alignment horizontal="center" vertical="center" wrapText="1"/>
    </xf>
    <xf numFmtId="0" fontId="43" fillId="0" borderId="21" xfId="1451" applyFont="1" applyBorder="1" applyAlignment="1">
      <alignment horizontal="center" vertical="center" wrapText="1"/>
    </xf>
    <xf numFmtId="169" fontId="43" fillId="0" borderId="21" xfId="728" applyFont="1" applyFill="1" applyBorder="1" applyAlignment="1" applyProtection="1">
      <alignment horizontal="center" vertical="center" wrapText="1"/>
    </xf>
    <xf numFmtId="3" fontId="43" fillId="0" borderId="21" xfId="1450" applyNumberFormat="1" applyFont="1" applyBorder="1" applyAlignment="1">
      <alignment horizontal="center" vertical="center" wrapText="1"/>
    </xf>
    <xf numFmtId="169" fontId="43" fillId="0" borderId="21" xfId="728" applyFont="1" applyFill="1" applyBorder="1" applyAlignment="1">
      <alignment horizontal="center" vertical="center" wrapText="1"/>
    </xf>
    <xf numFmtId="0" fontId="42" fillId="0" borderId="3" xfId="1448" applyFont="1" applyBorder="1" applyAlignment="1">
      <alignment horizontal="center" vertical="center"/>
    </xf>
    <xf numFmtId="0" fontId="42" fillId="0" borderId="3" xfId="1448" applyFont="1" applyBorder="1" applyAlignment="1">
      <alignment horizontal="left" vertical="center" wrapText="1"/>
    </xf>
    <xf numFmtId="0" fontId="42" fillId="0" borderId="3" xfId="1448" applyFont="1" applyBorder="1" applyAlignment="1">
      <alignment horizontal="center" vertical="center" wrapText="1"/>
    </xf>
    <xf numFmtId="169" fontId="42" fillId="0" borderId="3" xfId="715" applyNumberFormat="1" applyFont="1" applyFill="1" applyBorder="1" applyAlignment="1">
      <alignment horizontal="center" vertical="center" wrapText="1"/>
    </xf>
    <xf numFmtId="3" fontId="115" fillId="32" borderId="3" xfId="1448" applyNumberFormat="1" applyFont="1" applyFill="1" applyBorder="1" applyAlignment="1">
      <alignment horizontal="center" vertical="center" wrapText="1"/>
    </xf>
    <xf numFmtId="0" fontId="43" fillId="0" borderId="21" xfId="1451" applyFont="1" applyBorder="1" applyAlignment="1">
      <alignment horizontal="center" vertical="center"/>
    </xf>
    <xf numFmtId="0" fontId="118" fillId="0" borderId="21" xfId="1451" applyFont="1" applyBorder="1" applyAlignment="1">
      <alignment horizontal="left" vertical="center" wrapText="1"/>
    </xf>
    <xf numFmtId="0" fontId="43" fillId="33" borderId="21" xfId="1451" applyFont="1" applyFill="1" applyBorder="1" applyAlignment="1">
      <alignment horizontal="left" vertical="center" wrapText="1"/>
    </xf>
    <xf numFmtId="0" fontId="43" fillId="0" borderId="21" xfId="1451" applyFont="1" applyBorder="1" applyAlignment="1">
      <alignment horizontal="left" wrapText="1"/>
    </xf>
    <xf numFmtId="0" fontId="43" fillId="0" borderId="21" xfId="1450" applyFont="1" applyBorder="1" applyAlignment="1">
      <alignment horizontal="center" vertical="center"/>
    </xf>
    <xf numFmtId="0" fontId="43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14" fillId="0" borderId="0" xfId="523" applyFont="1" applyFill="1" applyAlignment="1">
      <alignment horizontal="left" wrapText="1"/>
    </xf>
    <xf numFmtId="0" fontId="7" fillId="0" borderId="0" xfId="2673" applyAlignment="1">
      <alignment vertical="center" wrapText="1"/>
    </xf>
    <xf numFmtId="0" fontId="7" fillId="0" borderId="0" xfId="2673" applyAlignment="1">
      <alignment horizontal="center" vertical="center" wrapText="1"/>
    </xf>
    <xf numFmtId="0" fontId="7" fillId="0" borderId="28" xfId="2673" applyBorder="1" applyAlignment="1">
      <alignment vertical="center" wrapText="1"/>
    </xf>
    <xf numFmtId="0" fontId="116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16" fillId="0" borderId="28" xfId="2673" applyFont="1" applyBorder="1" applyAlignment="1">
      <alignment vertical="center" wrapText="1"/>
    </xf>
    <xf numFmtId="0" fontId="9" fillId="0" borderId="21" xfId="1615" applyFont="1" applyBorder="1" applyAlignment="1">
      <alignment horizontal="center" vertical="center"/>
    </xf>
    <xf numFmtId="0" fontId="128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2" fillId="0" borderId="21" xfId="1450" applyFont="1" applyBorder="1" applyAlignment="1">
      <alignment horizontal="center" wrapText="1"/>
    </xf>
    <xf numFmtId="0" fontId="43" fillId="0" borderId="21" xfId="1450" applyFont="1" applyBorder="1" applyAlignment="1">
      <alignment horizontal="center" vertical="center" wrapText="1"/>
    </xf>
    <xf numFmtId="3" fontId="43" fillId="0" borderId="21" xfId="1451" applyNumberFormat="1" applyFont="1" applyBorder="1" applyAlignment="1">
      <alignment horizontal="center" vertical="center" wrapText="1"/>
    </xf>
    <xf numFmtId="165" fontId="43" fillId="0" borderId="21" xfId="1450" applyNumberFormat="1" applyFont="1" applyBorder="1" applyAlignment="1">
      <alignment horizontal="center" vertical="center" wrapText="1"/>
    </xf>
    <xf numFmtId="3" fontId="43" fillId="0" borderId="0" xfId="1451" applyNumberFormat="1" applyFont="1" applyAlignment="1">
      <alignment horizontal="center" vertical="center" wrapText="1"/>
    </xf>
    <xf numFmtId="0" fontId="20" fillId="0" borderId="0" xfId="1649"/>
    <xf numFmtId="3" fontId="118" fillId="0" borderId="21" xfId="1451" applyNumberFormat="1" applyFont="1" applyBorder="1" applyAlignment="1">
      <alignment horizontal="center" vertical="center" wrapText="1"/>
    </xf>
    <xf numFmtId="3" fontId="9" fillId="0" borderId="21" xfId="1615" applyNumberFormat="1" applyFont="1" applyBorder="1" applyAlignment="1">
      <alignment horizontal="center" vertical="center"/>
    </xf>
    <xf numFmtId="0" fontId="8" fillId="0" borderId="0" xfId="2670" applyAlignment="1">
      <alignment horizontal="center" vertical="center"/>
    </xf>
    <xf numFmtId="0" fontId="124" fillId="36" borderId="0" xfId="2670" applyFont="1" applyFill="1" applyAlignment="1">
      <alignment horizontal="left" vertical="center"/>
    </xf>
    <xf numFmtId="0" fontId="124" fillId="36" borderId="0" xfId="2670" applyFont="1" applyFill="1" applyAlignment="1">
      <alignment horizontal="center" vertical="center"/>
    </xf>
    <xf numFmtId="0" fontId="125" fillId="36" borderId="0" xfId="2670" applyFont="1" applyFill="1" applyAlignment="1">
      <alignment horizontal="center" vertical="center"/>
    </xf>
    <xf numFmtId="0" fontId="126" fillId="36" borderId="0" xfId="2670" applyFont="1" applyFill="1" applyAlignment="1">
      <alignment horizontal="left" vertical="center"/>
    </xf>
    <xf numFmtId="0" fontId="126" fillId="36" borderId="0" xfId="2670" applyFont="1" applyFill="1" applyAlignment="1">
      <alignment horizontal="center" vertical="center"/>
    </xf>
    <xf numFmtId="0" fontId="126" fillId="36" borderId="0" xfId="2670" applyFont="1" applyFill="1" applyAlignment="1">
      <alignment horizontal="right" vertical="center"/>
    </xf>
    <xf numFmtId="9" fontId="127" fillId="36" borderId="0" xfId="2671" applyFont="1" applyFill="1" applyBorder="1" applyAlignment="1" applyProtection="1">
      <alignment horizontal="right" vertical="center"/>
    </xf>
    <xf numFmtId="167" fontId="126" fillId="36" borderId="0" xfId="2672" applyFont="1" applyFill="1" applyBorder="1" applyAlignment="1" applyProtection="1">
      <alignment horizontal="right" vertical="center"/>
    </xf>
    <xf numFmtId="167" fontId="127" fillId="36" borderId="0" xfId="2672" applyFont="1" applyFill="1" applyBorder="1" applyAlignment="1" applyProtection="1">
      <alignment horizontal="right" vertical="center"/>
    </xf>
    <xf numFmtId="10" fontId="127" fillId="36" borderId="0" xfId="2671" applyNumberFormat="1" applyFont="1" applyFill="1" applyBorder="1" applyAlignment="1" applyProtection="1">
      <alignment horizontal="right" vertical="center"/>
    </xf>
    <xf numFmtId="169" fontId="126" fillId="36" borderId="0" xfId="2672" applyNumberFormat="1" applyFont="1" applyFill="1" applyBorder="1" applyAlignment="1" applyProtection="1">
      <alignment horizontal="right" vertical="center"/>
    </xf>
    <xf numFmtId="0" fontId="120" fillId="0" borderId="0" xfId="2670" applyFont="1" applyAlignment="1">
      <alignment horizontal="left" vertical="center"/>
    </xf>
    <xf numFmtId="0" fontId="123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60" fillId="0" borderId="0" xfId="1538" applyFont="1"/>
    <xf numFmtId="0" fontId="113" fillId="0" borderId="0" xfId="1538" applyFont="1"/>
    <xf numFmtId="0" fontId="51" fillId="0" borderId="42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60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21" fillId="0" borderId="3" xfId="1026" applyFont="1" applyBorder="1" applyProtection="1"/>
    <xf numFmtId="167" fontId="0" fillId="0" borderId="3" xfId="1026" applyFont="1" applyBorder="1" applyProtection="1"/>
    <xf numFmtId="167" fontId="113" fillId="0" borderId="3" xfId="1538" applyNumberFormat="1" applyFont="1" applyBorder="1"/>
    <xf numFmtId="0" fontId="60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8" fillId="0" borderId="0" xfId="1538" applyFont="1"/>
    <xf numFmtId="0" fontId="48" fillId="0" borderId="3" xfId="1538" applyFont="1" applyBorder="1" applyAlignment="1">
      <alignment horizontal="center"/>
    </xf>
    <xf numFmtId="167" fontId="48" fillId="0" borderId="3" xfId="1538" applyNumberFormat="1" applyFont="1" applyBorder="1"/>
    <xf numFmtId="0" fontId="110" fillId="29" borderId="0" xfId="1538" applyFill="1"/>
    <xf numFmtId="0" fontId="48" fillId="0" borderId="0" xfId="1538" applyFont="1" applyAlignment="1">
      <alignment horizontal="center"/>
    </xf>
    <xf numFmtId="167" fontId="48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29" fillId="0" borderId="0" xfId="1614" applyFont="1" applyAlignment="1">
      <alignment horizontal="center"/>
    </xf>
    <xf numFmtId="0" fontId="130" fillId="0" borderId="0" xfId="1614" applyFont="1" applyAlignment="1">
      <alignment horizontal="center" vertical="center"/>
    </xf>
    <xf numFmtId="0" fontId="131" fillId="0" borderId="0" xfId="1614" applyFont="1" applyAlignment="1">
      <alignment horizontal="left" vertical="center"/>
    </xf>
    <xf numFmtId="0" fontId="131" fillId="0" borderId="0" xfId="1614" applyFont="1" applyAlignment="1">
      <alignment vertical="center"/>
    </xf>
    <xf numFmtId="0" fontId="132" fillId="0" borderId="0" xfId="1614" applyFont="1" applyAlignment="1">
      <alignment horizontal="center" vertical="center"/>
    </xf>
    <xf numFmtId="3" fontId="130" fillId="0" borderId="0" xfId="1614" applyNumberFormat="1" applyFont="1" applyAlignment="1">
      <alignment horizontal="center" vertical="center"/>
    </xf>
    <xf numFmtId="0" fontId="133" fillId="0" borderId="0" xfId="1614" applyFont="1" applyAlignment="1">
      <alignment horizontal="center" vertical="center"/>
    </xf>
    <xf numFmtId="0" fontId="132" fillId="0" borderId="0" xfId="1614" applyFont="1" applyAlignment="1">
      <alignment horizontal="center"/>
    </xf>
    <xf numFmtId="0" fontId="130" fillId="0" borderId="0" xfId="1614" applyFont="1" applyAlignment="1">
      <alignment horizontal="center"/>
    </xf>
    <xf numFmtId="3" fontId="129" fillId="0" borderId="0" xfId="1614" applyNumberFormat="1" applyFont="1" applyAlignment="1">
      <alignment horizontal="center"/>
    </xf>
    <xf numFmtId="0" fontId="134" fillId="0" borderId="0" xfId="1614" applyFont="1"/>
    <xf numFmtId="167" fontId="134" fillId="0" borderId="0" xfId="1652" applyNumberFormat="1" applyFont="1"/>
    <xf numFmtId="0" fontId="134" fillId="0" borderId="0" xfId="1614" applyFont="1" applyAlignment="1">
      <alignment horizontal="left" vertical="center"/>
    </xf>
    <xf numFmtId="0" fontId="134" fillId="0" borderId="0" xfId="1614" applyFont="1" applyAlignment="1">
      <alignment horizontal="center" vertical="center"/>
    </xf>
    <xf numFmtId="3" fontId="131" fillId="0" borderId="0" xfId="1614" applyNumberFormat="1" applyFont="1" applyAlignment="1">
      <alignment horizontal="left" vertical="center"/>
    </xf>
    <xf numFmtId="0" fontId="134" fillId="0" borderId="0" xfId="1614" applyFont="1" applyAlignment="1">
      <alignment horizontal="center"/>
    </xf>
    <xf numFmtId="0" fontId="131" fillId="0" borderId="0" xfId="1614" applyFont="1" applyAlignment="1">
      <alignment horizontal="center"/>
    </xf>
    <xf numFmtId="0" fontId="134" fillId="0" borderId="0" xfId="1614" applyFont="1" applyAlignment="1">
      <alignment horizontal="center" vertical="center" wrapText="1"/>
    </xf>
    <xf numFmtId="0" fontId="131" fillId="0" borderId="0" xfId="1614" applyFont="1" applyAlignment="1">
      <alignment horizontal="center" vertical="center" wrapText="1"/>
    </xf>
    <xf numFmtId="3" fontId="130" fillId="0" borderId="0" xfId="1614" applyNumberFormat="1" applyFont="1" applyAlignment="1">
      <alignment vertical="center"/>
    </xf>
    <xf numFmtId="0" fontId="131" fillId="0" borderId="20" xfId="1615" applyFont="1" applyBorder="1" applyAlignment="1">
      <alignment horizontal="center" vertical="center"/>
    </xf>
    <xf numFmtId="0" fontId="131" fillId="0" borderId="21" xfId="1615" applyFont="1" applyBorder="1" applyAlignment="1">
      <alignment horizontal="left" vertical="center" wrapText="1"/>
    </xf>
    <xf numFmtId="0" fontId="130" fillId="0" borderId="21" xfId="1614" applyFont="1" applyBorder="1" applyAlignment="1">
      <alignment horizontal="center" vertical="center" wrapText="1"/>
    </xf>
    <xf numFmtId="0" fontId="137" fillId="0" borderId="21" xfId="1614" applyFont="1" applyBorder="1" applyAlignment="1">
      <alignment horizontal="center" vertical="center"/>
    </xf>
    <xf numFmtId="3" fontId="137" fillId="0" borderId="21" xfId="1614" applyNumberFormat="1" applyFont="1" applyBorder="1" applyAlignment="1">
      <alignment horizontal="center" vertical="center"/>
    </xf>
    <xf numFmtId="3" fontId="130" fillId="0" borderId="21" xfId="1614" applyNumberFormat="1" applyFont="1" applyBorder="1" applyAlignment="1">
      <alignment horizontal="center" vertical="center"/>
    </xf>
    <xf numFmtId="3" fontId="130" fillId="0" borderId="22" xfId="1614" applyNumberFormat="1" applyFont="1" applyBorder="1" applyAlignment="1">
      <alignment horizontal="center" vertical="center"/>
    </xf>
    <xf numFmtId="3" fontId="130" fillId="0" borderId="0" xfId="1614" applyNumberFormat="1" applyFont="1" applyAlignment="1">
      <alignment horizontal="center"/>
    </xf>
    <xf numFmtId="3" fontId="129" fillId="0" borderId="0" xfId="1614" applyNumberFormat="1" applyFont="1" applyAlignment="1">
      <alignment horizontal="center" vertical="center"/>
    </xf>
    <xf numFmtId="0" fontId="137" fillId="0" borderId="0" xfId="1614" applyFont="1" applyAlignment="1">
      <alignment horizontal="center"/>
    </xf>
    <xf numFmtId="3" fontId="133" fillId="0" borderId="0" xfId="1614" applyNumberFormat="1" applyFont="1" applyAlignment="1">
      <alignment horizontal="center" vertical="center"/>
    </xf>
    <xf numFmtId="0" fontId="133" fillId="0" borderId="0" xfId="1614" applyFont="1" applyAlignment="1">
      <alignment horizontal="center"/>
    </xf>
    <xf numFmtId="0" fontId="134" fillId="0" borderId="20" xfId="1652" applyFont="1" applyBorder="1" applyAlignment="1">
      <alignment horizontal="center" vertical="center"/>
    </xf>
    <xf numFmtId="0" fontId="134" fillId="0" borderId="21" xfId="1652" applyFont="1" applyBorder="1" applyAlignment="1">
      <alignment vertical="center" wrapText="1"/>
    </xf>
    <xf numFmtId="0" fontId="137" fillId="0" borderId="21" xfId="1652" applyFont="1" applyBorder="1" applyAlignment="1">
      <alignment horizontal="center" vertical="center"/>
    </xf>
    <xf numFmtId="0" fontId="137" fillId="0" borderId="44" xfId="1652" applyFont="1" applyBorder="1" applyAlignment="1">
      <alignment horizontal="center" vertical="center"/>
    </xf>
    <xf numFmtId="0" fontId="137" fillId="0" borderId="3" xfId="1652" applyFont="1" applyBorder="1" applyAlignment="1">
      <alignment vertical="center" wrapText="1"/>
    </xf>
    <xf numFmtId="0" fontId="130" fillId="0" borderId="3" xfId="1614" applyFont="1" applyBorder="1" applyAlignment="1">
      <alignment horizontal="center" vertical="center" wrapText="1"/>
    </xf>
    <xf numFmtId="0" fontId="137" fillId="0" borderId="3" xfId="1614" applyFont="1" applyBorder="1" applyAlignment="1">
      <alignment horizontal="center" vertical="center"/>
    </xf>
    <xf numFmtId="0" fontId="137" fillId="0" borderId="3" xfId="1652" applyFont="1" applyBorder="1" applyAlignment="1">
      <alignment horizontal="center" vertical="center"/>
    </xf>
    <xf numFmtId="207" fontId="137" fillId="0" borderId="3" xfId="1614" applyNumberFormat="1" applyFont="1" applyBorder="1" applyAlignment="1">
      <alignment horizontal="center" vertical="center"/>
    </xf>
    <xf numFmtId="3" fontId="130" fillId="0" borderId="3" xfId="1614" applyNumberFormat="1" applyFont="1" applyBorder="1" applyAlignment="1">
      <alignment horizontal="center" vertical="center"/>
    </xf>
    <xf numFmtId="3" fontId="130" fillId="0" borderId="39" xfId="1614" applyNumberFormat="1" applyFont="1" applyBorder="1" applyAlignment="1">
      <alignment horizontal="center" vertical="center"/>
    </xf>
    <xf numFmtId="0" fontId="137" fillId="0" borderId="20" xfId="1652" applyFont="1" applyBorder="1" applyAlignment="1">
      <alignment horizontal="center" vertical="center"/>
    </xf>
    <xf numFmtId="0" fontId="137" fillId="0" borderId="21" xfId="1652" applyFont="1" applyBorder="1" applyAlignment="1">
      <alignment vertical="center" wrapText="1"/>
    </xf>
    <xf numFmtId="0" fontId="130" fillId="0" borderId="23" xfId="1614" applyFont="1" applyBorder="1" applyAlignment="1">
      <alignment horizontal="center" vertical="center"/>
    </xf>
    <xf numFmtId="0" fontId="130" fillId="0" borderId="24" xfId="1614" applyFont="1" applyBorder="1" applyAlignment="1">
      <alignment horizontal="left" vertical="center"/>
    </xf>
    <xf numFmtId="0" fontId="130" fillId="0" borderId="24" xfId="1614" applyFont="1" applyBorder="1" applyAlignment="1">
      <alignment vertical="center"/>
    </xf>
    <xf numFmtId="0" fontId="137" fillId="0" borderId="24" xfId="1614" applyFont="1" applyBorder="1" applyAlignment="1">
      <alignment horizontal="center" vertical="center"/>
    </xf>
    <xf numFmtId="3" fontId="130" fillId="0" borderId="24" xfId="1614" applyNumberFormat="1" applyFont="1" applyBorder="1" applyAlignment="1">
      <alignment horizontal="center" vertical="center"/>
    </xf>
    <xf numFmtId="3" fontId="130" fillId="0" borderId="25" xfId="1614" applyNumberFormat="1" applyFont="1" applyBorder="1" applyAlignment="1">
      <alignment horizontal="center" vertical="center"/>
    </xf>
    <xf numFmtId="0" fontId="132" fillId="0" borderId="26" xfId="1614" applyFont="1" applyBorder="1" applyAlignment="1">
      <alignment horizontal="center" vertical="center"/>
    </xf>
    <xf numFmtId="37" fontId="134" fillId="0" borderId="27" xfId="1614" applyNumberFormat="1" applyFont="1" applyBorder="1" applyAlignment="1">
      <alignment horizontal="center"/>
    </xf>
    <xf numFmtId="37" fontId="132" fillId="0" borderId="27" xfId="1614" applyNumberFormat="1" applyFont="1" applyBorder="1" applyAlignment="1">
      <alignment horizontal="center"/>
    </xf>
    <xf numFmtId="0" fontId="132" fillId="0" borderId="28" xfId="1614" applyFont="1" applyBorder="1" applyAlignment="1">
      <alignment horizontal="center" vertical="center"/>
    </xf>
    <xf numFmtId="37" fontId="134" fillId="0" borderId="29" xfId="1614" applyNumberFormat="1" applyFont="1" applyBorder="1" applyAlignment="1">
      <alignment horizontal="center"/>
    </xf>
    <xf numFmtId="37" fontId="132" fillId="0" borderId="29" xfId="1614" applyNumberFormat="1" applyFont="1" applyBorder="1" applyAlignment="1">
      <alignment horizontal="center"/>
    </xf>
    <xf numFmtId="37" fontId="138" fillId="0" borderId="30" xfId="1614" applyNumberFormat="1" applyFont="1" applyBorder="1" applyAlignment="1">
      <alignment horizontal="center"/>
    </xf>
    <xf numFmtId="37" fontId="138" fillId="0" borderId="32" xfId="1614" applyNumberFormat="1" applyFont="1" applyBorder="1" applyAlignment="1">
      <alignment horizontal="center"/>
    </xf>
    <xf numFmtId="0" fontId="138" fillId="0" borderId="34" xfId="1614" applyFont="1" applyBorder="1" applyAlignment="1">
      <alignment vertical="center"/>
    </xf>
    <xf numFmtId="0" fontId="132" fillId="0" borderId="19" xfId="1614" applyFont="1" applyBorder="1"/>
    <xf numFmtId="0" fontId="132" fillId="0" borderId="19" xfId="1614" applyFont="1" applyBorder="1" applyAlignment="1">
      <alignment horizontal="center"/>
    </xf>
    <xf numFmtId="0" fontId="132" fillId="0" borderId="19" xfId="1614" applyFont="1" applyBorder="1" applyAlignment="1">
      <alignment horizontal="right"/>
    </xf>
    <xf numFmtId="0" fontId="132" fillId="0" borderId="31" xfId="1614" applyFont="1" applyBorder="1" applyAlignment="1">
      <alignment horizontal="right"/>
    </xf>
    <xf numFmtId="0" fontId="130" fillId="0" borderId="0" xfId="1614" applyFont="1" applyAlignment="1">
      <alignment horizontal="left" vertical="center"/>
    </xf>
    <xf numFmtId="0" fontId="130" fillId="0" borderId="0" xfId="1614" applyFont="1" applyAlignment="1">
      <alignment vertical="center"/>
    </xf>
    <xf numFmtId="0" fontId="137" fillId="0" borderId="0" xfId="1614" applyFont="1" applyAlignment="1">
      <alignment horizontal="center" vertical="center"/>
    </xf>
    <xf numFmtId="165" fontId="137" fillId="0" borderId="0" xfId="1652" applyNumberFormat="1" applyFont="1" applyAlignment="1">
      <alignment vertical="center"/>
    </xf>
    <xf numFmtId="0" fontId="132" fillId="0" borderId="0" xfId="1652" applyFont="1" applyAlignment="1">
      <alignment horizontal="right"/>
    </xf>
    <xf numFmtId="0" fontId="139" fillId="0" borderId="0" xfId="1644" applyFont="1" applyAlignment="1">
      <alignment horizontal="center" vertical="center"/>
    </xf>
    <xf numFmtId="0" fontId="137" fillId="0" borderId="0" xfId="1652" applyFont="1" applyAlignment="1">
      <alignment vertical="center"/>
    </xf>
    <xf numFmtId="0" fontId="140" fillId="39" borderId="59" xfId="2670" applyFont="1" applyFill="1" applyBorder="1" applyAlignment="1">
      <alignment horizontal="left" vertical="center"/>
    </xf>
    <xf numFmtId="0" fontId="140" fillId="39" borderId="60" xfId="2670" applyFont="1" applyFill="1" applyBorder="1" applyAlignment="1">
      <alignment horizontal="center" vertical="center"/>
    </xf>
    <xf numFmtId="0" fontId="140" fillId="39" borderId="62" xfId="2670" applyFont="1" applyFill="1" applyBorder="1" applyAlignment="1">
      <alignment horizontal="left" vertical="center"/>
    </xf>
    <xf numFmtId="0" fontId="140" fillId="39" borderId="58" xfId="2670" applyFont="1" applyFill="1" applyBorder="1" applyAlignment="1">
      <alignment horizontal="center" vertical="center"/>
    </xf>
    <xf numFmtId="0" fontId="140" fillId="39" borderId="64" xfId="2670" applyFont="1" applyFill="1" applyBorder="1" applyAlignment="1">
      <alignment horizontal="left" vertical="center"/>
    </xf>
    <xf numFmtId="0" fontId="140" fillId="39" borderId="65" xfId="2670" applyFont="1" applyFill="1" applyBorder="1" applyAlignment="1">
      <alignment horizontal="center" vertical="center"/>
    </xf>
    <xf numFmtId="167" fontId="122" fillId="40" borderId="61" xfId="2672" applyFont="1" applyFill="1" applyBorder="1" applyAlignment="1" applyProtection="1">
      <alignment horizontal="right" vertical="center" wrapText="1"/>
      <protection locked="0"/>
    </xf>
    <xf numFmtId="167" fontId="122" fillId="40" borderId="63" xfId="2672" applyFont="1" applyFill="1" applyBorder="1" applyAlignment="1" applyProtection="1">
      <alignment horizontal="right" vertical="center"/>
      <protection locked="0"/>
    </xf>
    <xf numFmtId="169" fontId="122" fillId="40" borderId="63" xfId="2672" applyNumberFormat="1" applyFont="1" applyFill="1" applyBorder="1" applyAlignment="1" applyProtection="1">
      <alignment horizontal="right" vertical="center"/>
      <protection locked="0"/>
    </xf>
    <xf numFmtId="169" fontId="122" fillId="40" borderId="66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51" xfId="2673" applyFont="1" applyBorder="1" applyAlignment="1">
      <alignment horizontal="center" vertical="center" wrapText="1"/>
    </xf>
    <xf numFmtId="0" fontId="143" fillId="0" borderId="0" xfId="2673" applyFont="1" applyAlignment="1">
      <alignment horizontal="center" vertical="center" wrapText="1"/>
    </xf>
    <xf numFmtId="0" fontId="144" fillId="0" borderId="0" xfId="2673" applyFont="1" applyAlignment="1">
      <alignment vertical="center" wrapText="1"/>
    </xf>
    <xf numFmtId="0" fontId="145" fillId="0" borderId="0" xfId="2673" applyFont="1" applyAlignment="1">
      <alignment vertical="center" wrapText="1"/>
    </xf>
    <xf numFmtId="0" fontId="128" fillId="35" borderId="70" xfId="2673" applyFont="1" applyFill="1" applyBorder="1" applyAlignment="1">
      <alignment vertical="center" wrapText="1"/>
    </xf>
    <xf numFmtId="0" fontId="128" fillId="43" borderId="70" xfId="2673" applyFont="1" applyFill="1" applyBorder="1" applyAlignment="1">
      <alignment vertical="center" wrapText="1"/>
    </xf>
    <xf numFmtId="0" fontId="142" fillId="0" borderId="0" xfId="2673" applyFont="1" applyAlignment="1">
      <alignment vertical="center" wrapText="1"/>
    </xf>
    <xf numFmtId="0" fontId="148" fillId="0" borderId="0" xfId="2673" applyFont="1" applyAlignment="1">
      <alignment horizontal="center" vertical="center" wrapText="1"/>
    </xf>
    <xf numFmtId="1" fontId="149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17" fillId="35" borderId="32" xfId="2673" applyFont="1" applyFill="1" applyBorder="1" applyAlignment="1">
      <alignment vertical="center" wrapText="1"/>
    </xf>
    <xf numFmtId="0" fontId="117" fillId="43" borderId="32" xfId="2673" applyFont="1" applyFill="1" applyBorder="1" applyAlignment="1">
      <alignment vertical="center" wrapText="1"/>
    </xf>
    <xf numFmtId="0" fontId="117" fillId="0" borderId="0" xfId="2673" applyFont="1" applyAlignment="1">
      <alignment vertical="center" wrapText="1"/>
    </xf>
    <xf numFmtId="2" fontId="117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2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7" fillId="0" borderId="0" xfId="2673" applyNumberFormat="1" applyAlignment="1">
      <alignment vertical="center" wrapText="1"/>
    </xf>
    <xf numFmtId="1" fontId="7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17" fillId="0" borderId="0" xfId="2675" applyFont="1" applyFill="1" applyBorder="1" applyAlignment="1">
      <alignment horizontal="center" vertical="center" wrapText="1"/>
    </xf>
    <xf numFmtId="1" fontId="117" fillId="0" borderId="45" xfId="2673" applyNumberFormat="1" applyFont="1" applyBorder="1" applyAlignment="1">
      <alignment vertical="center" wrapText="1"/>
    </xf>
    <xf numFmtId="0" fontId="150" fillId="0" borderId="0" xfId="2673" applyFont="1" applyAlignment="1">
      <alignment vertical="center" wrapText="1"/>
    </xf>
    <xf numFmtId="0" fontId="150" fillId="0" borderId="0" xfId="2673" applyFont="1" applyAlignment="1">
      <alignment horizontal="center" vertical="center" wrapText="1"/>
    </xf>
    <xf numFmtId="2" fontId="150" fillId="0" borderId="0" xfId="2673" applyNumberFormat="1" applyFont="1" applyAlignment="1">
      <alignment horizontal="center" vertical="center" wrapText="1"/>
    </xf>
    <xf numFmtId="1" fontId="150" fillId="0" borderId="0" xfId="2673" applyNumberFormat="1" applyFont="1" applyAlignment="1">
      <alignment horizontal="center" vertical="center" wrapText="1"/>
    </xf>
    <xf numFmtId="0" fontId="151" fillId="0" borderId="0" xfId="2673" applyFont="1" applyAlignment="1">
      <alignment vertical="center" wrapText="1"/>
    </xf>
    <xf numFmtId="0" fontId="128" fillId="35" borderId="46" xfId="2673" applyFont="1" applyFill="1" applyBorder="1" applyAlignment="1">
      <alignment vertical="center" wrapText="1"/>
    </xf>
    <xf numFmtId="0" fontId="128" fillId="0" borderId="48" xfId="2673" applyFont="1" applyBorder="1" applyAlignment="1">
      <alignment horizontal="center" vertical="center" wrapText="1"/>
    </xf>
    <xf numFmtId="0" fontId="128" fillId="35" borderId="44" xfId="2673" applyFont="1" applyFill="1" applyBorder="1" applyAlignment="1">
      <alignment vertical="center" wrapText="1"/>
    </xf>
    <xf numFmtId="1" fontId="117" fillId="0" borderId="50" xfId="2673" applyNumberFormat="1" applyFont="1" applyBorder="1" applyAlignment="1">
      <alignment vertical="center" wrapText="1"/>
    </xf>
    <xf numFmtId="0" fontId="117" fillId="35" borderId="44" xfId="2673" applyFont="1" applyFill="1" applyBorder="1" applyAlignment="1">
      <alignment vertical="center" wrapText="1"/>
    </xf>
    <xf numFmtId="0" fontId="117" fillId="35" borderId="74" xfId="2673" applyFont="1" applyFill="1" applyBorder="1" applyAlignment="1">
      <alignment vertical="center" wrapText="1"/>
    </xf>
    <xf numFmtId="0" fontId="104" fillId="0" borderId="52" xfId="2673" applyFont="1" applyBorder="1" applyAlignment="1">
      <alignment horizontal="center" vertical="center" wrapText="1"/>
    </xf>
    <xf numFmtId="0" fontId="128" fillId="0" borderId="46" xfId="2673" applyFont="1" applyBorder="1" applyAlignment="1">
      <alignment vertical="center" wrapText="1"/>
    </xf>
    <xf numFmtId="0" fontId="128" fillId="0" borderId="44" xfId="2673" applyFont="1" applyBorder="1" applyAlignment="1">
      <alignment vertical="center" wrapText="1"/>
    </xf>
    <xf numFmtId="0" fontId="117" fillId="0" borderId="44" xfId="2673" applyFont="1" applyBorder="1" applyAlignment="1">
      <alignment vertical="center" wrapText="1"/>
    </xf>
    <xf numFmtId="0" fontId="117" fillId="0" borderId="74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33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13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7" fontId="43" fillId="0" borderId="21" xfId="2549" applyNumberFormat="1" applyFont="1" applyBorder="1" applyAlignment="1">
      <alignment horizontal="center" vertical="center" wrapText="1"/>
    </xf>
    <xf numFmtId="0" fontId="43" fillId="0" borderId="21" xfId="2677" applyFont="1" applyBorder="1" applyAlignment="1">
      <alignment horizontal="left" vertical="center" wrapText="1"/>
    </xf>
    <xf numFmtId="169" fontId="126" fillId="47" borderId="0" xfId="2672" applyNumberFormat="1" applyFont="1" applyFill="1" applyBorder="1" applyAlignment="1" applyProtection="1">
      <alignment horizontal="right" vertical="center"/>
    </xf>
    <xf numFmtId="0" fontId="132" fillId="0" borderId="21" xfId="1653" applyFont="1" applyBorder="1" applyAlignment="1">
      <alignment horizontal="center" vertical="center"/>
    </xf>
    <xf numFmtId="0" fontId="137" fillId="0" borderId="21" xfId="1615" applyFont="1" applyBorder="1" applyAlignment="1">
      <alignment horizontal="center" vertical="center"/>
    </xf>
    <xf numFmtId="20" fontId="154" fillId="33" borderId="101" xfId="0" applyNumberFormat="1" applyFont="1" applyFill="1" applyBorder="1" applyAlignment="1">
      <alignment horizontal="center"/>
    </xf>
    <xf numFmtId="0" fontId="154" fillId="33" borderId="26" xfId="0" applyFont="1" applyFill="1" applyBorder="1" applyAlignment="1">
      <alignment horizontal="center"/>
    </xf>
    <xf numFmtId="0" fontId="154" fillId="33" borderId="36" xfId="0" applyFont="1" applyFill="1" applyBorder="1" applyAlignment="1">
      <alignment horizontal="center"/>
    </xf>
    <xf numFmtId="0" fontId="154" fillId="33" borderId="28" xfId="0" applyFont="1" applyFill="1" applyBorder="1" applyAlignment="1">
      <alignment horizontal="center"/>
    </xf>
    <xf numFmtId="0" fontId="158" fillId="33" borderId="18" xfId="0" applyFont="1" applyFill="1" applyBorder="1" applyAlignment="1">
      <alignment horizontal="left"/>
    </xf>
    <xf numFmtId="0" fontId="154" fillId="33" borderId="37" xfId="0" applyFont="1" applyFill="1" applyBorder="1" applyAlignment="1">
      <alignment horizontal="center"/>
    </xf>
    <xf numFmtId="0" fontId="157" fillId="33" borderId="0" xfId="0" applyFont="1" applyFill="1" applyAlignment="1">
      <alignment horizontal="center"/>
    </xf>
    <xf numFmtId="0" fontId="159" fillId="33" borderId="28" xfId="0" applyFont="1" applyFill="1" applyBorder="1" applyAlignment="1">
      <alignment horizontal="center"/>
    </xf>
    <xf numFmtId="0" fontId="159" fillId="33" borderId="0" xfId="0" applyFont="1" applyFill="1" applyAlignment="1">
      <alignment horizontal="center"/>
    </xf>
    <xf numFmtId="0" fontId="161" fillId="33" borderId="81" xfId="0" applyFont="1" applyFill="1" applyBorder="1" applyAlignment="1">
      <alignment horizontal="center" vertical="center"/>
    </xf>
    <xf numFmtId="0" fontId="161" fillId="33" borderId="82" xfId="0" applyFont="1" applyFill="1" applyBorder="1" applyAlignment="1">
      <alignment horizontal="center" vertical="center"/>
    </xf>
    <xf numFmtId="0" fontId="163" fillId="33" borderId="85" xfId="0" applyFont="1" applyFill="1" applyBorder="1" applyAlignment="1">
      <alignment horizontal="center" vertical="center"/>
    </xf>
    <xf numFmtId="0" fontId="161" fillId="33" borderId="86" xfId="0" applyFont="1" applyFill="1" applyBorder="1" applyAlignment="1">
      <alignment horizontal="center" vertical="center"/>
    </xf>
    <xf numFmtId="0" fontId="164" fillId="33" borderId="0" xfId="0" applyFont="1" applyFill="1" applyAlignment="1">
      <alignment horizontal="center"/>
    </xf>
    <xf numFmtId="0" fontId="163" fillId="33" borderId="91" xfId="0" applyFont="1" applyFill="1" applyBorder="1" applyAlignment="1">
      <alignment horizontal="center" vertical="center"/>
    </xf>
    <xf numFmtId="0" fontId="165" fillId="33" borderId="94" xfId="0" applyFont="1" applyFill="1" applyBorder="1" applyAlignment="1">
      <alignment horizontal="center" vertical="top" wrapText="1"/>
    </xf>
    <xf numFmtId="0" fontId="165" fillId="33" borderId="95" xfId="0" applyFont="1" applyFill="1" applyBorder="1" applyAlignment="1">
      <alignment horizontal="center" vertical="top" wrapText="1"/>
    </xf>
    <xf numFmtId="0" fontId="154" fillId="33" borderId="40" xfId="0" applyFont="1" applyFill="1" applyBorder="1" applyAlignment="1">
      <alignment horizontal="center"/>
    </xf>
    <xf numFmtId="0" fontId="165" fillId="33" borderId="28" xfId="0" applyFont="1" applyFill="1" applyBorder="1" applyAlignment="1">
      <alignment horizontal="center"/>
    </xf>
    <xf numFmtId="0" fontId="165" fillId="33" borderId="0" xfId="0" applyFont="1" applyFill="1" applyAlignment="1">
      <alignment horizontal="center"/>
    </xf>
    <xf numFmtId="0" fontId="154" fillId="33" borderId="40" xfId="0" applyFont="1" applyFill="1" applyBorder="1" applyAlignment="1">
      <alignment horizontal="center" vertical="center" wrapText="1"/>
    </xf>
    <xf numFmtId="0" fontId="165" fillId="33" borderId="34" xfId="0" applyFont="1" applyFill="1" applyBorder="1" applyAlignment="1">
      <alignment horizontal="center"/>
    </xf>
    <xf numFmtId="0" fontId="165" fillId="33" borderId="19" xfId="0" applyFont="1" applyFill="1" applyBorder="1" applyAlignment="1">
      <alignment horizontal="center"/>
    </xf>
    <xf numFmtId="0" fontId="154" fillId="33" borderId="19" xfId="0" applyFont="1" applyFill="1" applyBorder="1" applyAlignment="1">
      <alignment horizontal="center"/>
    </xf>
    <xf numFmtId="0" fontId="154" fillId="33" borderId="96" xfId="0" applyFont="1" applyFill="1" applyBorder="1" applyAlignment="1">
      <alignment horizontal="center"/>
    </xf>
    <xf numFmtId="0" fontId="154" fillId="33" borderId="99" xfId="0" applyFont="1" applyFill="1" applyBorder="1" applyAlignment="1">
      <alignment horizontal="center" vertical="top" wrapText="1"/>
    </xf>
    <xf numFmtId="0" fontId="154" fillId="33" borderId="101" xfId="0" applyFont="1" applyFill="1" applyBorder="1" applyAlignment="1">
      <alignment vertical="top" wrapText="1"/>
    </xf>
    <xf numFmtId="0" fontId="154" fillId="33" borderId="100" xfId="0" applyFont="1" applyFill="1" applyBorder="1" applyAlignment="1">
      <alignment vertical="top" wrapText="1"/>
    </xf>
    <xf numFmtId="49" fontId="154" fillId="33" borderId="99" xfId="0" applyNumberFormat="1" applyFont="1" applyFill="1" applyBorder="1" applyAlignment="1">
      <alignment horizontal="center" vertical="top" wrapText="1"/>
    </xf>
    <xf numFmtId="49" fontId="154" fillId="33" borderId="102" xfId="0" applyNumberFormat="1" applyFont="1" applyFill="1" applyBorder="1" applyAlignment="1">
      <alignment horizontal="center" vertical="top" wrapText="1"/>
    </xf>
    <xf numFmtId="0" fontId="154" fillId="33" borderId="101" xfId="0" applyFont="1" applyFill="1" applyBorder="1" applyAlignment="1">
      <alignment horizontal="center" vertical="center"/>
    </xf>
    <xf numFmtId="0" fontId="154" fillId="33" borderId="100" xfId="0" applyFont="1" applyFill="1" applyBorder="1" applyAlignment="1">
      <alignment horizontal="center" vertical="center"/>
    </xf>
    <xf numFmtId="0" fontId="154" fillId="33" borderId="105" xfId="0" applyFont="1" applyFill="1" applyBorder="1" applyAlignment="1">
      <alignment horizontal="center"/>
    </xf>
    <xf numFmtId="0" fontId="154" fillId="33" borderId="101" xfId="0" applyFont="1" applyFill="1" applyBorder="1" applyAlignment="1">
      <alignment horizontal="center"/>
    </xf>
    <xf numFmtId="0" fontId="154" fillId="33" borderId="100" xfId="0" applyFont="1" applyFill="1" applyBorder="1" applyAlignment="1">
      <alignment horizontal="center"/>
    </xf>
    <xf numFmtId="0" fontId="157" fillId="0" borderId="100" xfId="1450" applyFont="1" applyBorder="1" applyAlignment="1">
      <alignment horizontal="center"/>
    </xf>
    <xf numFmtId="0" fontId="154" fillId="33" borderId="102" xfId="0" applyFont="1" applyFill="1" applyBorder="1" applyAlignment="1">
      <alignment horizontal="center" vertical="top" wrapText="1"/>
    </xf>
    <xf numFmtId="0" fontId="38" fillId="0" borderId="0" xfId="1614" applyFont="1" applyAlignment="1">
      <alignment horizontal="center" vertical="center"/>
    </xf>
    <xf numFmtId="0" fontId="166" fillId="0" borderId="26" xfId="1451" applyFont="1" applyBorder="1"/>
    <xf numFmtId="0" fontId="166" fillId="0" borderId="36" xfId="1451" applyFont="1" applyBorder="1"/>
    <xf numFmtId="0" fontId="166" fillId="0" borderId="43" xfId="1451" applyFont="1" applyBorder="1"/>
    <xf numFmtId="0" fontId="166" fillId="0" borderId="28" xfId="1451" applyFont="1" applyBorder="1"/>
    <xf numFmtId="0" fontId="166" fillId="0" borderId="37" xfId="1451" applyFont="1" applyBorder="1"/>
    <xf numFmtId="0" fontId="158" fillId="0" borderId="37" xfId="1451" applyFont="1" applyBorder="1" applyAlignment="1">
      <alignment vertical="center"/>
    </xf>
    <xf numFmtId="0" fontId="166" fillId="0" borderId="34" xfId="1451" applyFont="1" applyBorder="1"/>
    <xf numFmtId="0" fontId="166" fillId="0" borderId="19" xfId="1451" applyFont="1" applyBorder="1"/>
    <xf numFmtId="0" fontId="158" fillId="0" borderId="19" xfId="1451" applyFont="1" applyBorder="1" applyAlignment="1">
      <alignment vertical="center"/>
    </xf>
    <xf numFmtId="0" fontId="158" fillId="0" borderId="19" xfId="1451" applyFont="1" applyBorder="1" applyAlignment="1">
      <alignment horizontal="center" vertical="center"/>
    </xf>
    <xf numFmtId="0" fontId="158" fillId="0" borderId="31" xfId="1451" applyFont="1" applyBorder="1" applyAlignment="1">
      <alignment vertical="center"/>
    </xf>
    <xf numFmtId="0" fontId="166" fillId="33" borderId="0" xfId="1451" applyFont="1" applyFill="1"/>
    <xf numFmtId="0" fontId="166" fillId="33" borderId="26" xfId="1451" applyFont="1" applyFill="1" applyBorder="1"/>
    <xf numFmtId="0" fontId="166" fillId="33" borderId="36" xfId="1451" applyFont="1" applyFill="1" applyBorder="1"/>
    <xf numFmtId="0" fontId="166" fillId="33" borderId="43" xfId="1451" applyFont="1" applyFill="1" applyBorder="1"/>
    <xf numFmtId="0" fontId="166" fillId="33" borderId="28" xfId="1451" applyFont="1" applyFill="1" applyBorder="1"/>
    <xf numFmtId="0" fontId="166" fillId="33" borderId="37" xfId="1451" applyFont="1" applyFill="1" applyBorder="1"/>
    <xf numFmtId="0" fontId="168" fillId="33" borderId="0" xfId="1451" applyFont="1" applyFill="1" applyAlignment="1">
      <alignment vertical="center"/>
    </xf>
    <xf numFmtId="0" fontId="167" fillId="33" borderId="0" xfId="1451" applyFont="1" applyFill="1" applyAlignment="1">
      <alignment vertical="center"/>
    </xf>
    <xf numFmtId="0" fontId="171" fillId="33" borderId="0" xfId="1451" applyFont="1" applyFill="1" applyAlignment="1">
      <alignment horizontal="center" vertical="center"/>
    </xf>
    <xf numFmtId="0" fontId="172" fillId="33" borderId="0" xfId="1451" applyFont="1" applyFill="1"/>
    <xf numFmtId="0" fontId="173" fillId="33" borderId="0" xfId="1451" applyFont="1" applyFill="1"/>
    <xf numFmtId="0" fontId="158" fillId="33" borderId="0" xfId="1451" applyFont="1" applyFill="1" applyAlignment="1">
      <alignment vertical="center"/>
    </xf>
    <xf numFmtId="0" fontId="158" fillId="33" borderId="37" xfId="1451" applyFont="1" applyFill="1" applyBorder="1" applyAlignment="1">
      <alignment vertical="center"/>
    </xf>
    <xf numFmtId="0" fontId="173" fillId="33" borderId="0" xfId="1451" applyFont="1" applyFill="1" applyAlignment="1">
      <alignment horizontal="center"/>
    </xf>
    <xf numFmtId="0" fontId="158" fillId="33" borderId="0" xfId="1451" applyFont="1" applyFill="1" applyAlignment="1">
      <alignment horizontal="center" vertical="center"/>
    </xf>
    <xf numFmtId="0" fontId="158" fillId="33" borderId="37" xfId="1451" applyFont="1" applyFill="1" applyBorder="1" applyAlignment="1">
      <alignment horizontal="center" vertical="center"/>
    </xf>
    <xf numFmtId="0" fontId="174" fillId="33" borderId="0" xfId="1451" applyFont="1" applyFill="1" applyAlignment="1">
      <alignment vertical="center"/>
    </xf>
    <xf numFmtId="0" fontId="174" fillId="33" borderId="37" xfId="1451" applyFont="1" applyFill="1" applyBorder="1" applyAlignment="1">
      <alignment vertical="center"/>
    </xf>
    <xf numFmtId="0" fontId="166" fillId="33" borderId="34" xfId="1451" applyFont="1" applyFill="1" applyBorder="1"/>
    <xf numFmtId="0" fontId="166" fillId="33" borderId="19" xfId="1451" applyFont="1" applyFill="1" applyBorder="1"/>
    <xf numFmtId="0" fontId="158" fillId="33" borderId="19" xfId="1451" applyFont="1" applyFill="1" applyBorder="1" applyAlignment="1">
      <alignment vertical="center"/>
    </xf>
    <xf numFmtId="0" fontId="158" fillId="33" borderId="19" xfId="1451" applyFont="1" applyFill="1" applyBorder="1" applyAlignment="1">
      <alignment horizontal="center" vertical="center"/>
    </xf>
    <xf numFmtId="0" fontId="158" fillId="33" borderId="31" xfId="1451" applyFont="1" applyFill="1" applyBorder="1" applyAlignment="1">
      <alignment vertical="center"/>
    </xf>
    <xf numFmtId="0" fontId="166" fillId="33" borderId="31" xfId="1451" applyFont="1" applyFill="1" applyBorder="1"/>
    <xf numFmtId="0" fontId="154" fillId="33" borderId="0" xfId="0" applyFont="1" applyFill="1" applyAlignment="1">
      <alignment horizontal="center"/>
    </xf>
    <xf numFmtId="0" fontId="136" fillId="0" borderId="20" xfId="1653" applyFont="1" applyBorder="1" applyAlignment="1">
      <alignment horizontal="center" vertical="center"/>
    </xf>
    <xf numFmtId="0" fontId="132" fillId="0" borderId="20" xfId="1653" applyFont="1" applyBorder="1" applyAlignment="1">
      <alignment horizontal="center" vertical="center"/>
    </xf>
    <xf numFmtId="0" fontId="132" fillId="0" borderId="20" xfId="1652" applyFont="1" applyBorder="1" applyAlignment="1">
      <alignment horizontal="center" vertical="center"/>
    </xf>
    <xf numFmtId="0" fontId="136" fillId="0" borderId="20" xfId="1652" applyFont="1" applyBorder="1" applyAlignment="1">
      <alignment horizontal="center" vertical="center"/>
    </xf>
    <xf numFmtId="0" fontId="136" fillId="0" borderId="21" xfId="1652" applyFont="1" applyBorder="1" applyAlignment="1">
      <alignment vertical="center" wrapText="1"/>
    </xf>
    <xf numFmtId="0" fontId="166" fillId="0" borderId="0" xfId="1451" applyFont="1"/>
    <xf numFmtId="0" fontId="168" fillId="0" borderId="0" xfId="1451" applyFont="1" applyAlignment="1">
      <alignment vertical="center"/>
    </xf>
    <xf numFmtId="0" fontId="169" fillId="0" borderId="0" xfId="1451" applyFont="1"/>
    <xf numFmtId="0" fontId="167" fillId="0" borderId="0" xfId="1451" applyFont="1" applyAlignment="1">
      <alignment vertical="center"/>
    </xf>
    <xf numFmtId="0" fontId="171" fillId="0" borderId="0" xfId="1451" applyFont="1" applyAlignment="1">
      <alignment horizontal="center" vertical="center"/>
    </xf>
    <xf numFmtId="0" fontId="172" fillId="0" borderId="0" xfId="1451" applyFont="1"/>
    <xf numFmtId="0" fontId="173" fillId="0" borderId="0" xfId="1451" applyFont="1"/>
    <xf numFmtId="0" fontId="158" fillId="0" borderId="0" xfId="1451" applyFont="1" applyAlignment="1">
      <alignment vertical="center"/>
    </xf>
    <xf numFmtId="0" fontId="158" fillId="0" borderId="0" xfId="1451" applyFont="1" applyAlignment="1">
      <alignment horizontal="center" vertical="center"/>
    </xf>
    <xf numFmtId="0" fontId="166" fillId="0" borderId="0" xfId="1451" applyFont="1" applyAlignment="1">
      <alignment horizontal="center" vertical="center"/>
    </xf>
    <xf numFmtId="0" fontId="166" fillId="0" borderId="0" xfId="1451" applyFont="1" applyAlignment="1">
      <alignment horizontal="center"/>
    </xf>
    <xf numFmtId="0" fontId="167" fillId="35" borderId="0" xfId="1451" applyFont="1" applyFill="1" applyAlignment="1">
      <alignment vertical="center"/>
    </xf>
    <xf numFmtId="0" fontId="173" fillId="0" borderId="19" xfId="1451" applyFont="1" applyBorder="1" applyAlignment="1">
      <alignment horizontal="center"/>
    </xf>
    <xf numFmtId="0" fontId="173" fillId="0" borderId="19" xfId="1451" applyFont="1" applyBorder="1"/>
    <xf numFmtId="0" fontId="156" fillId="0" borderId="0" xfId="2669" applyFont="1" applyAlignment="1">
      <alignment vertical="center"/>
    </xf>
    <xf numFmtId="0" fontId="157" fillId="0" borderId="0" xfId="1450" applyFont="1" applyAlignment="1">
      <alignment horizontal="center"/>
    </xf>
    <xf numFmtId="0" fontId="130" fillId="0" borderId="21" xfId="1615" applyFont="1" applyBorder="1" applyAlignment="1">
      <alignment horizontal="left" vertical="center" wrapText="1"/>
    </xf>
    <xf numFmtId="0" fontId="113" fillId="0" borderId="20" xfId="1652" applyFont="1" applyBorder="1" applyAlignment="1">
      <alignment horizontal="center" vertical="center"/>
    </xf>
    <xf numFmtId="0" fontId="113" fillId="0" borderId="21" xfId="1652" applyFont="1" applyBorder="1" applyAlignment="1">
      <alignment horizontal="left" vertical="center" wrapText="1"/>
    </xf>
    <xf numFmtId="0" fontId="3" fillId="0" borderId="20" xfId="1652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57" fillId="33" borderId="81" xfId="0" applyFont="1" applyFill="1" applyBorder="1" applyAlignment="1">
      <alignment horizontal="center" vertical="center"/>
    </xf>
    <xf numFmtId="0" fontId="157" fillId="33" borderId="82" xfId="0" applyFont="1" applyFill="1" applyBorder="1" applyAlignment="1">
      <alignment horizontal="center" vertical="center"/>
    </xf>
    <xf numFmtId="0" fontId="131" fillId="0" borderId="0" xfId="1644" applyFont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43" fillId="0" borderId="21" xfId="1450" applyFont="1" applyBorder="1" applyAlignment="1">
      <alignment horizontal="left" vertical="center" wrapText="1"/>
    </xf>
    <xf numFmtId="0" fontId="9" fillId="0" borderId="21" xfId="1614" applyFont="1" applyBorder="1" applyAlignment="1">
      <alignment horizontal="center" vertical="center"/>
    </xf>
    <xf numFmtId="0" fontId="131" fillId="0" borderId="0" xfId="1644" applyFont="1" applyAlignment="1">
      <alignment vertical="center"/>
    </xf>
    <xf numFmtId="3" fontId="42" fillId="31" borderId="38" xfId="1615" applyNumberFormat="1" applyFont="1" applyFill="1" applyBorder="1" applyAlignment="1">
      <alignment horizontal="center" vertical="center"/>
    </xf>
    <xf numFmtId="3" fontId="42" fillId="31" borderId="54" xfId="1615" applyNumberFormat="1" applyFont="1" applyFill="1" applyBorder="1" applyAlignment="1">
      <alignment horizontal="center" vertical="center"/>
    </xf>
    <xf numFmtId="3" fontId="42" fillId="31" borderId="18" xfId="1615" applyNumberFormat="1" applyFont="1" applyFill="1" applyBorder="1" applyAlignment="1">
      <alignment horizontal="center" vertical="center"/>
    </xf>
    <xf numFmtId="3" fontId="42" fillId="31" borderId="40" xfId="1615" applyNumberFormat="1" applyFont="1" applyFill="1" applyBorder="1" applyAlignment="1">
      <alignment horizontal="center" vertical="center"/>
    </xf>
    <xf numFmtId="3" fontId="42" fillId="31" borderId="41" xfId="1615" applyNumberFormat="1" applyFont="1" applyFill="1" applyBorder="1" applyAlignment="1">
      <alignment horizontal="center" vertical="center"/>
    </xf>
    <xf numFmtId="3" fontId="42" fillId="31" borderId="55" xfId="1615" applyNumberFormat="1" applyFont="1" applyFill="1" applyBorder="1" applyAlignment="1">
      <alignment horizontal="center" vertical="center"/>
    </xf>
    <xf numFmtId="3" fontId="42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 wrapText="1"/>
    </xf>
    <xf numFmtId="37" fontId="61" fillId="0" borderId="19" xfId="1614" applyNumberFormat="1" applyFont="1" applyBorder="1" applyAlignment="1">
      <alignment horizontal="center"/>
    </xf>
    <xf numFmtId="0" fontId="46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61" fillId="0" borderId="26" xfId="1614" applyFont="1" applyBorder="1" applyAlignment="1">
      <alignment horizontal="left" vertical="center"/>
    </xf>
    <xf numFmtId="0" fontId="61" fillId="0" borderId="36" xfId="1614" applyFont="1" applyBorder="1" applyAlignment="1">
      <alignment horizontal="left" vertical="center"/>
    </xf>
    <xf numFmtId="0" fontId="61" fillId="0" borderId="43" xfId="1614" applyFont="1" applyBorder="1" applyAlignment="1">
      <alignment horizontal="left" vertical="center"/>
    </xf>
    <xf numFmtId="0" fontId="61" fillId="0" borderId="28" xfId="1614" applyFont="1" applyBorder="1" applyAlignment="1">
      <alignment horizontal="left" vertical="center"/>
    </xf>
    <xf numFmtId="0" fontId="61" fillId="0" borderId="0" xfId="1614" applyFont="1" applyAlignment="1">
      <alignment horizontal="left" vertical="center"/>
    </xf>
    <xf numFmtId="0" fontId="61" fillId="0" borderId="37" xfId="1614" applyFont="1" applyBorder="1" applyAlignment="1">
      <alignment horizontal="left" vertical="center"/>
    </xf>
    <xf numFmtId="0" fontId="51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0" fontId="51" fillId="0" borderId="3" xfId="1614" applyFont="1" applyBorder="1" applyAlignment="1">
      <alignment horizontal="center" vertical="center"/>
    </xf>
    <xf numFmtId="0" fontId="51" fillId="0" borderId="39" xfId="1614" applyFont="1" applyBorder="1" applyAlignment="1">
      <alignment horizontal="center" vertical="center"/>
    </xf>
    <xf numFmtId="0" fontId="51" fillId="0" borderId="35" xfId="1652" applyFont="1" applyBorder="1" applyAlignment="1">
      <alignment horizontal="center" vertical="center" wrapText="1"/>
    </xf>
    <xf numFmtId="0" fontId="51" fillId="0" borderId="33" xfId="1652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9" fillId="0" borderId="46" xfId="1614" applyFont="1" applyBorder="1" applyAlignment="1">
      <alignment horizontal="center" vertical="center"/>
    </xf>
    <xf numFmtId="0" fontId="49" fillId="0" borderId="44" xfId="1614" applyFont="1" applyBorder="1" applyAlignment="1">
      <alignment horizontal="center" vertical="center"/>
    </xf>
    <xf numFmtId="0" fontId="49" fillId="0" borderId="47" xfId="1614" applyFont="1" applyBorder="1" applyAlignment="1">
      <alignment horizontal="center" vertical="center"/>
    </xf>
    <xf numFmtId="0" fontId="49" fillId="0" borderId="21" xfId="1614" applyFont="1" applyBorder="1" applyAlignment="1">
      <alignment horizontal="center" vertical="center"/>
    </xf>
    <xf numFmtId="0" fontId="49" fillId="0" borderId="33" xfId="1614" applyFont="1" applyBorder="1" applyAlignment="1">
      <alignment horizontal="center" vertical="center"/>
    </xf>
    <xf numFmtId="0" fontId="51" fillId="0" borderId="48" xfId="1614" applyFont="1" applyBorder="1" applyAlignment="1">
      <alignment horizontal="center" vertical="center"/>
    </xf>
    <xf numFmtId="0" fontId="49" fillId="0" borderId="47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 wrapText="1"/>
    </xf>
    <xf numFmtId="0" fontId="49" fillId="0" borderId="33" xfId="1614" applyFont="1" applyBorder="1" applyAlignment="1">
      <alignment horizontal="center" vertical="center" wrapText="1"/>
    </xf>
    <xf numFmtId="0" fontId="51" fillId="0" borderId="49" xfId="1614" applyFont="1" applyBorder="1" applyAlignment="1">
      <alignment horizontal="center" vertical="center"/>
    </xf>
    <xf numFmtId="169" fontId="42" fillId="0" borderId="3" xfId="714" applyFont="1" applyFill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42" fillId="0" borderId="3" xfId="1448" applyFont="1" applyBorder="1" applyAlignment="1">
      <alignment horizontal="center" vertical="center" wrapText="1"/>
    </xf>
    <xf numFmtId="0" fontId="54" fillId="0" borderId="3" xfId="1448" applyFont="1" applyBorder="1" applyAlignment="1">
      <alignment horizontal="center" vertical="center" wrapText="1"/>
    </xf>
    <xf numFmtId="0" fontId="7" fillId="0" borderId="72" xfId="2673" applyBorder="1" applyAlignment="1">
      <alignment horizontal="center" vertical="center" wrapText="1"/>
    </xf>
    <xf numFmtId="0" fontId="7" fillId="0" borderId="6" xfId="2673" applyBorder="1" applyAlignment="1">
      <alignment horizontal="center" vertical="center" wrapText="1"/>
    </xf>
    <xf numFmtId="0" fontId="7" fillId="0" borderId="73" xfId="2673" applyBorder="1" applyAlignment="1">
      <alignment horizontal="center" vertical="center" wrapText="1"/>
    </xf>
    <xf numFmtId="9" fontId="150" fillId="0" borderId="0" xfId="2675" applyFont="1" applyFill="1" applyBorder="1" applyAlignment="1">
      <alignment horizontal="center" vertical="center" wrapText="1"/>
    </xf>
    <xf numFmtId="0" fontId="147" fillId="37" borderId="0" xfId="2673" applyFont="1" applyFill="1" applyAlignment="1">
      <alignment horizontal="left" vertical="center" wrapText="1"/>
    </xf>
    <xf numFmtId="43" fontId="128" fillId="35" borderId="7" xfId="2673" applyNumberFormat="1" applyFont="1" applyFill="1" applyBorder="1" applyAlignment="1">
      <alignment horizontal="center" vertical="center" wrapText="1"/>
    </xf>
    <xf numFmtId="0" fontId="128" fillId="35" borderId="50" xfId="2673" applyFont="1" applyFill="1" applyBorder="1" applyAlignment="1">
      <alignment horizontal="center" vertical="center" wrapText="1"/>
    </xf>
    <xf numFmtId="2" fontId="117" fillId="35" borderId="51" xfId="2673" applyNumberFormat="1" applyFont="1" applyFill="1" applyBorder="1" applyAlignment="1">
      <alignment horizontal="center" vertical="center" wrapText="1"/>
    </xf>
    <xf numFmtId="2" fontId="117" fillId="35" borderId="71" xfId="2673" applyNumberFormat="1" applyFont="1" applyFill="1" applyBorder="1" applyAlignment="1">
      <alignment horizontal="center" vertical="center" wrapText="1"/>
    </xf>
    <xf numFmtId="0" fontId="143" fillId="41" borderId="67" xfId="2673" applyFont="1" applyFill="1" applyBorder="1" applyAlignment="1">
      <alignment horizontal="center" vertical="center" wrapText="1"/>
    </xf>
    <xf numFmtId="0" fontId="143" fillId="41" borderId="68" xfId="2673" applyFont="1" applyFill="1" applyBorder="1" applyAlignment="1">
      <alignment horizontal="center" vertical="center" wrapText="1"/>
    </xf>
    <xf numFmtId="0" fontId="143" fillId="41" borderId="69" xfId="2673" applyFont="1" applyFill="1" applyBorder="1" applyAlignment="1">
      <alignment horizontal="center" vertical="center" wrapText="1"/>
    </xf>
    <xf numFmtId="0" fontId="117" fillId="35" borderId="7" xfId="2673" applyFont="1" applyFill="1" applyBorder="1" applyAlignment="1">
      <alignment horizontal="center" vertical="center" wrapText="1"/>
    </xf>
    <xf numFmtId="0" fontId="117" fillId="35" borderId="50" xfId="2673" applyFont="1" applyFill="1" applyBorder="1" applyAlignment="1">
      <alignment horizontal="center" vertical="center" wrapText="1"/>
    </xf>
    <xf numFmtId="1" fontId="128" fillId="35" borderId="7" xfId="2673" applyNumberFormat="1" applyFont="1" applyFill="1" applyBorder="1" applyAlignment="1">
      <alignment horizontal="center" vertical="center" wrapText="1"/>
    </xf>
    <xf numFmtId="1" fontId="128" fillId="35" borderId="50" xfId="2673" applyNumberFormat="1" applyFont="1" applyFill="1" applyBorder="1" applyAlignment="1">
      <alignment horizontal="center" vertical="center" wrapText="1"/>
    </xf>
    <xf numFmtId="43" fontId="128" fillId="0" borderId="75" xfId="2673" applyNumberFormat="1" applyFont="1" applyBorder="1" applyAlignment="1">
      <alignment horizontal="center" vertical="center" wrapText="1"/>
    </xf>
    <xf numFmtId="43" fontId="128" fillId="0" borderId="69" xfId="2673" applyNumberFormat="1" applyFont="1" applyBorder="1" applyAlignment="1">
      <alignment horizontal="center" vertical="center" wrapText="1"/>
    </xf>
    <xf numFmtId="9" fontId="117" fillId="0" borderId="52" xfId="2675" applyFont="1" applyFill="1" applyBorder="1" applyAlignment="1">
      <alignment horizontal="center" vertical="center" wrapText="1"/>
    </xf>
    <xf numFmtId="9" fontId="117" fillId="0" borderId="53" xfId="2675" applyFont="1" applyFill="1" applyBorder="1" applyAlignment="1">
      <alignment horizontal="center" vertical="center" wrapText="1"/>
    </xf>
    <xf numFmtId="1" fontId="128" fillId="0" borderId="98" xfId="2673" applyNumberFormat="1" applyFont="1" applyBorder="1" applyAlignment="1">
      <alignment horizontal="center" vertical="center" wrapText="1"/>
    </xf>
    <xf numFmtId="1" fontId="128" fillId="0" borderId="103" xfId="2673" applyNumberFormat="1" applyFont="1" applyBorder="1" applyAlignment="1">
      <alignment horizontal="center" vertical="center" wrapText="1"/>
    </xf>
    <xf numFmtId="2" fontId="117" fillId="0" borderId="3" xfId="2673" applyNumberFormat="1" applyFont="1" applyBorder="1" applyAlignment="1">
      <alignment horizontal="center" vertical="center" wrapText="1"/>
    </xf>
    <xf numFmtId="2" fontId="117" fillId="0" borderId="39" xfId="2673" applyNumberFormat="1" applyFont="1" applyBorder="1" applyAlignment="1">
      <alignment horizontal="center" vertical="center" wrapText="1"/>
    </xf>
    <xf numFmtId="9" fontId="117" fillId="35" borderId="52" xfId="2675" applyFont="1" applyFill="1" applyBorder="1" applyAlignment="1">
      <alignment horizontal="center" vertical="center" wrapText="1"/>
    </xf>
    <xf numFmtId="9" fontId="117" fillId="35" borderId="53" xfId="2675" applyFont="1" applyFill="1" applyBorder="1" applyAlignment="1">
      <alignment horizontal="center" vertical="center" wrapText="1"/>
    </xf>
    <xf numFmtId="2" fontId="117" fillId="35" borderId="3" xfId="2673" applyNumberFormat="1" applyFont="1" applyFill="1" applyBorder="1" applyAlignment="1">
      <alignment horizontal="center" vertical="center" wrapText="1"/>
    </xf>
    <xf numFmtId="2" fontId="117" fillId="35" borderId="39" xfId="2673" applyNumberFormat="1" applyFont="1" applyFill="1" applyBorder="1" applyAlignment="1">
      <alignment horizontal="center" vertical="center" wrapText="1"/>
    </xf>
    <xf numFmtId="0" fontId="146" fillId="0" borderId="45" xfId="2673" applyFont="1" applyBorder="1" applyAlignment="1">
      <alignment horizontal="center" vertical="center" wrapText="1"/>
    </xf>
    <xf numFmtId="0" fontId="146" fillId="0" borderId="50" xfId="2673" applyFont="1" applyBorder="1" applyAlignment="1">
      <alignment horizontal="center" vertical="center" wrapText="1"/>
    </xf>
    <xf numFmtId="0" fontId="146" fillId="44" borderId="3" xfId="2673" applyFont="1" applyFill="1" applyBorder="1" applyAlignment="1">
      <alignment horizontal="center" vertical="center" wrapText="1"/>
    </xf>
    <xf numFmtId="0" fontId="146" fillId="44" borderId="39" xfId="2673" applyFont="1" applyFill="1" applyBorder="1" applyAlignment="1">
      <alignment horizontal="center" vertical="center" wrapText="1"/>
    </xf>
    <xf numFmtId="1" fontId="117" fillId="0" borderId="3" xfId="2673" applyNumberFormat="1" applyFont="1" applyBorder="1" applyAlignment="1">
      <alignment horizontal="center" vertical="center" wrapText="1"/>
    </xf>
    <xf numFmtId="1" fontId="117" fillId="0" borderId="39" xfId="2673" applyNumberFormat="1" applyFont="1" applyBorder="1" applyAlignment="1">
      <alignment horizontal="center" vertical="center" wrapText="1"/>
    </xf>
    <xf numFmtId="2" fontId="117" fillId="45" borderId="3" xfId="2673" applyNumberFormat="1" applyFont="1" applyFill="1" applyBorder="1" applyAlignment="1">
      <alignment horizontal="center" vertical="center" wrapText="1"/>
    </xf>
    <xf numFmtId="2" fontId="117" fillId="45" borderId="39" xfId="2673" applyNumberFormat="1" applyFont="1" applyFill="1" applyBorder="1" applyAlignment="1">
      <alignment horizontal="center" vertical="center" wrapText="1"/>
    </xf>
    <xf numFmtId="0" fontId="143" fillId="42" borderId="67" xfId="2673" applyFont="1" applyFill="1" applyBorder="1" applyAlignment="1">
      <alignment horizontal="center" vertical="center" wrapText="1"/>
    </xf>
    <xf numFmtId="0" fontId="143" fillId="42" borderId="68" xfId="2673" applyFont="1" applyFill="1" applyBorder="1" applyAlignment="1">
      <alignment horizontal="center" vertical="center" wrapText="1"/>
    </xf>
    <xf numFmtId="0" fontId="143" fillId="42" borderId="69" xfId="2673" applyFont="1" applyFill="1" applyBorder="1" applyAlignment="1">
      <alignment horizontal="center" vertical="center" wrapText="1"/>
    </xf>
    <xf numFmtId="43" fontId="128" fillId="43" borderId="7" xfId="2673" applyNumberFormat="1" applyFont="1" applyFill="1" applyBorder="1" applyAlignment="1">
      <alignment horizontal="center" vertical="center" wrapText="1"/>
    </xf>
    <xf numFmtId="0" fontId="128" fillId="43" borderId="50" xfId="2673" applyFont="1" applyFill="1" applyBorder="1" applyAlignment="1">
      <alignment horizontal="center" vertical="center" wrapText="1"/>
    </xf>
    <xf numFmtId="1" fontId="117" fillId="43" borderId="7" xfId="2673" applyNumberFormat="1" applyFont="1" applyFill="1" applyBorder="1" applyAlignment="1">
      <alignment horizontal="center" vertical="center" wrapText="1"/>
    </xf>
    <xf numFmtId="1" fontId="117" fillId="43" borderId="50" xfId="2673" applyNumberFormat="1" applyFont="1" applyFill="1" applyBorder="1" applyAlignment="1">
      <alignment horizontal="center" vertical="center" wrapText="1"/>
    </xf>
    <xf numFmtId="0" fontId="117" fillId="43" borderId="7" xfId="2673" applyFont="1" applyFill="1" applyBorder="1" applyAlignment="1">
      <alignment horizontal="center" vertical="center" wrapText="1"/>
    </xf>
    <xf numFmtId="0" fontId="117" fillId="43" borderId="50" xfId="2673" applyFont="1" applyFill="1" applyBorder="1" applyAlignment="1">
      <alignment horizontal="center" vertical="center" wrapText="1"/>
    </xf>
    <xf numFmtId="1" fontId="146" fillId="44" borderId="45" xfId="2673" applyNumberFormat="1" applyFont="1" applyFill="1" applyBorder="1" applyAlignment="1">
      <alignment horizontal="center" vertical="center" wrapText="1"/>
    </xf>
    <xf numFmtId="1" fontId="146" fillId="44" borderId="50" xfId="2673" applyNumberFormat="1" applyFont="1" applyFill="1" applyBorder="1" applyAlignment="1">
      <alignment horizontal="center" vertical="center" wrapText="1"/>
    </xf>
    <xf numFmtId="2" fontId="117" fillId="43" borderId="51" xfId="2673" applyNumberFormat="1" applyFont="1" applyFill="1" applyBorder="1" applyAlignment="1">
      <alignment horizontal="center" vertical="center" wrapText="1"/>
    </xf>
    <xf numFmtId="2" fontId="117" fillId="43" borderId="71" xfId="2673" applyNumberFormat="1" applyFont="1" applyFill="1" applyBorder="1" applyAlignment="1">
      <alignment horizontal="center" vertical="center" wrapText="1"/>
    </xf>
    <xf numFmtId="43" fontId="146" fillId="44" borderId="75" xfId="2673" applyNumberFormat="1" applyFont="1" applyFill="1" applyBorder="1" applyAlignment="1">
      <alignment horizontal="center" vertical="center" wrapText="1"/>
    </xf>
    <xf numFmtId="43" fontId="146" fillId="44" borderId="69" xfId="2673" applyNumberFormat="1" applyFont="1" applyFill="1" applyBorder="1" applyAlignment="1">
      <alignment horizontal="center" vertical="center" wrapText="1"/>
    </xf>
    <xf numFmtId="0" fontId="8" fillId="34" borderId="56" xfId="2670" applyFill="1" applyBorder="1" applyAlignment="1">
      <alignment horizontal="center" vertical="center"/>
    </xf>
    <xf numFmtId="0" fontId="120" fillId="0" borderId="57" xfId="2670" applyFont="1" applyBorder="1" applyAlignment="1">
      <alignment horizontal="left" vertical="center"/>
    </xf>
    <xf numFmtId="0" fontId="51" fillId="0" borderId="42" xfId="1538" applyFont="1" applyBorder="1" applyAlignment="1">
      <alignment horizontal="left"/>
    </xf>
    <xf numFmtId="0" fontId="110" fillId="38" borderId="3" xfId="1538" applyFill="1" applyBorder="1" applyAlignment="1">
      <alignment horizontal="center" vertical="center"/>
    </xf>
    <xf numFmtId="0" fontId="110" fillId="38" borderId="3" xfId="1538" applyFill="1" applyBorder="1" applyAlignment="1">
      <alignment horizontal="center" vertical="center" wrapText="1"/>
    </xf>
    <xf numFmtId="0" fontId="101" fillId="38" borderId="3" xfId="1538" applyFont="1" applyFill="1" applyBorder="1" applyAlignment="1">
      <alignment horizontal="center" vertical="center" wrapText="1"/>
    </xf>
    <xf numFmtId="0" fontId="48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34" fillId="30" borderId="3" xfId="1614" applyFont="1" applyFill="1" applyBorder="1" applyAlignment="1">
      <alignment horizontal="center" vertical="center"/>
    </xf>
    <xf numFmtId="0" fontId="135" fillId="0" borderId="0" xfId="1652" applyFont="1" applyAlignment="1">
      <alignment horizontal="center" vertical="center"/>
    </xf>
    <xf numFmtId="37" fontId="132" fillId="0" borderId="36" xfId="1614" applyNumberFormat="1" applyFont="1" applyBorder="1" applyAlignment="1">
      <alignment horizontal="center"/>
    </xf>
    <xf numFmtId="0" fontId="136" fillId="35" borderId="46" xfId="1614" applyFont="1" applyFill="1" applyBorder="1" applyAlignment="1">
      <alignment horizontal="center" vertical="center"/>
    </xf>
    <xf numFmtId="0" fontId="136" fillId="35" borderId="44" xfId="1614" applyFont="1" applyFill="1" applyBorder="1" applyAlignment="1">
      <alignment horizontal="center" vertical="center"/>
    </xf>
    <xf numFmtId="0" fontId="136" fillId="35" borderId="47" xfId="1614" applyFont="1" applyFill="1" applyBorder="1" applyAlignment="1">
      <alignment horizontal="center" vertical="center"/>
    </xf>
    <xf numFmtId="0" fontId="136" fillId="35" borderId="21" xfId="1614" applyFont="1" applyFill="1" applyBorder="1" applyAlignment="1">
      <alignment horizontal="center" vertical="center"/>
    </xf>
    <xf numFmtId="0" fontId="136" fillId="35" borderId="33" xfId="1614" applyFont="1" applyFill="1" applyBorder="1" applyAlignment="1">
      <alignment horizontal="center" vertical="center"/>
    </xf>
    <xf numFmtId="0" fontId="136" fillId="35" borderId="48" xfId="1614" applyFont="1" applyFill="1" applyBorder="1" applyAlignment="1">
      <alignment horizontal="center" vertical="center"/>
    </xf>
    <xf numFmtId="0" fontId="136" fillId="35" borderId="3" xfId="1614" applyFont="1" applyFill="1" applyBorder="1" applyAlignment="1">
      <alignment horizontal="center" vertical="center"/>
    </xf>
    <xf numFmtId="0" fontId="136" fillId="35" borderId="47" xfId="1614" applyFont="1" applyFill="1" applyBorder="1" applyAlignment="1">
      <alignment horizontal="center" vertical="center" wrapText="1"/>
    </xf>
    <xf numFmtId="0" fontId="136" fillId="35" borderId="21" xfId="1614" applyFont="1" applyFill="1" applyBorder="1" applyAlignment="1">
      <alignment horizontal="center" vertical="center" wrapText="1"/>
    </xf>
    <xf numFmtId="0" fontId="136" fillId="35" borderId="33" xfId="1614" applyFont="1" applyFill="1" applyBorder="1" applyAlignment="1">
      <alignment horizontal="center" vertical="center" wrapText="1"/>
    </xf>
    <xf numFmtId="0" fontId="136" fillId="35" borderId="35" xfId="1652" applyFont="1" applyFill="1" applyBorder="1" applyAlignment="1">
      <alignment horizontal="center" vertical="center" wrapText="1"/>
    </xf>
    <xf numFmtId="0" fontId="136" fillId="35" borderId="33" xfId="1652" applyFont="1" applyFill="1" applyBorder="1" applyAlignment="1">
      <alignment horizontal="center" vertical="center" wrapText="1"/>
    </xf>
    <xf numFmtId="0" fontId="136" fillId="35" borderId="49" xfId="1614" applyFont="1" applyFill="1" applyBorder="1" applyAlignment="1">
      <alignment horizontal="center" vertical="center"/>
    </xf>
    <xf numFmtId="0" fontId="136" fillId="35" borderId="39" xfId="1614" applyFont="1" applyFill="1" applyBorder="1" applyAlignment="1">
      <alignment horizontal="center" vertical="center"/>
    </xf>
    <xf numFmtId="37" fontId="138" fillId="0" borderId="19" xfId="1614" applyNumberFormat="1" applyFont="1" applyBorder="1" applyAlignment="1">
      <alignment horizontal="center"/>
    </xf>
    <xf numFmtId="0" fontId="131" fillId="0" borderId="0" xfId="1644" applyFont="1" applyAlignment="1">
      <alignment horizontal="center" vertical="center"/>
    </xf>
    <xf numFmtId="37" fontId="132" fillId="0" borderId="0" xfId="1614" applyNumberFormat="1" applyFont="1" applyAlignment="1">
      <alignment horizontal="center"/>
    </xf>
    <xf numFmtId="0" fontId="152" fillId="0" borderId="26" xfId="1614" applyFont="1" applyBorder="1" applyAlignment="1">
      <alignment horizontal="left" vertical="center" wrapText="1"/>
    </xf>
    <xf numFmtId="0" fontId="152" fillId="0" borderId="36" xfId="1614" applyFont="1" applyBorder="1" applyAlignment="1">
      <alignment horizontal="left" vertical="center" wrapText="1"/>
    </xf>
    <xf numFmtId="0" fontId="152" fillId="0" borderId="43" xfId="1614" applyFont="1" applyBorder="1" applyAlignment="1">
      <alignment horizontal="left" vertical="center" wrapText="1"/>
    </xf>
    <xf numFmtId="0" fontId="152" fillId="0" borderId="28" xfId="1614" applyFont="1" applyBorder="1" applyAlignment="1">
      <alignment horizontal="left" vertical="center" wrapText="1"/>
    </xf>
    <xf numFmtId="0" fontId="152" fillId="0" borderId="0" xfId="1614" applyFont="1" applyAlignment="1">
      <alignment horizontal="left" vertical="center" wrapText="1"/>
    </xf>
    <xf numFmtId="0" fontId="152" fillId="0" borderId="37" xfId="1614" applyFont="1" applyBorder="1" applyAlignment="1">
      <alignment horizontal="left" vertical="center" wrapText="1"/>
    </xf>
    <xf numFmtId="0" fontId="137" fillId="0" borderId="0" xfId="1652" applyFont="1" applyAlignment="1">
      <alignment horizontal="center" vertical="center"/>
    </xf>
    <xf numFmtId="0" fontId="132" fillId="0" borderId="0" xfId="1652" applyFont="1" applyAlignment="1">
      <alignment horizontal="center" vertical="center"/>
    </xf>
    <xf numFmtId="0" fontId="158" fillId="33" borderId="105" xfId="0" applyFont="1" applyFill="1" applyBorder="1" applyAlignment="1">
      <alignment horizontal="left" vertical="top" wrapText="1"/>
    </xf>
    <xf numFmtId="0" fontId="158" fillId="33" borderId="78" xfId="0" applyFont="1" applyFill="1" applyBorder="1" applyAlignment="1">
      <alignment horizontal="left" vertical="top" wrapText="1"/>
    </xf>
    <xf numFmtId="0" fontId="158" fillId="33" borderId="104" xfId="0" applyFont="1" applyFill="1" applyBorder="1" applyAlignment="1">
      <alignment horizontal="left" vertical="top" wrapText="1"/>
    </xf>
    <xf numFmtId="0" fontId="158" fillId="33" borderId="41" xfId="0" applyFont="1" applyFill="1" applyBorder="1" applyAlignment="1">
      <alignment horizontal="left" vertical="top" wrapText="1"/>
    </xf>
    <xf numFmtId="0" fontId="158" fillId="33" borderId="42" xfId="0" applyFont="1" applyFill="1" applyBorder="1" applyAlignment="1">
      <alignment horizontal="left" vertical="top" wrapText="1"/>
    </xf>
    <xf numFmtId="0" fontId="158" fillId="33" borderId="77" xfId="0" applyFont="1" applyFill="1" applyBorder="1" applyAlignment="1">
      <alignment horizontal="left" vertical="top" wrapText="1"/>
    </xf>
    <xf numFmtId="0" fontId="154" fillId="33" borderId="51" xfId="0" applyFont="1" applyFill="1" applyBorder="1" applyAlignment="1">
      <alignment horizontal="center"/>
    </xf>
    <xf numFmtId="0" fontId="154" fillId="33" borderId="97" xfId="0" applyFont="1" applyFill="1" applyBorder="1" applyAlignment="1">
      <alignment horizontal="center"/>
    </xf>
    <xf numFmtId="0" fontId="154" fillId="33" borderId="52" xfId="0" applyFont="1" applyFill="1" applyBorder="1" applyAlignment="1">
      <alignment horizontal="center"/>
    </xf>
    <xf numFmtId="0" fontId="154" fillId="33" borderId="53" xfId="0" applyFont="1" applyFill="1" applyBorder="1" applyAlignment="1">
      <alignment horizontal="center"/>
    </xf>
    <xf numFmtId="0" fontId="154" fillId="33" borderId="102" xfId="0" applyFont="1" applyFill="1" applyBorder="1" applyAlignment="1">
      <alignment horizontal="center"/>
    </xf>
    <xf numFmtId="0" fontId="154" fillId="33" borderId="99" xfId="0" applyFont="1" applyFill="1" applyBorder="1" applyAlignment="1">
      <alignment horizontal="center"/>
    </xf>
    <xf numFmtId="0" fontId="154" fillId="33" borderId="100" xfId="0" applyFont="1" applyFill="1" applyBorder="1" applyAlignment="1">
      <alignment horizontal="center"/>
    </xf>
    <xf numFmtId="0" fontId="154" fillId="33" borderId="101" xfId="0" applyFont="1" applyFill="1" applyBorder="1" applyAlignment="1">
      <alignment horizontal="center"/>
    </xf>
    <xf numFmtId="15" fontId="154" fillId="33" borderId="100" xfId="0" applyNumberFormat="1" applyFont="1" applyFill="1" applyBorder="1" applyAlignment="1">
      <alignment horizontal="center"/>
    </xf>
    <xf numFmtId="0" fontId="154" fillId="33" borderId="78" xfId="0" applyFont="1" applyFill="1" applyBorder="1" applyAlignment="1">
      <alignment horizontal="center" vertical="center"/>
    </xf>
    <xf numFmtId="0" fontId="154" fillId="33" borderId="104" xfId="0" applyFont="1" applyFill="1" applyBorder="1" applyAlignment="1">
      <alignment horizontal="center" vertical="center"/>
    </xf>
    <xf numFmtId="0" fontId="154" fillId="33" borderId="0" xfId="0" applyFont="1" applyFill="1" applyAlignment="1">
      <alignment horizontal="center" vertical="center" wrapText="1"/>
    </xf>
    <xf numFmtId="0" fontId="154" fillId="33" borderId="37" xfId="0" applyFont="1" applyFill="1" applyBorder="1" applyAlignment="1">
      <alignment horizontal="center" vertical="center" wrapText="1"/>
    </xf>
    <xf numFmtId="0" fontId="154" fillId="33" borderId="42" xfId="0" applyFont="1" applyFill="1" applyBorder="1" applyAlignment="1">
      <alignment horizontal="center" vertical="center" wrapText="1"/>
    </xf>
    <xf numFmtId="0" fontId="154" fillId="33" borderId="77" xfId="0" applyFont="1" applyFill="1" applyBorder="1" applyAlignment="1">
      <alignment horizontal="center" vertical="center" wrapText="1"/>
    </xf>
    <xf numFmtId="0" fontId="163" fillId="33" borderId="89" xfId="0" applyFont="1" applyFill="1" applyBorder="1" applyAlignment="1">
      <alignment horizontal="center" vertical="center"/>
    </xf>
    <xf numFmtId="0" fontId="163" fillId="33" borderId="90" xfId="0" applyFont="1" applyFill="1" applyBorder="1" applyAlignment="1">
      <alignment horizontal="center" vertical="center"/>
    </xf>
    <xf numFmtId="0" fontId="154" fillId="33" borderId="102" xfId="0" applyFont="1" applyFill="1" applyBorder="1" applyAlignment="1">
      <alignment horizontal="center" vertical="top" wrapText="1"/>
    </xf>
    <xf numFmtId="0" fontId="154" fillId="33" borderId="99" xfId="0" applyFont="1" applyFill="1" applyBorder="1" applyAlignment="1">
      <alignment horizontal="center" vertical="top" wrapText="1"/>
    </xf>
    <xf numFmtId="0" fontId="161" fillId="33" borderId="83" xfId="0" applyFont="1" applyFill="1" applyBorder="1" applyAlignment="1">
      <alignment horizontal="center" vertical="center"/>
    </xf>
    <xf numFmtId="0" fontId="161" fillId="33" borderId="81" xfId="0" applyFont="1" applyFill="1" applyBorder="1" applyAlignment="1">
      <alignment horizontal="center" vertical="center"/>
    </xf>
    <xf numFmtId="0" fontId="165" fillId="33" borderId="92" xfId="0" applyFont="1" applyFill="1" applyBorder="1" applyAlignment="1">
      <alignment horizontal="center" vertical="center" wrapText="1"/>
    </xf>
    <xf numFmtId="0" fontId="165" fillId="33" borderId="93" xfId="0" applyFont="1" applyFill="1" applyBorder="1" applyAlignment="1">
      <alignment horizontal="center" vertical="center" wrapText="1"/>
    </xf>
    <xf numFmtId="0" fontId="161" fillId="33" borderId="79" xfId="0" applyFont="1" applyFill="1" applyBorder="1" applyAlignment="1">
      <alignment horizontal="center" vertical="center"/>
    </xf>
    <xf numFmtId="0" fontId="161" fillId="33" borderId="80" xfId="0" applyFont="1" applyFill="1" applyBorder="1" applyAlignment="1">
      <alignment horizontal="center" vertical="center"/>
    </xf>
    <xf numFmtId="49" fontId="154" fillId="33" borderId="98" xfId="0" applyNumberFormat="1" applyFont="1" applyFill="1" applyBorder="1" applyAlignment="1">
      <alignment horizontal="center" vertical="center"/>
    </xf>
    <xf numFmtId="49" fontId="154" fillId="33" borderId="99" xfId="0" applyNumberFormat="1" applyFont="1" applyFill="1" applyBorder="1" applyAlignment="1">
      <alignment horizontal="center" vertical="center"/>
    </xf>
    <xf numFmtId="0" fontId="161" fillId="33" borderId="87" xfId="0" applyFont="1" applyFill="1" applyBorder="1" applyAlignment="1">
      <alignment horizontal="center" vertical="center"/>
    </xf>
    <xf numFmtId="0" fontId="161" fillId="33" borderId="88" xfId="0" applyFont="1" applyFill="1" applyBorder="1" applyAlignment="1">
      <alignment horizontal="center" vertical="center"/>
    </xf>
    <xf numFmtId="49" fontId="154" fillId="33" borderId="102" xfId="0" applyNumberFormat="1" applyFont="1" applyFill="1" applyBorder="1" applyAlignment="1">
      <alignment horizontal="center" vertical="center"/>
    </xf>
    <xf numFmtId="49" fontId="154" fillId="33" borderId="102" xfId="0" applyNumberFormat="1" applyFont="1" applyFill="1" applyBorder="1" applyAlignment="1">
      <alignment horizontal="center" vertical="top" wrapText="1"/>
    </xf>
    <xf numFmtId="49" fontId="154" fillId="33" borderId="99" xfId="0" applyNumberFormat="1" applyFont="1" applyFill="1" applyBorder="1" applyAlignment="1">
      <alignment horizontal="center" vertical="top" wrapText="1"/>
    </xf>
    <xf numFmtId="0" fontId="161" fillId="33" borderId="79" xfId="0" applyFont="1" applyFill="1" applyBorder="1" applyAlignment="1">
      <alignment horizontal="left" vertical="center"/>
    </xf>
    <xf numFmtId="0" fontId="161" fillId="33" borderId="84" xfId="0" applyFont="1" applyFill="1" applyBorder="1" applyAlignment="1">
      <alignment horizontal="left" vertical="center"/>
    </xf>
    <xf numFmtId="0" fontId="163" fillId="33" borderId="79" xfId="0" applyFont="1" applyFill="1" applyBorder="1" applyAlignment="1">
      <alignment horizontal="left" vertical="center"/>
    </xf>
    <xf numFmtId="0" fontId="163" fillId="33" borderId="80" xfId="0" applyFont="1" applyFill="1" applyBorder="1" applyAlignment="1">
      <alignment horizontal="left" vertical="center"/>
    </xf>
    <xf numFmtId="49" fontId="154" fillId="33" borderId="98" xfId="0" applyNumberFormat="1" applyFont="1" applyFill="1" applyBorder="1" applyAlignment="1">
      <alignment horizontal="left" vertical="center"/>
    </xf>
    <xf numFmtId="49" fontId="154" fillId="33" borderId="99" xfId="0" applyNumberFormat="1" applyFont="1" applyFill="1" applyBorder="1" applyAlignment="1">
      <alignment horizontal="left" vertical="center"/>
    </xf>
    <xf numFmtId="0" fontId="161" fillId="33" borderId="83" xfId="0" applyFont="1" applyFill="1" applyBorder="1" applyAlignment="1">
      <alignment horizontal="left" vertical="center"/>
    </xf>
    <xf numFmtId="0" fontId="161" fillId="33" borderId="81" xfId="0" applyFont="1" applyFill="1" applyBorder="1" applyAlignment="1">
      <alignment horizontal="left" vertical="center"/>
    </xf>
    <xf numFmtId="0" fontId="157" fillId="33" borderId="79" xfId="0" applyFont="1" applyFill="1" applyBorder="1" applyAlignment="1">
      <alignment horizontal="center" vertical="center"/>
    </xf>
    <xf numFmtId="0" fontId="157" fillId="33" borderId="84" xfId="0" applyFont="1" applyFill="1" applyBorder="1" applyAlignment="1">
      <alignment horizontal="center" vertical="center"/>
    </xf>
    <xf numFmtId="0" fontId="162" fillId="33" borderId="79" xfId="0" applyFont="1" applyFill="1" applyBorder="1" applyAlignment="1">
      <alignment horizontal="left" vertical="center"/>
    </xf>
    <xf numFmtId="0" fontId="162" fillId="33" borderId="84" xfId="0" applyFont="1" applyFill="1" applyBorder="1" applyAlignment="1">
      <alignment horizontal="left" vertical="center"/>
    </xf>
    <xf numFmtId="0" fontId="157" fillId="33" borderId="106" xfId="0" applyFont="1" applyFill="1" applyBorder="1" applyAlignment="1">
      <alignment horizontal="center" vertical="center"/>
    </xf>
    <xf numFmtId="0" fontId="157" fillId="33" borderId="107" xfId="0" applyFont="1" applyFill="1" applyBorder="1" applyAlignment="1">
      <alignment horizontal="center" vertical="center"/>
    </xf>
    <xf numFmtId="0" fontId="154" fillId="33" borderId="78" xfId="0" applyFont="1" applyFill="1" applyBorder="1" applyAlignment="1">
      <alignment horizontal="center"/>
    </xf>
    <xf numFmtId="0" fontId="154" fillId="33" borderId="104" xfId="0" applyFont="1" applyFill="1" applyBorder="1" applyAlignment="1">
      <alignment horizontal="center"/>
    </xf>
    <xf numFmtId="0" fontId="158" fillId="33" borderId="18" xfId="0" applyFont="1" applyFill="1" applyBorder="1" applyAlignment="1">
      <alignment horizontal="left"/>
    </xf>
    <xf numFmtId="0" fontId="158" fillId="33" borderId="0" xfId="0" applyFont="1" applyFill="1" applyAlignment="1">
      <alignment horizontal="left"/>
    </xf>
    <xf numFmtId="0" fontId="158" fillId="33" borderId="37" xfId="0" applyFont="1" applyFill="1" applyBorder="1" applyAlignment="1">
      <alignment horizontal="left"/>
    </xf>
    <xf numFmtId="0" fontId="160" fillId="33" borderId="98" xfId="0" applyFont="1" applyFill="1" applyBorder="1" applyAlignment="1">
      <alignment horizontal="center" vertical="center"/>
    </xf>
    <xf numFmtId="0" fontId="160" fillId="33" borderId="102" xfId="0" applyFont="1" applyFill="1" applyBorder="1" applyAlignment="1">
      <alignment horizontal="center" vertical="center"/>
    </xf>
    <xf numFmtId="0" fontId="160" fillId="33" borderId="99" xfId="0" applyFont="1" applyFill="1" applyBorder="1" applyAlignment="1">
      <alignment horizontal="center" vertical="center"/>
    </xf>
    <xf numFmtId="0" fontId="158" fillId="33" borderId="98" xfId="0" applyFont="1" applyFill="1" applyBorder="1" applyAlignment="1">
      <alignment horizontal="center" vertical="center"/>
    </xf>
    <xf numFmtId="0" fontId="158" fillId="33" borderId="102" xfId="0" applyFont="1" applyFill="1" applyBorder="1" applyAlignment="1">
      <alignment horizontal="center" vertical="center"/>
    </xf>
    <xf numFmtId="0" fontId="158" fillId="33" borderId="103" xfId="0" applyFont="1" applyFill="1" applyBorder="1" applyAlignment="1">
      <alignment horizontal="center" vertical="center"/>
    </xf>
    <xf numFmtId="0" fontId="156" fillId="0" borderId="100" xfId="2669" applyFont="1" applyBorder="1" applyAlignment="1">
      <alignment horizontal="center" vertical="center"/>
    </xf>
    <xf numFmtId="0" fontId="156" fillId="0" borderId="98" xfId="2669" applyFont="1" applyBorder="1" applyAlignment="1">
      <alignment horizontal="center" vertical="center"/>
    </xf>
    <xf numFmtId="0" fontId="156" fillId="0" borderId="99" xfId="2669" applyFont="1" applyBorder="1" applyAlignment="1">
      <alignment horizontal="center" vertical="center"/>
    </xf>
    <xf numFmtId="0" fontId="156" fillId="0" borderId="98" xfId="2669" applyFont="1" applyBorder="1" applyAlignment="1">
      <alignment horizontal="center" vertical="center" wrapText="1"/>
    </xf>
    <xf numFmtId="0" fontId="156" fillId="0" borderId="99" xfId="2669" applyFont="1" applyBorder="1" applyAlignment="1">
      <alignment horizontal="center" vertical="center" wrapText="1"/>
    </xf>
    <xf numFmtId="0" fontId="155" fillId="35" borderId="76" xfId="0" applyFont="1" applyFill="1" applyBorder="1" applyAlignment="1">
      <alignment horizontal="center" vertical="center"/>
    </xf>
    <xf numFmtId="0" fontId="155" fillId="35" borderId="36" xfId="0" applyFont="1" applyFill="1" applyBorder="1" applyAlignment="1">
      <alignment horizontal="center" vertical="center"/>
    </xf>
    <xf numFmtId="0" fontId="155" fillId="35" borderId="43" xfId="0" applyFont="1" applyFill="1" applyBorder="1" applyAlignment="1">
      <alignment horizontal="center" vertical="center"/>
    </xf>
    <xf numFmtId="0" fontId="155" fillId="35" borderId="41" xfId="0" applyFont="1" applyFill="1" applyBorder="1" applyAlignment="1">
      <alignment horizontal="center" vertical="center"/>
    </xf>
    <xf numFmtId="0" fontId="155" fillId="35" borderId="42" xfId="0" applyFont="1" applyFill="1" applyBorder="1" applyAlignment="1">
      <alignment horizontal="center" vertical="center"/>
    </xf>
    <xf numFmtId="0" fontId="155" fillId="35" borderId="77" xfId="0" applyFont="1" applyFill="1" applyBorder="1" applyAlignment="1">
      <alignment horizontal="center" vertical="center"/>
    </xf>
    <xf numFmtId="0" fontId="167" fillId="35" borderId="0" xfId="1451" applyFont="1" applyFill="1" applyAlignment="1">
      <alignment horizontal="center" vertical="center"/>
    </xf>
    <xf numFmtId="0" fontId="170" fillId="0" borderId="0" xfId="1451" applyFont="1" applyAlignment="1">
      <alignment horizontal="left"/>
    </xf>
    <xf numFmtId="0" fontId="167" fillId="35" borderId="26" xfId="1451" applyFont="1" applyFill="1" applyBorder="1" applyAlignment="1">
      <alignment horizontal="center" vertical="center"/>
    </xf>
    <xf numFmtId="0" fontId="167" fillId="35" borderId="36" xfId="1451" applyFont="1" applyFill="1" applyBorder="1" applyAlignment="1">
      <alignment horizontal="center" vertical="center"/>
    </xf>
    <xf numFmtId="0" fontId="167" fillId="35" borderId="43" xfId="1451" applyFont="1" applyFill="1" applyBorder="1" applyAlignment="1">
      <alignment horizontal="center" vertical="center"/>
    </xf>
    <xf numFmtId="0" fontId="167" fillId="35" borderId="28" xfId="1451" applyFont="1" applyFill="1" applyBorder="1" applyAlignment="1">
      <alignment horizontal="center" vertical="center"/>
    </xf>
    <xf numFmtId="0" fontId="167" fillId="35" borderId="37" xfId="1451" applyFont="1" applyFill="1" applyBorder="1" applyAlignment="1">
      <alignment horizontal="center" vertical="center"/>
    </xf>
    <xf numFmtId="0" fontId="167" fillId="35" borderId="34" xfId="1451" applyFont="1" applyFill="1" applyBorder="1" applyAlignment="1">
      <alignment horizontal="center" vertical="center"/>
    </xf>
    <xf numFmtId="0" fontId="167" fillId="35" borderId="19" xfId="1451" applyFont="1" applyFill="1" applyBorder="1" applyAlignment="1">
      <alignment horizontal="center" vertical="center"/>
    </xf>
    <xf numFmtId="0" fontId="167" fillId="35" borderId="31" xfId="1451" applyFont="1" applyFill="1" applyBorder="1" applyAlignment="1">
      <alignment horizontal="center" vertical="center"/>
    </xf>
  </cellXfs>
  <cellStyles count="3731">
    <cellStyle name="&gt;? MK/l" xfId="1"/>
    <cellStyle name="20% - Accent1" xfId="2" builtinId="30" customBuiltin="1"/>
    <cellStyle name="20% - Accent1 10" xfId="3"/>
    <cellStyle name="20% - Accent1 10 2" xfId="2679"/>
    <cellStyle name="20% - Accent1 11" xfId="4"/>
    <cellStyle name="20% - Accent1 11 2" xfId="2680"/>
    <cellStyle name="20% - Accent1 12" xfId="5"/>
    <cellStyle name="20% - Accent1 12 2" xfId="2681"/>
    <cellStyle name="20% - Accent1 13" xfId="6"/>
    <cellStyle name="20% - Accent1 13 2" xfId="2682"/>
    <cellStyle name="20% - Accent1 14" xfId="7"/>
    <cellStyle name="20% - Accent1 14 2" xfId="2683"/>
    <cellStyle name="20% - Accent1 15" xfId="8"/>
    <cellStyle name="20% - Accent1 15 2" xfId="2684"/>
    <cellStyle name="20% - Accent1 16" xfId="9"/>
    <cellStyle name="20% - Accent1 16 2" xfId="2685"/>
    <cellStyle name="20% - Accent1 17" xfId="2678"/>
    <cellStyle name="20% - Accent1 2" xfId="10"/>
    <cellStyle name="20% - Accent1 2 2" xfId="11"/>
    <cellStyle name="20% - Accent1 2 2 2" xfId="2687"/>
    <cellStyle name="20% - Accent1 2 3" xfId="12"/>
    <cellStyle name="20% - Accent1 2 3 2" xfId="2688"/>
    <cellStyle name="20% - Accent1 2 4" xfId="2686"/>
    <cellStyle name="20% - Accent1 3" xfId="13"/>
    <cellStyle name="20% - Accent1 3 2" xfId="2689"/>
    <cellStyle name="20% - Accent1 4" xfId="14"/>
    <cellStyle name="20% - Accent1 4 2" xfId="2690"/>
    <cellStyle name="20% - Accent1 5" xfId="15"/>
    <cellStyle name="20% - Accent1 5 2" xfId="2691"/>
    <cellStyle name="20% - Accent1 6" xfId="16"/>
    <cellStyle name="20% - Accent1 6 2" xfId="2692"/>
    <cellStyle name="20% - Accent1 7" xfId="17"/>
    <cellStyle name="20% - Accent1 7 2" xfId="2693"/>
    <cellStyle name="20% - Accent1 8" xfId="18"/>
    <cellStyle name="20% - Accent1 8 2" xfId="2694"/>
    <cellStyle name="20% - Accent1 9" xfId="19"/>
    <cellStyle name="20% - Accent1 9 2" xfId="2695"/>
    <cellStyle name="20% - Accent2" xfId="20" builtinId="34" customBuiltin="1"/>
    <cellStyle name="20% - Accent2 10" xfId="21"/>
    <cellStyle name="20% - Accent2 10 2" xfId="2697"/>
    <cellStyle name="20% - Accent2 11" xfId="22"/>
    <cellStyle name="20% - Accent2 11 2" xfId="2698"/>
    <cellStyle name="20% - Accent2 12" xfId="23"/>
    <cellStyle name="20% - Accent2 12 2" xfId="2699"/>
    <cellStyle name="20% - Accent2 13" xfId="24"/>
    <cellStyle name="20% - Accent2 13 2" xfId="2700"/>
    <cellStyle name="20% - Accent2 14" xfId="25"/>
    <cellStyle name="20% - Accent2 14 2" xfId="2701"/>
    <cellStyle name="20% - Accent2 15" xfId="26"/>
    <cellStyle name="20% - Accent2 15 2" xfId="2702"/>
    <cellStyle name="20% - Accent2 16" xfId="27"/>
    <cellStyle name="20% - Accent2 16 2" xfId="2703"/>
    <cellStyle name="20% - Accent2 17" xfId="2696"/>
    <cellStyle name="20% - Accent2 2" xfId="28"/>
    <cellStyle name="20% - Accent2 2 2" xfId="29"/>
    <cellStyle name="20% - Accent2 2 2 2" xfId="2705"/>
    <cellStyle name="20% - Accent2 2 3" xfId="30"/>
    <cellStyle name="20% - Accent2 2 3 2" xfId="2706"/>
    <cellStyle name="20% - Accent2 2 4" xfId="2704"/>
    <cellStyle name="20% - Accent2 3" xfId="31"/>
    <cellStyle name="20% - Accent2 3 2" xfId="2707"/>
    <cellStyle name="20% - Accent2 4" xfId="32"/>
    <cellStyle name="20% - Accent2 4 2" xfId="2708"/>
    <cellStyle name="20% - Accent2 5" xfId="33"/>
    <cellStyle name="20% - Accent2 5 2" xfId="2709"/>
    <cellStyle name="20% - Accent2 6" xfId="34"/>
    <cellStyle name="20% - Accent2 6 2" xfId="2710"/>
    <cellStyle name="20% - Accent2 7" xfId="35"/>
    <cellStyle name="20% - Accent2 7 2" xfId="2711"/>
    <cellStyle name="20% - Accent2 8" xfId="36"/>
    <cellStyle name="20% - Accent2 8 2" xfId="2712"/>
    <cellStyle name="20% - Accent2 9" xfId="37"/>
    <cellStyle name="20% - Accent2 9 2" xfId="2713"/>
    <cellStyle name="20% - Accent3" xfId="38" builtinId="38" customBuiltin="1"/>
    <cellStyle name="20% - Accent3 10" xfId="39"/>
    <cellStyle name="20% - Accent3 10 2" xfId="2715"/>
    <cellStyle name="20% - Accent3 11" xfId="40"/>
    <cellStyle name="20% - Accent3 11 2" xfId="2716"/>
    <cellStyle name="20% - Accent3 12" xfId="41"/>
    <cellStyle name="20% - Accent3 12 2" xfId="2717"/>
    <cellStyle name="20% - Accent3 13" xfId="42"/>
    <cellStyle name="20% - Accent3 13 2" xfId="2718"/>
    <cellStyle name="20% - Accent3 14" xfId="43"/>
    <cellStyle name="20% - Accent3 14 2" xfId="2719"/>
    <cellStyle name="20% - Accent3 15" xfId="44"/>
    <cellStyle name="20% - Accent3 15 2" xfId="2720"/>
    <cellStyle name="20% - Accent3 16" xfId="45"/>
    <cellStyle name="20% - Accent3 16 2" xfId="2721"/>
    <cellStyle name="20% - Accent3 17" xfId="2714"/>
    <cellStyle name="20% - Accent3 2" xfId="46"/>
    <cellStyle name="20% - Accent3 2 2" xfId="47"/>
    <cellStyle name="20% - Accent3 2 2 2" xfId="2723"/>
    <cellStyle name="20% - Accent3 2 3" xfId="48"/>
    <cellStyle name="20% - Accent3 2 3 2" xfId="2724"/>
    <cellStyle name="20% - Accent3 2 4" xfId="2722"/>
    <cellStyle name="20% - Accent3 3" xfId="49"/>
    <cellStyle name="20% - Accent3 3 2" xfId="2725"/>
    <cellStyle name="20% - Accent3 4" xfId="50"/>
    <cellStyle name="20% - Accent3 4 2" xfId="2726"/>
    <cellStyle name="20% - Accent3 5" xfId="51"/>
    <cellStyle name="20% - Accent3 5 2" xfId="2727"/>
    <cellStyle name="20% - Accent3 6" xfId="52"/>
    <cellStyle name="20% - Accent3 6 2" xfId="2728"/>
    <cellStyle name="20% - Accent3 7" xfId="53"/>
    <cellStyle name="20% - Accent3 7 2" xfId="2729"/>
    <cellStyle name="20% - Accent3 8" xfId="54"/>
    <cellStyle name="20% - Accent3 8 2" xfId="2730"/>
    <cellStyle name="20% - Accent3 9" xfId="55"/>
    <cellStyle name="20% - Accent3 9 2" xfId="2731"/>
    <cellStyle name="20% - Accent4" xfId="56" builtinId="42" customBuiltin="1"/>
    <cellStyle name="20% - Accent4 10" xfId="57"/>
    <cellStyle name="20% - Accent4 10 2" xfId="2733"/>
    <cellStyle name="20% - Accent4 11" xfId="58"/>
    <cellStyle name="20% - Accent4 11 2" xfId="2734"/>
    <cellStyle name="20% - Accent4 12" xfId="59"/>
    <cellStyle name="20% - Accent4 12 2" xfId="2735"/>
    <cellStyle name="20% - Accent4 13" xfId="60"/>
    <cellStyle name="20% - Accent4 13 2" xfId="2736"/>
    <cellStyle name="20% - Accent4 14" xfId="61"/>
    <cellStyle name="20% - Accent4 14 2" xfId="2737"/>
    <cellStyle name="20% - Accent4 15" xfId="62"/>
    <cellStyle name="20% - Accent4 15 2" xfId="2738"/>
    <cellStyle name="20% - Accent4 16" xfId="63"/>
    <cellStyle name="20% - Accent4 16 2" xfId="2739"/>
    <cellStyle name="20% - Accent4 17" xfId="2732"/>
    <cellStyle name="20% - Accent4 2" xfId="64"/>
    <cellStyle name="20% - Accent4 2 2" xfId="65"/>
    <cellStyle name="20% - Accent4 2 2 2" xfId="2741"/>
    <cellStyle name="20% - Accent4 2 3" xfId="66"/>
    <cellStyle name="20% - Accent4 2 3 2" xfId="2742"/>
    <cellStyle name="20% - Accent4 2 4" xfId="2740"/>
    <cellStyle name="20% - Accent4 3" xfId="67"/>
    <cellStyle name="20% - Accent4 3 2" xfId="2743"/>
    <cellStyle name="20% - Accent4 4" xfId="68"/>
    <cellStyle name="20% - Accent4 4 2" xfId="2744"/>
    <cellStyle name="20% - Accent4 5" xfId="69"/>
    <cellStyle name="20% - Accent4 5 2" xfId="2745"/>
    <cellStyle name="20% - Accent4 6" xfId="70"/>
    <cellStyle name="20% - Accent4 6 2" xfId="2746"/>
    <cellStyle name="20% - Accent4 7" xfId="71"/>
    <cellStyle name="20% - Accent4 7 2" xfId="2747"/>
    <cellStyle name="20% - Accent4 8" xfId="72"/>
    <cellStyle name="20% - Accent4 8 2" xfId="2748"/>
    <cellStyle name="20% - Accent4 9" xfId="73"/>
    <cellStyle name="20% - Accent4 9 2" xfId="2749"/>
    <cellStyle name="20% - Accent5" xfId="74" builtinId="46" customBuiltin="1"/>
    <cellStyle name="20% - Accent5 10" xfId="75"/>
    <cellStyle name="20% - Accent5 10 2" xfId="2751"/>
    <cellStyle name="20% - Accent5 11" xfId="76"/>
    <cellStyle name="20% - Accent5 11 2" xfId="2752"/>
    <cellStyle name="20% - Accent5 12" xfId="77"/>
    <cellStyle name="20% - Accent5 12 2" xfId="2753"/>
    <cellStyle name="20% - Accent5 13" xfId="78"/>
    <cellStyle name="20% - Accent5 13 2" xfId="2754"/>
    <cellStyle name="20% - Accent5 14" xfId="79"/>
    <cellStyle name="20% - Accent5 14 2" xfId="2755"/>
    <cellStyle name="20% - Accent5 15" xfId="80"/>
    <cellStyle name="20% - Accent5 15 2" xfId="2756"/>
    <cellStyle name="20% - Accent5 16" xfId="81"/>
    <cellStyle name="20% - Accent5 16 2" xfId="2757"/>
    <cellStyle name="20% - Accent5 17" xfId="2750"/>
    <cellStyle name="20% - Accent5 2" xfId="82"/>
    <cellStyle name="20% - Accent5 2 2" xfId="83"/>
    <cellStyle name="20% - Accent5 2 2 2" xfId="2759"/>
    <cellStyle name="20% - Accent5 2 3" xfId="84"/>
    <cellStyle name="20% - Accent5 2 3 2" xfId="2760"/>
    <cellStyle name="20% - Accent5 2 4" xfId="2758"/>
    <cellStyle name="20% - Accent5 3" xfId="85"/>
    <cellStyle name="20% - Accent5 3 2" xfId="2761"/>
    <cellStyle name="20% - Accent5 4" xfId="86"/>
    <cellStyle name="20% - Accent5 4 2" xfId="2762"/>
    <cellStyle name="20% - Accent5 5" xfId="87"/>
    <cellStyle name="20% - Accent5 5 2" xfId="2763"/>
    <cellStyle name="20% - Accent5 6" xfId="88"/>
    <cellStyle name="20% - Accent5 6 2" xfId="2764"/>
    <cellStyle name="20% - Accent5 7" xfId="89"/>
    <cellStyle name="20% - Accent5 7 2" xfId="2765"/>
    <cellStyle name="20% - Accent5 8" xfId="90"/>
    <cellStyle name="20% - Accent5 8 2" xfId="2766"/>
    <cellStyle name="20% - Accent5 9" xfId="91"/>
    <cellStyle name="20% - Accent5 9 2" xfId="2767"/>
    <cellStyle name="20% - Accent6" xfId="92" builtinId="50" customBuiltin="1"/>
    <cellStyle name="20% - Accent6 10" xfId="93"/>
    <cellStyle name="20% - Accent6 10 2" xfId="2769"/>
    <cellStyle name="20% - Accent6 11" xfId="94"/>
    <cellStyle name="20% - Accent6 11 2" xfId="2770"/>
    <cellStyle name="20% - Accent6 12" xfId="95"/>
    <cellStyle name="20% - Accent6 12 2" xfId="2771"/>
    <cellStyle name="20% - Accent6 13" xfId="96"/>
    <cellStyle name="20% - Accent6 13 2" xfId="2772"/>
    <cellStyle name="20% - Accent6 14" xfId="97"/>
    <cellStyle name="20% - Accent6 14 2" xfId="2773"/>
    <cellStyle name="20% - Accent6 15" xfId="98"/>
    <cellStyle name="20% - Accent6 15 2" xfId="2774"/>
    <cellStyle name="20% - Accent6 16" xfId="99"/>
    <cellStyle name="20% - Accent6 16 2" xfId="2775"/>
    <cellStyle name="20% - Accent6 17" xfId="2768"/>
    <cellStyle name="20% - Accent6 2" xfId="100"/>
    <cellStyle name="20% - Accent6 2 2" xfId="101"/>
    <cellStyle name="20% - Accent6 2 2 2" xfId="2777"/>
    <cellStyle name="20% - Accent6 2 3" xfId="102"/>
    <cellStyle name="20% - Accent6 2 3 2" xfId="2778"/>
    <cellStyle name="20% - Accent6 2 4" xfId="2776"/>
    <cellStyle name="20% - Accent6 3" xfId="103"/>
    <cellStyle name="20% - Accent6 3 2" xfId="2779"/>
    <cellStyle name="20% - Accent6 4" xfId="104"/>
    <cellStyle name="20% - Accent6 4 2" xfId="2780"/>
    <cellStyle name="20% - Accent6 5" xfId="105"/>
    <cellStyle name="20% - Accent6 5 2" xfId="2781"/>
    <cellStyle name="20% - Accent6 6" xfId="106"/>
    <cellStyle name="20% - Accent6 6 2" xfId="2782"/>
    <cellStyle name="20% - Accent6 7" xfId="107"/>
    <cellStyle name="20% - Accent6 7 2" xfId="2783"/>
    <cellStyle name="20% - Accent6 8" xfId="108"/>
    <cellStyle name="20% - Accent6 8 2" xfId="2784"/>
    <cellStyle name="20% - Accent6 9" xfId="109"/>
    <cellStyle name="20% - Accent6 9 2" xfId="2785"/>
    <cellStyle name="40% - Accent1" xfId="110" builtinId="31" customBuiltin="1"/>
    <cellStyle name="40% - Accent1 10" xfId="111"/>
    <cellStyle name="40% - Accent1 10 2" xfId="2787"/>
    <cellStyle name="40% - Accent1 11" xfId="112"/>
    <cellStyle name="40% - Accent1 11 2" xfId="2788"/>
    <cellStyle name="40% - Accent1 12" xfId="113"/>
    <cellStyle name="40% - Accent1 12 2" xfId="2789"/>
    <cellStyle name="40% - Accent1 13" xfId="114"/>
    <cellStyle name="40% - Accent1 13 2" xfId="2790"/>
    <cellStyle name="40% - Accent1 14" xfId="115"/>
    <cellStyle name="40% - Accent1 14 2" xfId="2791"/>
    <cellStyle name="40% - Accent1 15" xfId="116"/>
    <cellStyle name="40% - Accent1 15 2" xfId="2792"/>
    <cellStyle name="40% - Accent1 16" xfId="117"/>
    <cellStyle name="40% - Accent1 16 2" xfId="2793"/>
    <cellStyle name="40% - Accent1 17" xfId="2786"/>
    <cellStyle name="40% - Accent1 2" xfId="118"/>
    <cellStyle name="40% - Accent1 2 2" xfId="119"/>
    <cellStyle name="40% - Accent1 2 2 2" xfId="2795"/>
    <cellStyle name="40% - Accent1 2 3" xfId="120"/>
    <cellStyle name="40% - Accent1 2 3 2" xfId="2796"/>
    <cellStyle name="40% - Accent1 2 4" xfId="2794"/>
    <cellStyle name="40% - Accent1 3" xfId="121"/>
    <cellStyle name="40% - Accent1 3 2" xfId="2797"/>
    <cellStyle name="40% - Accent1 4" xfId="122"/>
    <cellStyle name="40% - Accent1 4 2" xfId="2798"/>
    <cellStyle name="40% - Accent1 5" xfId="123"/>
    <cellStyle name="40% - Accent1 5 2" xfId="2799"/>
    <cellStyle name="40% - Accent1 6" xfId="124"/>
    <cellStyle name="40% - Accent1 6 2" xfId="2800"/>
    <cellStyle name="40% - Accent1 7" xfId="125"/>
    <cellStyle name="40% - Accent1 7 2" xfId="2801"/>
    <cellStyle name="40% - Accent1 8" xfId="126"/>
    <cellStyle name="40% - Accent1 8 2" xfId="2802"/>
    <cellStyle name="40% - Accent1 9" xfId="127"/>
    <cellStyle name="40% - Accent1 9 2" xfId="2803"/>
    <cellStyle name="40% - Accent2" xfId="128" builtinId="35" customBuiltin="1"/>
    <cellStyle name="40% - Accent2 10" xfId="129"/>
    <cellStyle name="40% - Accent2 10 2" xfId="2805"/>
    <cellStyle name="40% - Accent2 11" xfId="130"/>
    <cellStyle name="40% - Accent2 11 2" xfId="2806"/>
    <cellStyle name="40% - Accent2 12" xfId="131"/>
    <cellStyle name="40% - Accent2 12 2" xfId="2807"/>
    <cellStyle name="40% - Accent2 13" xfId="132"/>
    <cellStyle name="40% - Accent2 13 2" xfId="2808"/>
    <cellStyle name="40% - Accent2 14" xfId="133"/>
    <cellStyle name="40% - Accent2 14 2" xfId="2809"/>
    <cellStyle name="40% - Accent2 15" xfId="134"/>
    <cellStyle name="40% - Accent2 15 2" xfId="2810"/>
    <cellStyle name="40% - Accent2 16" xfId="135"/>
    <cellStyle name="40% - Accent2 16 2" xfId="2811"/>
    <cellStyle name="40% - Accent2 17" xfId="2804"/>
    <cellStyle name="40% - Accent2 2" xfId="136"/>
    <cellStyle name="40% - Accent2 2 2" xfId="137"/>
    <cellStyle name="40% - Accent2 2 2 2" xfId="2813"/>
    <cellStyle name="40% - Accent2 2 3" xfId="138"/>
    <cellStyle name="40% - Accent2 2 3 2" xfId="2814"/>
    <cellStyle name="40% - Accent2 2 4" xfId="2812"/>
    <cellStyle name="40% - Accent2 3" xfId="139"/>
    <cellStyle name="40% - Accent2 3 2" xfId="2815"/>
    <cellStyle name="40% - Accent2 4" xfId="140"/>
    <cellStyle name="40% - Accent2 4 2" xfId="2816"/>
    <cellStyle name="40% - Accent2 5" xfId="141"/>
    <cellStyle name="40% - Accent2 5 2" xfId="2817"/>
    <cellStyle name="40% - Accent2 6" xfId="142"/>
    <cellStyle name="40% - Accent2 6 2" xfId="2818"/>
    <cellStyle name="40% - Accent2 7" xfId="143"/>
    <cellStyle name="40% - Accent2 7 2" xfId="2819"/>
    <cellStyle name="40% - Accent2 8" xfId="144"/>
    <cellStyle name="40% - Accent2 8 2" xfId="2820"/>
    <cellStyle name="40% - Accent2 9" xfId="145"/>
    <cellStyle name="40% - Accent2 9 2" xfId="2821"/>
    <cellStyle name="40% - Accent3" xfId="146" builtinId="39" customBuiltin="1"/>
    <cellStyle name="40% - Accent3 10" xfId="147"/>
    <cellStyle name="40% - Accent3 10 2" xfId="2823"/>
    <cellStyle name="40% - Accent3 11" xfId="148"/>
    <cellStyle name="40% - Accent3 11 2" xfId="2824"/>
    <cellStyle name="40% - Accent3 12" xfId="149"/>
    <cellStyle name="40% - Accent3 12 2" xfId="2825"/>
    <cellStyle name="40% - Accent3 13" xfId="150"/>
    <cellStyle name="40% - Accent3 13 2" xfId="2826"/>
    <cellStyle name="40% - Accent3 14" xfId="151"/>
    <cellStyle name="40% - Accent3 14 2" xfId="2827"/>
    <cellStyle name="40% - Accent3 15" xfId="152"/>
    <cellStyle name="40% - Accent3 15 2" xfId="2828"/>
    <cellStyle name="40% - Accent3 16" xfId="153"/>
    <cellStyle name="40% - Accent3 16 2" xfId="2829"/>
    <cellStyle name="40% - Accent3 17" xfId="2822"/>
    <cellStyle name="40% - Accent3 2" xfId="154"/>
    <cellStyle name="40% - Accent3 2 2" xfId="155"/>
    <cellStyle name="40% - Accent3 2 2 2" xfId="2831"/>
    <cellStyle name="40% - Accent3 2 3" xfId="156"/>
    <cellStyle name="40% - Accent3 2 3 2" xfId="2832"/>
    <cellStyle name="40% - Accent3 2 4" xfId="2830"/>
    <cellStyle name="40% - Accent3 3" xfId="157"/>
    <cellStyle name="40% - Accent3 3 2" xfId="2833"/>
    <cellStyle name="40% - Accent3 4" xfId="158"/>
    <cellStyle name="40% - Accent3 4 2" xfId="2834"/>
    <cellStyle name="40% - Accent3 5" xfId="159"/>
    <cellStyle name="40% - Accent3 5 2" xfId="2835"/>
    <cellStyle name="40% - Accent3 6" xfId="160"/>
    <cellStyle name="40% - Accent3 6 2" xfId="2836"/>
    <cellStyle name="40% - Accent3 7" xfId="161"/>
    <cellStyle name="40% - Accent3 7 2" xfId="2837"/>
    <cellStyle name="40% - Accent3 8" xfId="162"/>
    <cellStyle name="40% - Accent3 8 2" xfId="2838"/>
    <cellStyle name="40% - Accent3 9" xfId="163"/>
    <cellStyle name="40% - Accent3 9 2" xfId="2839"/>
    <cellStyle name="40% - Accent4" xfId="164" builtinId="43" customBuiltin="1"/>
    <cellStyle name="40% - Accent4 10" xfId="165"/>
    <cellStyle name="40% - Accent4 10 2" xfId="2841"/>
    <cellStyle name="40% - Accent4 11" xfId="166"/>
    <cellStyle name="40% - Accent4 11 2" xfId="2842"/>
    <cellStyle name="40% - Accent4 12" xfId="167"/>
    <cellStyle name="40% - Accent4 12 2" xfId="2843"/>
    <cellStyle name="40% - Accent4 13" xfId="168"/>
    <cellStyle name="40% - Accent4 13 2" xfId="2844"/>
    <cellStyle name="40% - Accent4 14" xfId="169"/>
    <cellStyle name="40% - Accent4 14 2" xfId="2845"/>
    <cellStyle name="40% - Accent4 15" xfId="170"/>
    <cellStyle name="40% - Accent4 15 2" xfId="2846"/>
    <cellStyle name="40% - Accent4 16" xfId="171"/>
    <cellStyle name="40% - Accent4 16 2" xfId="2847"/>
    <cellStyle name="40% - Accent4 17" xfId="2840"/>
    <cellStyle name="40% - Accent4 2" xfId="172"/>
    <cellStyle name="40% - Accent4 2 2" xfId="173"/>
    <cellStyle name="40% - Accent4 2 2 2" xfId="2849"/>
    <cellStyle name="40% - Accent4 2 3" xfId="174"/>
    <cellStyle name="40% - Accent4 2 3 2" xfId="2850"/>
    <cellStyle name="40% - Accent4 2 4" xfId="2848"/>
    <cellStyle name="40% - Accent4 3" xfId="175"/>
    <cellStyle name="40% - Accent4 3 2" xfId="2851"/>
    <cellStyle name="40% - Accent4 4" xfId="176"/>
    <cellStyle name="40% - Accent4 4 2" xfId="2852"/>
    <cellStyle name="40% - Accent4 5" xfId="177"/>
    <cellStyle name="40% - Accent4 5 2" xfId="2853"/>
    <cellStyle name="40% - Accent4 6" xfId="178"/>
    <cellStyle name="40% - Accent4 6 2" xfId="2854"/>
    <cellStyle name="40% - Accent4 7" xfId="179"/>
    <cellStyle name="40% - Accent4 7 2" xfId="2855"/>
    <cellStyle name="40% - Accent4 8" xfId="180"/>
    <cellStyle name="40% - Accent4 8 2" xfId="2856"/>
    <cellStyle name="40% - Accent4 9" xfId="181"/>
    <cellStyle name="40% - Accent4 9 2" xfId="2857"/>
    <cellStyle name="40% - Accent5" xfId="182" builtinId="47" customBuiltin="1"/>
    <cellStyle name="40% - Accent5 10" xfId="183"/>
    <cellStyle name="40% - Accent5 10 2" xfId="2859"/>
    <cellStyle name="40% - Accent5 11" xfId="184"/>
    <cellStyle name="40% - Accent5 11 2" xfId="2860"/>
    <cellStyle name="40% - Accent5 12" xfId="185"/>
    <cellStyle name="40% - Accent5 12 2" xfId="2861"/>
    <cellStyle name="40% - Accent5 13" xfId="186"/>
    <cellStyle name="40% - Accent5 13 2" xfId="2862"/>
    <cellStyle name="40% - Accent5 14" xfId="187"/>
    <cellStyle name="40% - Accent5 14 2" xfId="2863"/>
    <cellStyle name="40% - Accent5 15" xfId="188"/>
    <cellStyle name="40% - Accent5 15 2" xfId="2864"/>
    <cellStyle name="40% - Accent5 16" xfId="189"/>
    <cellStyle name="40% - Accent5 16 2" xfId="2865"/>
    <cellStyle name="40% - Accent5 17" xfId="2858"/>
    <cellStyle name="40% - Accent5 2" xfId="190"/>
    <cellStyle name="40% - Accent5 2 2" xfId="191"/>
    <cellStyle name="40% - Accent5 2 2 2" xfId="2867"/>
    <cellStyle name="40% - Accent5 2 3" xfId="192"/>
    <cellStyle name="40% - Accent5 2 3 2" xfId="2868"/>
    <cellStyle name="40% - Accent5 2 4" xfId="2866"/>
    <cellStyle name="40% - Accent5 3" xfId="193"/>
    <cellStyle name="40% - Accent5 3 2" xfId="2869"/>
    <cellStyle name="40% - Accent5 4" xfId="194"/>
    <cellStyle name="40% - Accent5 4 2" xfId="2870"/>
    <cellStyle name="40% - Accent5 5" xfId="195"/>
    <cellStyle name="40% - Accent5 5 2" xfId="2871"/>
    <cellStyle name="40% - Accent5 6" xfId="196"/>
    <cellStyle name="40% - Accent5 6 2" xfId="2872"/>
    <cellStyle name="40% - Accent5 7" xfId="197"/>
    <cellStyle name="40% - Accent5 7 2" xfId="2873"/>
    <cellStyle name="40% - Accent5 8" xfId="198"/>
    <cellStyle name="40% - Accent5 8 2" xfId="2874"/>
    <cellStyle name="40% - Accent5 9" xfId="199"/>
    <cellStyle name="40% - Accent5 9 2" xfId="2875"/>
    <cellStyle name="40% - Accent6" xfId="200" builtinId="51" customBuiltin="1"/>
    <cellStyle name="40% - Accent6 10" xfId="201"/>
    <cellStyle name="40% - Accent6 10 2" xfId="2877"/>
    <cellStyle name="40% - Accent6 11" xfId="202"/>
    <cellStyle name="40% - Accent6 11 2" xfId="2878"/>
    <cellStyle name="40% - Accent6 12" xfId="203"/>
    <cellStyle name="40% - Accent6 12 2" xfId="2879"/>
    <cellStyle name="40% - Accent6 13" xfId="204"/>
    <cellStyle name="40% - Accent6 13 2" xfId="2880"/>
    <cellStyle name="40% - Accent6 14" xfId="205"/>
    <cellStyle name="40% - Accent6 14 2" xfId="2881"/>
    <cellStyle name="40% - Accent6 15" xfId="206"/>
    <cellStyle name="40% - Accent6 15 2" xfId="2882"/>
    <cellStyle name="40% - Accent6 16" xfId="207"/>
    <cellStyle name="40% - Accent6 16 2" xfId="2883"/>
    <cellStyle name="40% - Accent6 17" xfId="2876"/>
    <cellStyle name="40% - Accent6 2" xfId="208"/>
    <cellStyle name="40% - Accent6 2 2" xfId="209"/>
    <cellStyle name="40% - Accent6 2 2 2" xfId="2885"/>
    <cellStyle name="40% - Accent6 2 3" xfId="210"/>
    <cellStyle name="40% - Accent6 2 3 2" xfId="2886"/>
    <cellStyle name="40% - Accent6 2 4" xfId="2884"/>
    <cellStyle name="40% - Accent6 3" xfId="211"/>
    <cellStyle name="40% - Accent6 3 2" xfId="2887"/>
    <cellStyle name="40% - Accent6 4" xfId="212"/>
    <cellStyle name="40% - Accent6 4 2" xfId="2888"/>
    <cellStyle name="40% - Accent6 5" xfId="213"/>
    <cellStyle name="40% - Accent6 5 2" xfId="2889"/>
    <cellStyle name="40% - Accent6 6" xfId="214"/>
    <cellStyle name="40% - Accent6 6 2" xfId="2890"/>
    <cellStyle name="40% - Accent6 7" xfId="215"/>
    <cellStyle name="40% - Accent6 7 2" xfId="2891"/>
    <cellStyle name="40% - Accent6 8" xfId="216"/>
    <cellStyle name="40% - Accent6 8 2" xfId="2892"/>
    <cellStyle name="40% - Accent6 9" xfId="217"/>
    <cellStyle name="40% - Accent6 9 2" xfId="2893"/>
    <cellStyle name="60% - Accent1" xfId="218" builtinId="32" customBuiltin="1"/>
    <cellStyle name="60% - Accent1 10" xfId="219"/>
    <cellStyle name="60% - Accent1 11" xfId="220"/>
    <cellStyle name="60% - Accent1 12" xfId="221"/>
    <cellStyle name="60% - Accent1 13" xfId="222"/>
    <cellStyle name="60% - Accent1 14" xfId="223"/>
    <cellStyle name="60% - Accent1 15" xfId="224"/>
    <cellStyle name="60% - Accent1 16" xfId="225"/>
    <cellStyle name="60% - Accent1 2" xfId="226"/>
    <cellStyle name="60% - Accent1 2 2" xfId="227"/>
    <cellStyle name="60% - Accent1 2 3" xfId="228"/>
    <cellStyle name="60% - Accent1 3" xfId="229"/>
    <cellStyle name="60% - Accent1 4" xfId="230"/>
    <cellStyle name="60% - Accent1 5" xfId="231"/>
    <cellStyle name="60% - Accent1 6" xfId="232"/>
    <cellStyle name="60% - Accent1 7" xfId="233"/>
    <cellStyle name="60% - Accent1 8" xfId="234"/>
    <cellStyle name="60% - Accent1 9" xfId="235"/>
    <cellStyle name="60% - Accent2" xfId="236" builtinId="36" customBuiltin="1"/>
    <cellStyle name="60% - Accent2 10" xfId="237"/>
    <cellStyle name="60% - Accent2 11" xfId="238"/>
    <cellStyle name="60% - Accent2 12" xfId="239"/>
    <cellStyle name="60% - Accent2 13" xfId="240"/>
    <cellStyle name="60% - Accent2 14" xfId="241"/>
    <cellStyle name="60% - Accent2 15" xfId="242"/>
    <cellStyle name="60% - Accent2 16" xfId="243"/>
    <cellStyle name="60% - Accent2 2" xfId="244"/>
    <cellStyle name="60% - Accent2 2 2" xfId="245"/>
    <cellStyle name="60% - Accent2 2 3" xfId="246"/>
    <cellStyle name="60% - Accent2 3" xfId="247"/>
    <cellStyle name="60% - Accent2 4" xfId="248"/>
    <cellStyle name="60% - Accent2 5" xfId="249"/>
    <cellStyle name="60% - Accent2 6" xfId="250"/>
    <cellStyle name="60% - Accent2 7" xfId="251"/>
    <cellStyle name="60% - Accent2 8" xfId="252"/>
    <cellStyle name="60% - Accent2 9" xfId="253"/>
    <cellStyle name="60% - Accent3" xfId="254" builtinId="40" customBuiltin="1"/>
    <cellStyle name="60% - Accent3 10" xfId="255"/>
    <cellStyle name="60% - Accent3 11" xfId="256"/>
    <cellStyle name="60% - Accent3 12" xfId="257"/>
    <cellStyle name="60% - Accent3 13" xfId="258"/>
    <cellStyle name="60% - Accent3 14" xfId="259"/>
    <cellStyle name="60% - Accent3 15" xfId="260"/>
    <cellStyle name="60% - Accent3 16" xfId="261"/>
    <cellStyle name="60% - Accent3 2" xfId="262"/>
    <cellStyle name="60% - Accent3 2 2" xfId="263"/>
    <cellStyle name="60% - Accent3 2 3" xfId="264"/>
    <cellStyle name="60% - Accent3 3" xfId="265"/>
    <cellStyle name="60% - Accent3 4" xfId="266"/>
    <cellStyle name="60% - Accent3 5" xfId="267"/>
    <cellStyle name="60% - Accent3 6" xfId="268"/>
    <cellStyle name="60% - Accent3 7" xfId="269"/>
    <cellStyle name="60% - Accent3 8" xfId="270"/>
    <cellStyle name="60% - Accent3 9" xfId="271"/>
    <cellStyle name="60% - Accent4" xfId="272" builtinId="44" customBuiltin="1"/>
    <cellStyle name="60% - Accent4 10" xfId="273"/>
    <cellStyle name="60% - Accent4 11" xfId="274"/>
    <cellStyle name="60% - Accent4 12" xfId="275"/>
    <cellStyle name="60% - Accent4 13" xfId="276"/>
    <cellStyle name="60% - Accent4 14" xfId="277"/>
    <cellStyle name="60% - Accent4 15" xfId="278"/>
    <cellStyle name="60% - Accent4 16" xfId="279"/>
    <cellStyle name="60% - Accent4 2" xfId="280"/>
    <cellStyle name="60% - Accent4 2 2" xfId="281"/>
    <cellStyle name="60% - Accent4 2 3" xfId="282"/>
    <cellStyle name="60% - Accent4 3" xfId="283"/>
    <cellStyle name="60% - Accent4 4" xfId="284"/>
    <cellStyle name="60% - Accent4 5" xfId="285"/>
    <cellStyle name="60% - Accent4 6" xfId="286"/>
    <cellStyle name="60% - Accent4 7" xfId="287"/>
    <cellStyle name="60% - Accent4 8" xfId="288"/>
    <cellStyle name="60% - Accent4 9" xfId="289"/>
    <cellStyle name="60% - Accent5" xfId="290" builtinId="48" customBuiltin="1"/>
    <cellStyle name="60% - Accent5 10" xfId="291"/>
    <cellStyle name="60% - Accent5 11" xfId="292"/>
    <cellStyle name="60% - Accent5 12" xfId="293"/>
    <cellStyle name="60% - Accent5 13" xfId="294"/>
    <cellStyle name="60% - Accent5 14" xfId="295"/>
    <cellStyle name="60% - Accent5 15" xfId="296"/>
    <cellStyle name="60% - Accent5 16" xfId="297"/>
    <cellStyle name="60% - Accent5 2" xfId="298"/>
    <cellStyle name="60% - Accent5 2 2" xfId="299"/>
    <cellStyle name="60% - Accent5 2 3" xfId="300"/>
    <cellStyle name="60% - Accent5 3" xfId="301"/>
    <cellStyle name="60% - Accent5 4" xfId="302"/>
    <cellStyle name="60% - Accent5 5" xfId="303"/>
    <cellStyle name="60% - Accent5 6" xfId="304"/>
    <cellStyle name="60% - Accent5 7" xfId="305"/>
    <cellStyle name="60% - Accent5 8" xfId="306"/>
    <cellStyle name="60% - Accent5 9" xfId="307"/>
    <cellStyle name="60% - Accent6" xfId="308" builtinId="52" customBuiltin="1"/>
    <cellStyle name="60% - Accent6 10" xfId="309"/>
    <cellStyle name="60% - Accent6 11" xfId="310"/>
    <cellStyle name="60% - Accent6 12" xfId="311"/>
    <cellStyle name="60% - Accent6 13" xfId="312"/>
    <cellStyle name="60% - Accent6 14" xfId="313"/>
    <cellStyle name="60% - Accent6 15" xfId="314"/>
    <cellStyle name="60% - Accent6 16" xfId="315"/>
    <cellStyle name="60% - Accent6 2" xfId="316"/>
    <cellStyle name="60% - Accent6 2 2" xfId="317"/>
    <cellStyle name="60% - Accent6 2 3" xfId="318"/>
    <cellStyle name="60% - Accent6 3" xfId="319"/>
    <cellStyle name="60% - Accent6 4" xfId="320"/>
    <cellStyle name="60% - Accent6 5" xfId="321"/>
    <cellStyle name="60% - Accent6 6" xfId="322"/>
    <cellStyle name="60% - Accent6 7" xfId="323"/>
    <cellStyle name="60% - Accent6 8" xfId="324"/>
    <cellStyle name="60% - Accent6 9" xfId="325"/>
    <cellStyle name="Accent1" xfId="326" builtinId="29" customBuiltin="1"/>
    <cellStyle name="Accent1 10" xfId="327"/>
    <cellStyle name="Accent1 11" xfId="328"/>
    <cellStyle name="Accent1 12" xfId="329"/>
    <cellStyle name="Accent1 13" xfId="330"/>
    <cellStyle name="Accent1 14" xfId="331"/>
    <cellStyle name="Accent1 15" xfId="332"/>
    <cellStyle name="Accent1 16" xfId="333"/>
    <cellStyle name="Accent1 2" xfId="334"/>
    <cellStyle name="Accent1 2 2" xfId="335"/>
    <cellStyle name="Accent1 2 3" xfId="336"/>
    <cellStyle name="Accent1 3" xfId="337"/>
    <cellStyle name="Accent1 4" xfId="338"/>
    <cellStyle name="Accent1 5" xfId="339"/>
    <cellStyle name="Accent1 6" xfId="340"/>
    <cellStyle name="Accent1 7" xfId="341"/>
    <cellStyle name="Accent1 8" xfId="342"/>
    <cellStyle name="Accent1 9" xfId="343"/>
    <cellStyle name="Accent2" xfId="344" builtinId="33" customBuiltin="1"/>
    <cellStyle name="Accent2 10" xfId="345"/>
    <cellStyle name="Accent2 11" xfId="346"/>
    <cellStyle name="Accent2 12" xfId="347"/>
    <cellStyle name="Accent2 13" xfId="348"/>
    <cellStyle name="Accent2 14" xfId="349"/>
    <cellStyle name="Accent2 15" xfId="350"/>
    <cellStyle name="Accent2 16" xfId="351"/>
    <cellStyle name="Accent2 2" xfId="352"/>
    <cellStyle name="Accent2 2 2" xfId="353"/>
    <cellStyle name="Accent2 2 3" xfId="354"/>
    <cellStyle name="Accent2 3" xfId="355"/>
    <cellStyle name="Accent2 4" xfId="356"/>
    <cellStyle name="Accent2 5" xfId="357"/>
    <cellStyle name="Accent2 6" xfId="358"/>
    <cellStyle name="Accent2 7" xfId="359"/>
    <cellStyle name="Accent2 8" xfId="360"/>
    <cellStyle name="Accent2 9" xfId="361"/>
    <cellStyle name="Accent3" xfId="362" builtinId="37" customBuiltin="1"/>
    <cellStyle name="Accent3 10" xfId="363"/>
    <cellStyle name="Accent3 11" xfId="364"/>
    <cellStyle name="Accent3 12" xfId="365"/>
    <cellStyle name="Accent3 13" xfId="366"/>
    <cellStyle name="Accent3 14" xfId="367"/>
    <cellStyle name="Accent3 15" xfId="368"/>
    <cellStyle name="Accent3 16" xfId="369"/>
    <cellStyle name="Accent3 2" xfId="370"/>
    <cellStyle name="Accent3 2 2" xfId="371"/>
    <cellStyle name="Accent3 2 3" xfId="372"/>
    <cellStyle name="Accent3 3" xfId="373"/>
    <cellStyle name="Accent3 4" xfId="374"/>
    <cellStyle name="Accent3 5" xfId="375"/>
    <cellStyle name="Accent3 6" xfId="376"/>
    <cellStyle name="Accent3 7" xfId="377"/>
    <cellStyle name="Accent3 8" xfId="378"/>
    <cellStyle name="Accent3 9" xfId="379"/>
    <cellStyle name="Accent4" xfId="380" builtinId="41" customBuiltin="1"/>
    <cellStyle name="Accent4 10" xfId="381"/>
    <cellStyle name="Accent4 11" xfId="382"/>
    <cellStyle name="Accent4 12" xfId="383"/>
    <cellStyle name="Accent4 13" xfId="384"/>
    <cellStyle name="Accent4 14" xfId="385"/>
    <cellStyle name="Accent4 15" xfId="386"/>
    <cellStyle name="Accent4 16" xfId="387"/>
    <cellStyle name="Accent4 2" xfId="388"/>
    <cellStyle name="Accent4 2 2" xfId="389"/>
    <cellStyle name="Accent4 2 3" xfId="390"/>
    <cellStyle name="Accent4 3" xfId="391"/>
    <cellStyle name="Accent4 4" xfId="392"/>
    <cellStyle name="Accent4 5" xfId="393"/>
    <cellStyle name="Accent4 6" xfId="394"/>
    <cellStyle name="Accent4 7" xfId="395"/>
    <cellStyle name="Accent4 8" xfId="396"/>
    <cellStyle name="Accent4 9" xfId="397"/>
    <cellStyle name="Accent5" xfId="398" builtinId="45" customBuiltin="1"/>
    <cellStyle name="Accent5 10" xfId="399"/>
    <cellStyle name="Accent5 11" xfId="400"/>
    <cellStyle name="Accent5 12" xfId="401"/>
    <cellStyle name="Accent5 13" xfId="402"/>
    <cellStyle name="Accent5 14" xfId="403"/>
    <cellStyle name="Accent5 15" xfId="404"/>
    <cellStyle name="Accent5 16" xfId="405"/>
    <cellStyle name="Accent5 2" xfId="406"/>
    <cellStyle name="Accent5 2 2" xfId="407"/>
    <cellStyle name="Accent5 2 3" xfId="408"/>
    <cellStyle name="Accent5 3" xfId="409"/>
    <cellStyle name="Accent5 4" xfId="410"/>
    <cellStyle name="Accent5 5" xfId="411"/>
    <cellStyle name="Accent5 6" xfId="412"/>
    <cellStyle name="Accent5 7" xfId="413"/>
    <cellStyle name="Accent5 8" xfId="414"/>
    <cellStyle name="Accent5 9" xfId="415"/>
    <cellStyle name="Accent6" xfId="416" builtinId="49" customBuiltin="1"/>
    <cellStyle name="Accent6 10" xfId="417"/>
    <cellStyle name="Accent6 11" xfId="418"/>
    <cellStyle name="Accent6 12" xfId="419"/>
    <cellStyle name="Accent6 13" xfId="420"/>
    <cellStyle name="Accent6 14" xfId="421"/>
    <cellStyle name="Accent6 15" xfId="422"/>
    <cellStyle name="Accent6 16" xfId="423"/>
    <cellStyle name="Accent6 2" xfId="424"/>
    <cellStyle name="Accent6 2 2" xfId="425"/>
    <cellStyle name="Accent6 2 3" xfId="426"/>
    <cellStyle name="Accent6 3" xfId="427"/>
    <cellStyle name="Accent6 4" xfId="428"/>
    <cellStyle name="Accent6 5" xfId="429"/>
    <cellStyle name="Accent6 6" xfId="430"/>
    <cellStyle name="Accent6 7" xfId="431"/>
    <cellStyle name="Accent6 8" xfId="432"/>
    <cellStyle name="Accent6 9" xfId="433"/>
    <cellStyle name="Bad" xfId="434" builtinId="27" customBuiltin="1"/>
    <cellStyle name="Bad 10" xfId="435"/>
    <cellStyle name="Bad 11" xfId="436"/>
    <cellStyle name="Bad 12" xfId="437"/>
    <cellStyle name="Bad 13" xfId="438"/>
    <cellStyle name="Bad 14" xfId="439"/>
    <cellStyle name="Bad 15" xfId="440"/>
    <cellStyle name="Bad 16" xfId="441"/>
    <cellStyle name="Bad 2" xfId="442"/>
    <cellStyle name="Bad 2 2" xfId="443"/>
    <cellStyle name="Bad 2 3" xfId="444"/>
    <cellStyle name="Bad 3" xfId="445"/>
    <cellStyle name="Bad 4" xfId="446"/>
    <cellStyle name="Bad 5" xfId="447"/>
    <cellStyle name="Bad 6" xfId="448"/>
    <cellStyle name="Bad 7" xfId="449"/>
    <cellStyle name="Bad 8" xfId="450"/>
    <cellStyle name="Bad 9" xfId="451"/>
    <cellStyle name="Calc Currency (0)" xfId="452"/>
    <cellStyle name="Calc Currency (2)" xfId="453"/>
    <cellStyle name="Calc Currency (2) 2" xfId="454"/>
    <cellStyle name="Calc Percent (0)" xfId="455"/>
    <cellStyle name="Calc Percent (0) 2" xfId="456"/>
    <cellStyle name="Calc Percent (1)" xfId="457"/>
    <cellStyle name="Calc Percent (1) 2" xfId="458"/>
    <cellStyle name="Calc Percent (2)" xfId="459"/>
    <cellStyle name="Calc Percent (2) 2" xfId="460"/>
    <cellStyle name="Calc Units (0)" xfId="461"/>
    <cellStyle name="Calc Units (0) 2" xfId="462"/>
    <cellStyle name="Calc Units (1)" xfId="463"/>
    <cellStyle name="Calc Units (1) 2" xfId="464"/>
    <cellStyle name="Calc Units (2)" xfId="465"/>
    <cellStyle name="Calc Units (2) 2" xfId="466"/>
    <cellStyle name="Calculation" xfId="467" builtinId="22" customBuiltin="1"/>
    <cellStyle name="Calculation 10" xfId="468"/>
    <cellStyle name="Calculation 10 2" xfId="469"/>
    <cellStyle name="Calculation 11" xfId="470"/>
    <cellStyle name="Calculation 11 2" xfId="471"/>
    <cellStyle name="Calculation 12" xfId="472"/>
    <cellStyle name="Calculation 12 2" xfId="473"/>
    <cellStyle name="Calculation 13" xfId="474"/>
    <cellStyle name="Calculation 13 2" xfId="475"/>
    <cellStyle name="Calculation 14" xfId="476"/>
    <cellStyle name="Calculation 14 2" xfId="477"/>
    <cellStyle name="Calculation 15" xfId="478"/>
    <cellStyle name="Calculation 15 2" xfId="479"/>
    <cellStyle name="Calculation 16" xfId="480"/>
    <cellStyle name="Calculation 16 2" xfId="481"/>
    <cellStyle name="Calculation 2" xfId="482"/>
    <cellStyle name="Calculation 2 2" xfId="483"/>
    <cellStyle name="Calculation 2 2 2" xfId="484"/>
    <cellStyle name="Calculation 2 3" xfId="485"/>
    <cellStyle name="Calculation 2 3 2" xfId="486"/>
    <cellStyle name="Calculation 2 4" xfId="487"/>
    <cellStyle name="Calculation 3" xfId="488"/>
    <cellStyle name="Calculation 3 2" xfId="489"/>
    <cellStyle name="Calculation 4" xfId="490"/>
    <cellStyle name="Calculation 4 2" xfId="491"/>
    <cellStyle name="Calculation 5" xfId="492"/>
    <cellStyle name="Calculation 5 2" xfId="493"/>
    <cellStyle name="Calculation 6" xfId="494"/>
    <cellStyle name="Calculation 6 2" xfId="495"/>
    <cellStyle name="Calculation 7" xfId="496"/>
    <cellStyle name="Calculation 7 2" xfId="497"/>
    <cellStyle name="Calculation 8" xfId="498"/>
    <cellStyle name="Calculation 8 2" xfId="499"/>
    <cellStyle name="Calculation 9" xfId="500"/>
    <cellStyle name="Calculation 9 2" xfId="501"/>
    <cellStyle name="Check Cell" xfId="502" builtinId="23" customBuiltin="1"/>
    <cellStyle name="Check Cell 10" xfId="503"/>
    <cellStyle name="Check Cell 11" xfId="504"/>
    <cellStyle name="Check Cell 12" xfId="505"/>
    <cellStyle name="Check Cell 13" xfId="506"/>
    <cellStyle name="Check Cell 14" xfId="507"/>
    <cellStyle name="Check Cell 15" xfId="508"/>
    <cellStyle name="Check Cell 16" xfId="509"/>
    <cellStyle name="Check Cell 2" xfId="510"/>
    <cellStyle name="Check Cell 2 2" xfId="511"/>
    <cellStyle name="Check Cell 2 3" xfId="512"/>
    <cellStyle name="Check Cell 3" xfId="513"/>
    <cellStyle name="Check Cell 3 2" xfId="514"/>
    <cellStyle name="Check Cell 4" xfId="515"/>
    <cellStyle name="Check Cell 4 2" xfId="516"/>
    <cellStyle name="Check Cell 5" xfId="517"/>
    <cellStyle name="Check Cell 5 2" xfId="518"/>
    <cellStyle name="Check Cell 6" xfId="519"/>
    <cellStyle name="Check Cell 7" xfId="520"/>
    <cellStyle name="Check Cell 8" xfId="521"/>
    <cellStyle name="Check Cell 9" xfId="522"/>
    <cellStyle name="Comma" xfId="523" builtinId="3"/>
    <cellStyle name="Comma  - Style1" xfId="524"/>
    <cellStyle name="Comma  - Style2" xfId="525"/>
    <cellStyle name="Comma  - Style3" xfId="526"/>
    <cellStyle name="Comma [0]" xfId="2676" builtinId="6"/>
    <cellStyle name="Comma [0] 10" xfId="527"/>
    <cellStyle name="Comma [0] 10 2" xfId="528"/>
    <cellStyle name="Comma [0] 10 2 2" xfId="529"/>
    <cellStyle name="Comma [0] 10 2 2 2" xfId="2674"/>
    <cellStyle name="Comma [0] 10 2 2 2 2" xfId="3680"/>
    <cellStyle name="Comma [0] 10 2 2 2 3" xfId="3721"/>
    <cellStyle name="Comma [0] 10 3" xfId="530"/>
    <cellStyle name="Comma [0] 10 3 2" xfId="2896"/>
    <cellStyle name="Comma [0] 10 4" xfId="531"/>
    <cellStyle name="Comma [0] 10 4 2" xfId="2897"/>
    <cellStyle name="Comma [0] 10 5" xfId="2895"/>
    <cellStyle name="Comma [0] 11" xfId="532"/>
    <cellStyle name="Comma [0] 11 2" xfId="533"/>
    <cellStyle name="Comma [0] 11 2 2" xfId="534"/>
    <cellStyle name="Comma [0] 11 2 2 2" xfId="2900"/>
    <cellStyle name="Comma [0] 11 2 3" xfId="2899"/>
    <cellStyle name="Comma [0] 11 3" xfId="535"/>
    <cellStyle name="Comma [0] 11 3 2" xfId="2901"/>
    <cellStyle name="Comma [0] 11 4" xfId="2898"/>
    <cellStyle name="Comma [0] 12" xfId="536"/>
    <cellStyle name="Comma [0] 12 2" xfId="537"/>
    <cellStyle name="Comma [0] 12 2 2" xfId="538"/>
    <cellStyle name="Comma [0] 12 2 2 2" xfId="2904"/>
    <cellStyle name="Comma [0] 12 2 3" xfId="2903"/>
    <cellStyle name="Comma [0] 12 3" xfId="539"/>
    <cellStyle name="Comma [0] 12 3 2" xfId="540"/>
    <cellStyle name="Comma [0] 12 3 2 2" xfId="2906"/>
    <cellStyle name="Comma [0] 12 3 3" xfId="2905"/>
    <cellStyle name="Comma [0] 12 4" xfId="2902"/>
    <cellStyle name="Comma [0] 13" xfId="541"/>
    <cellStyle name="Comma [0] 13 2" xfId="542"/>
    <cellStyle name="Comma [0] 14" xfId="543"/>
    <cellStyle name="Comma [0] 14 2" xfId="544"/>
    <cellStyle name="Comma [0] 14 2 2" xfId="545"/>
    <cellStyle name="Comma [0] 14 2 2 2" xfId="2908"/>
    <cellStyle name="Comma [0] 14 2 3" xfId="2907"/>
    <cellStyle name="Comma [0] 14 3" xfId="546"/>
    <cellStyle name="Comma [0] 15" xfId="547"/>
    <cellStyle name="Comma [0] 15 2" xfId="548"/>
    <cellStyle name="Comma [0] 15 2 2" xfId="549"/>
    <cellStyle name="Comma [0] 15 2 2 2" xfId="2911"/>
    <cellStyle name="Comma [0] 15 2 3" xfId="2910"/>
    <cellStyle name="Comma [0] 15 3" xfId="2909"/>
    <cellStyle name="Comma [0] 15_Book2" xfId="550"/>
    <cellStyle name="Comma [0] 16" xfId="551"/>
    <cellStyle name="Comma [0] 16 2" xfId="2912"/>
    <cellStyle name="Comma [0] 17" xfId="552"/>
    <cellStyle name="Comma [0] 17 2" xfId="553"/>
    <cellStyle name="Comma [0] 18" xfId="554"/>
    <cellStyle name="Comma [0] 18 2" xfId="555"/>
    <cellStyle name="Comma [0] 18 2 2" xfId="556"/>
    <cellStyle name="Comma [0] 18 2 2 2" xfId="2915"/>
    <cellStyle name="Comma [0] 18 2 3" xfId="2914"/>
    <cellStyle name="Comma [0] 18 3" xfId="557"/>
    <cellStyle name="Comma [0] 18 3 2" xfId="2916"/>
    <cellStyle name="Comma [0] 18 4" xfId="2913"/>
    <cellStyle name="Comma [0] 19" xfId="558"/>
    <cellStyle name="Comma [0] 19 2" xfId="559"/>
    <cellStyle name="Comma [0] 19 2 2" xfId="560"/>
    <cellStyle name="Comma [0] 19 2 2 2" xfId="2919"/>
    <cellStyle name="Comma [0] 19 2 3" xfId="2918"/>
    <cellStyle name="Comma [0] 19 3" xfId="561"/>
    <cellStyle name="Comma [0] 19 3 2" xfId="2920"/>
    <cellStyle name="Comma [0] 19 4" xfId="2917"/>
    <cellStyle name="Comma [0] 2" xfId="562"/>
    <cellStyle name="Comma [0] 2 10" xfId="563"/>
    <cellStyle name="Comma [0] 2 10 2" xfId="564"/>
    <cellStyle name="Comma [0] 2 10 2 2" xfId="2923"/>
    <cellStyle name="Comma [0] 2 10 3" xfId="565"/>
    <cellStyle name="Comma [0] 2 10 3 2" xfId="2924"/>
    <cellStyle name="Comma [0] 2 10 4" xfId="2922"/>
    <cellStyle name="Comma [0] 2 11" xfId="566"/>
    <cellStyle name="Comma [0] 2 11 2" xfId="2925"/>
    <cellStyle name="Comma [0] 2 12" xfId="567"/>
    <cellStyle name="Comma [0] 2 12 2" xfId="2926"/>
    <cellStyle name="Comma [0] 2 13" xfId="2921"/>
    <cellStyle name="Comma [0] 2 2" xfId="568"/>
    <cellStyle name="Comma [0] 2 2 2" xfId="569"/>
    <cellStyle name="Comma [0] 2 2 2 2" xfId="570"/>
    <cellStyle name="Comma [0] 2 2 2 2 2" xfId="571"/>
    <cellStyle name="Comma [0] 2 2 2 2 2 2" xfId="572"/>
    <cellStyle name="Comma [0] 2 2 2 2 2 2 2" xfId="573"/>
    <cellStyle name="Comma [0] 2 2 2 2 2 2 2 2" xfId="574"/>
    <cellStyle name="Comma [0] 2 2 2 2 2 2 2 2 2" xfId="575"/>
    <cellStyle name="Comma [0] 2 2 2 2 2 2 2 2 2 2" xfId="2934"/>
    <cellStyle name="Comma [0] 2 2 2 2 2 2 2 2 3" xfId="2933"/>
    <cellStyle name="Comma [0] 2 2 2 2 2 2 2 3" xfId="576"/>
    <cellStyle name="Comma [0] 2 2 2 2 2 2 2 3 2" xfId="577"/>
    <cellStyle name="Comma [0] 2 2 2 2 2 2 2 3 2 2" xfId="2936"/>
    <cellStyle name="Comma [0] 2 2 2 2 2 2 2 3 3" xfId="2935"/>
    <cellStyle name="Comma [0] 2 2 2 2 2 2 2 4" xfId="2932"/>
    <cellStyle name="Comma [0] 2 2 2 2 2 2 3" xfId="578"/>
    <cellStyle name="Comma [0] 2 2 2 2 2 2 3 2" xfId="2937"/>
    <cellStyle name="Comma [0] 2 2 2 2 2 2 4" xfId="579"/>
    <cellStyle name="Comma [0] 2 2 2 2 2 2 4 2" xfId="2938"/>
    <cellStyle name="Comma [0] 2 2 2 2 2 2 5" xfId="2931"/>
    <cellStyle name="Comma [0] 2 2 2 2 2 3" xfId="580"/>
    <cellStyle name="Comma [0] 2 2 2 2 2 3 2" xfId="581"/>
    <cellStyle name="Comma [0] 2 2 2 2 2 3 2 2" xfId="2940"/>
    <cellStyle name="Comma [0] 2 2 2 2 2 3 3" xfId="2939"/>
    <cellStyle name="Comma [0] 2 2 2 2 2 4" xfId="582"/>
    <cellStyle name="Comma [0] 2 2 2 2 2 4 2" xfId="583"/>
    <cellStyle name="Comma [0] 2 2 2 2 2 4 2 2" xfId="2942"/>
    <cellStyle name="Comma [0] 2 2 2 2 2 4 3" xfId="2941"/>
    <cellStyle name="Comma [0] 2 2 2 2 2 5" xfId="2930"/>
    <cellStyle name="Comma [0] 2 2 2 2 3" xfId="584"/>
    <cellStyle name="Comma [0] 2 2 2 2 3 2" xfId="2943"/>
    <cellStyle name="Comma [0] 2 2 2 2 4" xfId="585"/>
    <cellStyle name="Comma [0] 2 2 2 2 4 2" xfId="2944"/>
    <cellStyle name="Comma [0] 2 2 2 2 5" xfId="586"/>
    <cellStyle name="Comma [0] 2 2 2 2 5 2" xfId="2945"/>
    <cellStyle name="Comma [0] 2 2 2 2 6" xfId="2929"/>
    <cellStyle name="Comma [0] 2 2 2 3" xfId="587"/>
    <cellStyle name="Comma [0] 2 2 2 3 2" xfId="588"/>
    <cellStyle name="Comma [0] 2 2 2 3 2 2" xfId="2947"/>
    <cellStyle name="Comma [0] 2 2 2 3 3" xfId="2946"/>
    <cellStyle name="Comma [0] 2 2 2 4" xfId="589"/>
    <cellStyle name="Comma [0] 2 2 2 4 2" xfId="590"/>
    <cellStyle name="Comma [0] 2 2 2 4 2 2" xfId="2949"/>
    <cellStyle name="Comma [0] 2 2 2 4 3" xfId="2948"/>
    <cellStyle name="Comma [0] 2 2 2 5" xfId="591"/>
    <cellStyle name="Comma [0] 2 2 2 5 2" xfId="592"/>
    <cellStyle name="Comma [0] 2 2 2 5 2 2" xfId="2951"/>
    <cellStyle name="Comma [0] 2 2 2 5 3" xfId="2950"/>
    <cellStyle name="Comma [0] 2 2 2 6" xfId="593"/>
    <cellStyle name="Comma [0] 2 2 2 6 2" xfId="2952"/>
    <cellStyle name="Comma [0] 2 2 2 7" xfId="2928"/>
    <cellStyle name="Comma [0] 2 2 3" xfId="594"/>
    <cellStyle name="Comma [0] 2 2 3 2" xfId="2953"/>
    <cellStyle name="Comma [0] 2 2 4" xfId="595"/>
    <cellStyle name="Comma [0] 2 2 4 2" xfId="2954"/>
    <cellStyle name="Comma [0] 2 2 5" xfId="596"/>
    <cellStyle name="Comma [0] 2 2 5 2" xfId="2955"/>
    <cellStyle name="Comma [0] 2 2 6" xfId="597"/>
    <cellStyle name="Comma [0] 2 2 6 2" xfId="598"/>
    <cellStyle name="Comma [0] 2 2 6 2 2" xfId="2957"/>
    <cellStyle name="Comma [0] 2 2 6 3" xfId="2956"/>
    <cellStyle name="Comma [0] 2 2 7" xfId="2927"/>
    <cellStyle name="Comma [0] 2 3" xfId="599"/>
    <cellStyle name="Comma [0] 2 3 2" xfId="600"/>
    <cellStyle name="Comma [0] 2 3 2 2" xfId="601"/>
    <cellStyle name="Comma [0] 2 3 2 2 2" xfId="602"/>
    <cellStyle name="Comma [0] 2 3 2 2 2 2" xfId="2961"/>
    <cellStyle name="Comma [0] 2 3 2 2 3" xfId="603"/>
    <cellStyle name="Comma [0] 2 3 2 2 3 2" xfId="2962"/>
    <cellStyle name="Comma [0] 2 3 2 2 4" xfId="604"/>
    <cellStyle name="Comma [0] 2 3 2 2 4 2" xfId="2963"/>
    <cellStyle name="Comma [0] 2 3 2 2 5" xfId="2960"/>
    <cellStyle name="Comma [0] 2 3 2 3" xfId="605"/>
    <cellStyle name="Comma [0] 2 3 2 3 2" xfId="2964"/>
    <cellStyle name="Comma [0] 2 3 2 4" xfId="606"/>
    <cellStyle name="Comma [0] 2 3 2 4 2" xfId="2965"/>
    <cellStyle name="Comma [0] 2 3 2 5" xfId="607"/>
    <cellStyle name="Comma [0] 2 3 2 5 2" xfId="2966"/>
    <cellStyle name="Comma [0] 2 3 2 6" xfId="608"/>
    <cellStyle name="Comma [0] 2 3 2 6 2" xfId="2967"/>
    <cellStyle name="Comma [0] 2 3 2 7" xfId="2959"/>
    <cellStyle name="Comma [0] 2 3 3" xfId="609"/>
    <cellStyle name="Comma [0] 2 3 3 2" xfId="2968"/>
    <cellStyle name="Comma [0] 2 3 4" xfId="610"/>
    <cellStyle name="Comma [0] 2 3 4 2" xfId="2969"/>
    <cellStyle name="Comma [0] 2 3 5" xfId="611"/>
    <cellStyle name="Comma [0] 2 3 5 2" xfId="2970"/>
    <cellStyle name="Comma [0] 2 3 6" xfId="612"/>
    <cellStyle name="Comma [0] 2 3 6 2" xfId="2971"/>
    <cellStyle name="Comma [0] 2 3 7" xfId="613"/>
    <cellStyle name="Comma [0] 2 3 7 2" xfId="2972"/>
    <cellStyle name="Comma [0] 2 3 8" xfId="614"/>
    <cellStyle name="Comma [0] 2 3 8 2" xfId="2973"/>
    <cellStyle name="Comma [0] 2 3 9" xfId="2958"/>
    <cellStyle name="Comma [0] 2 4" xfId="615"/>
    <cellStyle name="Comma [0] 2 4 2" xfId="616"/>
    <cellStyle name="Comma [0] 2 4 2 2" xfId="2974"/>
    <cellStyle name="Comma [0] 2 4 3" xfId="617"/>
    <cellStyle name="Comma [0] 2 4 3 2" xfId="2975"/>
    <cellStyle name="Comma [0] 2 4 4" xfId="618"/>
    <cellStyle name="Comma [0] 2 4 4 2" xfId="2976"/>
    <cellStyle name="Comma [0] 2 4 5" xfId="619"/>
    <cellStyle name="Comma [0] 2 4 5 2" xfId="620"/>
    <cellStyle name="Comma [0] 2 4 5 2 2" xfId="2978"/>
    <cellStyle name="Comma [0] 2 4 5 3" xfId="2977"/>
    <cellStyle name="Comma [0] 2 4 6" xfId="621"/>
    <cellStyle name="Comma [0] 2 5" xfId="622"/>
    <cellStyle name="Comma [0] 2 5 2" xfId="623"/>
    <cellStyle name="Comma [0] 2 5 2 2" xfId="2980"/>
    <cellStyle name="Comma [0] 2 5 3" xfId="624"/>
    <cellStyle name="Comma [0] 2 5 3 2" xfId="2981"/>
    <cellStyle name="Comma [0] 2 5 4" xfId="625"/>
    <cellStyle name="Comma [0] 2 5 4 2" xfId="2982"/>
    <cellStyle name="Comma [0] 2 5 5" xfId="2979"/>
    <cellStyle name="Comma [0] 2 6" xfId="626"/>
    <cellStyle name="Comma [0] 2 6 2" xfId="627"/>
    <cellStyle name="Comma [0] 2 6 2 2" xfId="628"/>
    <cellStyle name="Comma [0] 2 6 2 2 2" xfId="629"/>
    <cellStyle name="Comma [0] 2 6 2 2 2 2" xfId="630"/>
    <cellStyle name="Comma [0] 2 6 2 2 2 2 2" xfId="631"/>
    <cellStyle name="Comma [0] 2 6 2 2 2 2 2 2" xfId="2988"/>
    <cellStyle name="Comma [0] 2 6 2 2 2 2 3" xfId="632"/>
    <cellStyle name="Comma [0] 2 6 2 2 2 2 3 2" xfId="2989"/>
    <cellStyle name="Comma [0] 2 6 2 2 2 2 4" xfId="633"/>
    <cellStyle name="Comma [0] 2 6 2 2 2 2 4 2" xfId="2990"/>
    <cellStyle name="Comma [0] 2 6 2 2 2 2 5" xfId="634"/>
    <cellStyle name="Comma [0] 2 6 2 2 2 2 5 2" xfId="2991"/>
    <cellStyle name="Comma [0] 2 6 2 2 2 2 6" xfId="2987"/>
    <cellStyle name="Comma [0] 2 6 2 2 2 3" xfId="635"/>
    <cellStyle name="Comma [0] 2 6 2 2 2 3 2" xfId="2992"/>
    <cellStyle name="Comma [0] 2 6 2 2 2 4" xfId="636"/>
    <cellStyle name="Comma [0] 2 6 2 2 2 4 2" xfId="2993"/>
    <cellStyle name="Comma [0] 2 6 2 2 2 5" xfId="637"/>
    <cellStyle name="Comma [0] 2 6 2 2 2 5 2" xfId="2994"/>
    <cellStyle name="Comma [0] 2 6 2 2 2 6" xfId="2986"/>
    <cellStyle name="Comma [0] 2 6 2 2 3" xfId="638"/>
    <cellStyle name="Comma [0] 2 6 2 2 3 2" xfId="2995"/>
    <cellStyle name="Comma [0] 2 6 2 2 4" xfId="639"/>
    <cellStyle name="Comma [0] 2 6 2 2 4 2" xfId="2996"/>
    <cellStyle name="Comma [0] 2 6 2 2 5" xfId="640"/>
    <cellStyle name="Comma [0] 2 6 2 2 5 2" xfId="2997"/>
    <cellStyle name="Comma [0] 2 6 2 2 6" xfId="2985"/>
    <cellStyle name="Comma [0] 2 6 2 3" xfId="641"/>
    <cellStyle name="Comma [0] 2 6 2 3 2" xfId="2998"/>
    <cellStyle name="Comma [0] 2 6 2 4" xfId="642"/>
    <cellStyle name="Comma [0] 2 6 2 4 2" xfId="2999"/>
    <cellStyle name="Comma [0] 2 6 2 5" xfId="643"/>
    <cellStyle name="Comma [0] 2 6 2 5 2" xfId="3000"/>
    <cellStyle name="Comma [0] 2 6 2 6" xfId="2984"/>
    <cellStyle name="Comma [0] 2 6 3" xfId="644"/>
    <cellStyle name="Comma [0] 2 6 3 2" xfId="3001"/>
    <cellStyle name="Comma [0] 2 6 4" xfId="645"/>
    <cellStyle name="Comma [0] 2 6 4 2" xfId="3002"/>
    <cellStyle name="Comma [0] 2 6 5" xfId="646"/>
    <cellStyle name="Comma [0] 2 6 5 2" xfId="3003"/>
    <cellStyle name="Comma [0] 2 6 6" xfId="2983"/>
    <cellStyle name="Comma [0] 2 7" xfId="647"/>
    <cellStyle name="Comma [0] 2 7 2" xfId="648"/>
    <cellStyle name="Comma [0] 2 7 2 2" xfId="3005"/>
    <cellStyle name="Comma [0] 2 7 3" xfId="3004"/>
    <cellStyle name="Comma [0] 2 8" xfId="649"/>
    <cellStyle name="Comma [0] 2 8 2" xfId="3006"/>
    <cellStyle name="Comma [0] 2 9" xfId="650"/>
    <cellStyle name="Comma [0] 2 9 2" xfId="3007"/>
    <cellStyle name="Comma [0] 20" xfId="651"/>
    <cellStyle name="Comma [0] 20 2" xfId="652"/>
    <cellStyle name="Comma [0] 21" xfId="653"/>
    <cellStyle name="Comma [0] 21 2" xfId="654"/>
    <cellStyle name="Comma [0] 22" xfId="655"/>
    <cellStyle name="Comma [0] 22 2" xfId="3008"/>
    <cellStyle name="Comma [0] 23" xfId="656"/>
    <cellStyle name="Comma [0] 23 2" xfId="3009"/>
    <cellStyle name="Comma [0] 24" xfId="657"/>
    <cellStyle name="Comma [0] 24 2" xfId="658"/>
    <cellStyle name="Comma [0] 24 2 2" xfId="659"/>
    <cellStyle name="Comma [0] 24 2 2 2" xfId="3012"/>
    <cellStyle name="Comma [0] 24 2 3" xfId="3011"/>
    <cellStyle name="Comma [0] 24 3" xfId="660"/>
    <cellStyle name="Comma [0] 24 3 2" xfId="3013"/>
    <cellStyle name="Comma [0] 24 4" xfId="3010"/>
    <cellStyle name="Comma [0] 25" xfId="661"/>
    <cellStyle name="Comma [0] 25 2" xfId="3014"/>
    <cellStyle name="Comma [0] 26" xfId="662"/>
    <cellStyle name="Comma [0] 26 2" xfId="3015"/>
    <cellStyle name="Comma [0] 27" xfId="663"/>
    <cellStyle name="Comma [0] 27 2" xfId="664"/>
    <cellStyle name="Comma [0] 27 2 2" xfId="3017"/>
    <cellStyle name="Comma [0] 27 3" xfId="3016"/>
    <cellStyle name="Comma [0] 3" xfId="665"/>
    <cellStyle name="Comma [0] 3 2" xfId="666"/>
    <cellStyle name="Comma [0] 3 2 2" xfId="667"/>
    <cellStyle name="Comma [0] 3 2 2 2" xfId="3020"/>
    <cellStyle name="Comma [0] 3 2 3" xfId="668"/>
    <cellStyle name="Comma [0] 3 2 3 2" xfId="3021"/>
    <cellStyle name="Comma [0] 3 2 4" xfId="3019"/>
    <cellStyle name="Comma [0] 3 3" xfId="669"/>
    <cellStyle name="Comma [0] 3 3 2" xfId="3022"/>
    <cellStyle name="Comma [0] 3 4" xfId="3018"/>
    <cellStyle name="Comma [0] 32" xfId="670"/>
    <cellStyle name="Comma [0] 32 2" xfId="671"/>
    <cellStyle name="Comma [0] 32 2 2" xfId="3024"/>
    <cellStyle name="Comma [0] 32 3" xfId="3023"/>
    <cellStyle name="Comma [0] 35" xfId="672"/>
    <cellStyle name="Comma [0] 35 2" xfId="3025"/>
    <cellStyle name="Comma [0] 4" xfId="673"/>
    <cellStyle name="Comma [0] 4 2" xfId="674"/>
    <cellStyle name="Comma [0] 4 2 2" xfId="675"/>
    <cellStyle name="Comma [0] 4 2 2 2" xfId="3028"/>
    <cellStyle name="Comma [0] 4 2 3" xfId="3027"/>
    <cellStyle name="Comma [0] 4 3" xfId="676"/>
    <cellStyle name="Comma [0] 4 3 2" xfId="677"/>
    <cellStyle name="Comma [0] 4 3 2 2" xfId="3030"/>
    <cellStyle name="Comma [0] 4 3 3" xfId="3029"/>
    <cellStyle name="Comma [0] 4 4" xfId="678"/>
    <cellStyle name="Comma [0] 4 4 2" xfId="679"/>
    <cellStyle name="Comma [0] 4 5" xfId="680"/>
    <cellStyle name="Comma [0] 4 5 2" xfId="3031"/>
    <cellStyle name="Comma [0] 4 6" xfId="681"/>
    <cellStyle name="Comma [0] 4 6 2" xfId="3032"/>
    <cellStyle name="Comma [0] 4 7" xfId="3026"/>
    <cellStyle name="Comma [0] 5" xfId="682"/>
    <cellStyle name="Comma [0] 5 2" xfId="683"/>
    <cellStyle name="Comma [0] 5 2 2" xfId="3034"/>
    <cellStyle name="Comma [0] 5 3" xfId="684"/>
    <cellStyle name="Comma [0] 5 3 2" xfId="3035"/>
    <cellStyle name="Comma [0] 5 4" xfId="3033"/>
    <cellStyle name="Comma [0] 6" xfId="685"/>
    <cellStyle name="Comma [0] 6 2" xfId="686"/>
    <cellStyle name="Comma [0] 6 2 2" xfId="3037"/>
    <cellStyle name="Comma [0] 6 3" xfId="687"/>
    <cellStyle name="Comma [0] 6 3 2" xfId="688"/>
    <cellStyle name="Comma [0] 6 3 2 2" xfId="3039"/>
    <cellStyle name="Comma [0] 6 3 3" xfId="3038"/>
    <cellStyle name="Comma [0] 6 4" xfId="3036"/>
    <cellStyle name="Comma [0] 7" xfId="689"/>
    <cellStyle name="Comma [0] 7 2" xfId="690"/>
    <cellStyle name="Comma [0] 7 2 2" xfId="691"/>
    <cellStyle name="Comma [0] 7 2 2 2" xfId="3041"/>
    <cellStyle name="Comma [0] 7 2 3" xfId="3040"/>
    <cellStyle name="Comma [0] 7 3" xfId="692"/>
    <cellStyle name="Comma [0] 8" xfId="693"/>
    <cellStyle name="Comma [0] 8 2" xfId="694"/>
    <cellStyle name="Comma [0] 8 2 2" xfId="695"/>
    <cellStyle name="Comma [0] 8 2 2 2" xfId="3044"/>
    <cellStyle name="Comma [0] 8 2 3" xfId="3043"/>
    <cellStyle name="Comma [0] 8 3" xfId="696"/>
    <cellStyle name="Comma [0] 8 3 2" xfId="697"/>
    <cellStyle name="Comma [0] 8 3 2 2" xfId="3046"/>
    <cellStyle name="Comma [0] 8 3 3" xfId="3045"/>
    <cellStyle name="Comma [0] 8 4" xfId="698"/>
    <cellStyle name="Comma [0] 8 4 2" xfId="3047"/>
    <cellStyle name="Comma [0] 8 5" xfId="3042"/>
    <cellStyle name="Comma [0] 9" xfId="699"/>
    <cellStyle name="Comma [0] 9 2" xfId="700"/>
    <cellStyle name="Comma [0] 9 2 2" xfId="701"/>
    <cellStyle name="Comma [0] 9 2 2 2" xfId="3050"/>
    <cellStyle name="Comma [0] 9 2 3" xfId="3049"/>
    <cellStyle name="Comma [0] 9 3" xfId="702"/>
    <cellStyle name="Comma [0] 9 3 2" xfId="703"/>
    <cellStyle name="Comma [0] 9 3 2 2" xfId="3052"/>
    <cellStyle name="Comma [0] 9 3 3" xfId="3051"/>
    <cellStyle name="Comma [0] 9 4" xfId="3048"/>
    <cellStyle name="Comma [0] 90" xfId="704"/>
    <cellStyle name="Comma [0] 90 2" xfId="705"/>
    <cellStyle name="Comma [0] 90 2 2" xfId="3054"/>
    <cellStyle name="Comma [0] 90 3" xfId="3053"/>
    <cellStyle name="Comma [0] 91" xfId="706"/>
    <cellStyle name="Comma [0] 91 2" xfId="707"/>
    <cellStyle name="Comma [0] 91 2 2" xfId="3056"/>
    <cellStyle name="Comma [0] 91 3" xfId="3055"/>
    <cellStyle name="Comma [0] 93" xfId="708"/>
    <cellStyle name="Comma [0] 93 2" xfId="709"/>
    <cellStyle name="Comma [0] 93 2 2" xfId="3058"/>
    <cellStyle name="Comma [0] 93 3" xfId="3057"/>
    <cellStyle name="Comma [0] 94" xfId="710"/>
    <cellStyle name="Comma [0] 94 2" xfId="711"/>
    <cellStyle name="Comma [0] 94 2 2" xfId="3060"/>
    <cellStyle name="Comma [0] 94 3" xfId="3059"/>
    <cellStyle name="Comma [00]" xfId="712"/>
    <cellStyle name="Comma [00] 2" xfId="713"/>
    <cellStyle name="Comma 10" xfId="714"/>
    <cellStyle name="Comma 10 2" xfId="715"/>
    <cellStyle name="Comma 10 2 2" xfId="716"/>
    <cellStyle name="Comma 10 2 2 2" xfId="717"/>
    <cellStyle name="Comma 10 2 2 2 2" xfId="3063"/>
    <cellStyle name="Comma 10 2 2 3" xfId="3062"/>
    <cellStyle name="Comma 10 2 3" xfId="718"/>
    <cellStyle name="Comma 10 2 3 2" xfId="3064"/>
    <cellStyle name="Comma 10 2 4" xfId="3061"/>
    <cellStyle name="Comma 10 3" xfId="719"/>
    <cellStyle name="Comma 10 3 2" xfId="720"/>
    <cellStyle name="Comma 10 3 2 2" xfId="3066"/>
    <cellStyle name="Comma 10 3 3" xfId="3065"/>
    <cellStyle name="Comma 10 4" xfId="721"/>
    <cellStyle name="Comma 10 4 2" xfId="722"/>
    <cellStyle name="Comma 10 4 2 2" xfId="3068"/>
    <cellStyle name="Comma 10 4 3" xfId="3067"/>
    <cellStyle name="Comma 10 5" xfId="723"/>
    <cellStyle name="Comma 10 5 2" xfId="724"/>
    <cellStyle name="Comma 10 5 2 2" xfId="3070"/>
    <cellStyle name="Comma 10 5 3" xfId="3069"/>
    <cellStyle name="Comma 10 6" xfId="725"/>
    <cellStyle name="Comma 10 6 2" xfId="726"/>
    <cellStyle name="Comma 10 6 2 2" xfId="3072"/>
    <cellStyle name="Comma 10 6 3" xfId="3071"/>
    <cellStyle name="Comma 10 7" xfId="727"/>
    <cellStyle name="Comma 10 7 2" xfId="3073"/>
    <cellStyle name="Comma 10 8" xfId="728"/>
    <cellStyle name="Comma 11" xfId="729"/>
    <cellStyle name="Comma 11 2" xfId="730"/>
    <cellStyle name="Comma 11 2 2" xfId="3075"/>
    <cellStyle name="Comma 11 3" xfId="3074"/>
    <cellStyle name="Comma 12" xfId="731"/>
    <cellStyle name="Comma 12 2" xfId="732"/>
    <cellStyle name="Comma 12 2 2" xfId="733"/>
    <cellStyle name="Comma 12 2 2 2" xfId="3078"/>
    <cellStyle name="Comma 12 2 3" xfId="3077"/>
    <cellStyle name="Comma 12 3" xfId="734"/>
    <cellStyle name="Comma 12 3 2" xfId="735"/>
    <cellStyle name="Comma 12 3 2 2" xfId="3080"/>
    <cellStyle name="Comma 12 3 3" xfId="3079"/>
    <cellStyle name="Comma 12 4" xfId="736"/>
    <cellStyle name="Comma 12 4 2" xfId="737"/>
    <cellStyle name="Comma 12 4 2 2" xfId="3082"/>
    <cellStyle name="Comma 12 4 3" xfId="3081"/>
    <cellStyle name="Comma 12 5" xfId="738"/>
    <cellStyle name="Comma 12 5 2" xfId="739"/>
    <cellStyle name="Comma 12 5 2 2" xfId="3084"/>
    <cellStyle name="Comma 12 5 3" xfId="3083"/>
    <cellStyle name="Comma 12 6" xfId="740"/>
    <cellStyle name="Comma 12 6 2" xfId="741"/>
    <cellStyle name="Comma 12 6 2 2" xfId="3086"/>
    <cellStyle name="Comma 12 6 3" xfId="3085"/>
    <cellStyle name="Comma 12 7" xfId="742"/>
    <cellStyle name="Comma 12 7 2" xfId="3087"/>
    <cellStyle name="Comma 12 8" xfId="3076"/>
    <cellStyle name="Comma 13" xfId="743"/>
    <cellStyle name="Comma 13 2" xfId="744"/>
    <cellStyle name="Comma 13 2 2" xfId="745"/>
    <cellStyle name="Comma 13 2 2 2" xfId="3090"/>
    <cellStyle name="Comma 13 2 3" xfId="3089"/>
    <cellStyle name="Comma 13 3" xfId="746"/>
    <cellStyle name="Comma 13 3 2" xfId="3091"/>
    <cellStyle name="Comma 13 4" xfId="3088"/>
    <cellStyle name="Comma 14" xfId="747"/>
    <cellStyle name="Comma 14 2" xfId="748"/>
    <cellStyle name="Comma 14 2 2" xfId="749"/>
    <cellStyle name="Comma 14 2 2 2" xfId="750"/>
    <cellStyle name="Comma 14 2 2 2 2" xfId="3095"/>
    <cellStyle name="Comma 14 2 2 3" xfId="3094"/>
    <cellStyle name="Comma 14 2 3" xfId="751"/>
    <cellStyle name="Comma 14 2 3 2" xfId="3096"/>
    <cellStyle name="Comma 14 2 4" xfId="3093"/>
    <cellStyle name="Comma 14 3" xfId="752"/>
    <cellStyle name="Comma 14 3 2" xfId="3097"/>
    <cellStyle name="Comma 14 4" xfId="3092"/>
    <cellStyle name="Comma 15" xfId="753"/>
    <cellStyle name="Comma 15 2" xfId="754"/>
    <cellStyle name="Comma 15 2 2" xfId="755"/>
    <cellStyle name="Comma 15 2 2 2" xfId="3100"/>
    <cellStyle name="Comma 15 2 3" xfId="3099"/>
    <cellStyle name="Comma 15 3" xfId="756"/>
    <cellStyle name="Comma 15 3 2" xfId="757"/>
    <cellStyle name="Comma 15 3 2 2" xfId="3102"/>
    <cellStyle name="Comma 15 3 3" xfId="3101"/>
    <cellStyle name="Comma 15 4" xfId="758"/>
    <cellStyle name="Comma 15 4 2" xfId="759"/>
    <cellStyle name="Comma 15 4 2 2" xfId="3104"/>
    <cellStyle name="Comma 15 4 3" xfId="3103"/>
    <cellStyle name="Comma 15 5" xfId="760"/>
    <cellStyle name="Comma 15 5 2" xfId="3105"/>
    <cellStyle name="Comma 15 6" xfId="3098"/>
    <cellStyle name="Comma 16" xfId="761"/>
    <cellStyle name="Comma 16 2" xfId="762"/>
    <cellStyle name="Comma 16 2 2" xfId="3107"/>
    <cellStyle name="Comma 16 3" xfId="3106"/>
    <cellStyle name="Comma 17" xfId="763"/>
    <cellStyle name="Comma 17 2" xfId="764"/>
    <cellStyle name="Comma 17 2 2" xfId="765"/>
    <cellStyle name="Comma 17 2 2 2" xfId="3110"/>
    <cellStyle name="Comma 17 2 3" xfId="3109"/>
    <cellStyle name="Comma 17 3" xfId="3108"/>
    <cellStyle name="Comma 18" xfId="766"/>
    <cellStyle name="Comma 18 2" xfId="767"/>
    <cellStyle name="Comma 18 2 2" xfId="768"/>
    <cellStyle name="Comma 18 2 2 2" xfId="3113"/>
    <cellStyle name="Comma 18 2 3" xfId="3112"/>
    <cellStyle name="Comma 18 3" xfId="769"/>
    <cellStyle name="Comma 18 3 2" xfId="3114"/>
    <cellStyle name="Comma 18 4" xfId="3111"/>
    <cellStyle name="Comma 19" xfId="770"/>
    <cellStyle name="Comma 19 2" xfId="771"/>
    <cellStyle name="Comma 19 2 2" xfId="3116"/>
    <cellStyle name="Comma 19 3" xfId="772"/>
    <cellStyle name="Comma 19 3 2" xfId="3117"/>
    <cellStyle name="Comma 19 4" xfId="773"/>
    <cellStyle name="Comma 19 4 2" xfId="3118"/>
    <cellStyle name="Comma 19 5" xfId="774"/>
    <cellStyle name="Comma 19 5 2" xfId="3119"/>
    <cellStyle name="Comma 19 6" xfId="3115"/>
    <cellStyle name="Comma 2" xfId="775"/>
    <cellStyle name="Comma 2 10" xfId="776"/>
    <cellStyle name="Comma 2 10 2" xfId="777"/>
    <cellStyle name="Comma 2 10 2 2" xfId="3122"/>
    <cellStyle name="Comma 2 10 3" xfId="3121"/>
    <cellStyle name="Comma 2 11" xfId="778"/>
    <cellStyle name="Comma 2 11 2" xfId="779"/>
    <cellStyle name="Comma 2 11 2 2" xfId="3124"/>
    <cellStyle name="Comma 2 11 3" xfId="3123"/>
    <cellStyle name="Comma 2 12" xfId="780"/>
    <cellStyle name="Comma 2 12 2" xfId="781"/>
    <cellStyle name="Comma 2 12 2 2" xfId="3126"/>
    <cellStyle name="Comma 2 12 3" xfId="3125"/>
    <cellStyle name="Comma 2 13" xfId="782"/>
    <cellStyle name="Comma 2 13 2" xfId="783"/>
    <cellStyle name="Comma 2 13 2 2" xfId="3128"/>
    <cellStyle name="Comma 2 13 3" xfId="3127"/>
    <cellStyle name="Comma 2 14" xfId="784"/>
    <cellStyle name="Comma 2 14 2" xfId="785"/>
    <cellStyle name="Comma 2 14 2 2" xfId="3130"/>
    <cellStyle name="Comma 2 14 3" xfId="3129"/>
    <cellStyle name="Comma 2 15" xfId="786"/>
    <cellStyle name="Comma 2 15 2" xfId="787"/>
    <cellStyle name="Comma 2 15 2 2" xfId="3132"/>
    <cellStyle name="Comma 2 15 3" xfId="3131"/>
    <cellStyle name="Comma 2 16" xfId="788"/>
    <cellStyle name="Comma 2 16 2" xfId="789"/>
    <cellStyle name="Comma 2 16 2 2" xfId="3134"/>
    <cellStyle name="Comma 2 16 3" xfId="3133"/>
    <cellStyle name="Comma 2 17" xfId="790"/>
    <cellStyle name="Comma 2 17 2" xfId="791"/>
    <cellStyle name="Comma 2 17 2 2" xfId="3136"/>
    <cellStyle name="Comma 2 17 3" xfId="3135"/>
    <cellStyle name="Comma 2 18" xfId="792"/>
    <cellStyle name="Comma 2 18 2" xfId="793"/>
    <cellStyle name="Comma 2 18 2 2" xfId="3138"/>
    <cellStyle name="Comma 2 18 3" xfId="3137"/>
    <cellStyle name="Comma 2 19" xfId="794"/>
    <cellStyle name="Comma 2 19 2" xfId="795"/>
    <cellStyle name="Comma 2 19 2 2" xfId="3140"/>
    <cellStyle name="Comma 2 19 3" xfId="3139"/>
    <cellStyle name="Comma 2 2" xfId="796"/>
    <cellStyle name="Comma 2 2 2" xfId="797"/>
    <cellStyle name="Comma 2 2 2 2" xfId="798"/>
    <cellStyle name="Comma 2 2 2 2 2" xfId="799"/>
    <cellStyle name="Comma 2 2 2 2 2 2" xfId="800"/>
    <cellStyle name="Comma 2 2 2 2 2 2 2" xfId="801"/>
    <cellStyle name="Comma 2 2 2 2 2 2 2 2" xfId="802"/>
    <cellStyle name="Comma 2 2 2 2 2 2 2 2 2" xfId="803"/>
    <cellStyle name="Comma 2 2 2 2 2 2 2 2 2 2" xfId="3147"/>
    <cellStyle name="Comma 2 2 2 2 2 2 2 2 3" xfId="3146"/>
    <cellStyle name="Comma 2 2 2 2 2 2 2 3" xfId="804"/>
    <cellStyle name="Comma 2 2 2 2 2 2 2 3 2" xfId="805"/>
    <cellStyle name="Comma 2 2 2 2 2 2 2 3 2 2" xfId="3149"/>
    <cellStyle name="Comma 2 2 2 2 2 2 2 3 3" xfId="3148"/>
    <cellStyle name="Comma 2 2 2 2 2 2 2 4" xfId="3145"/>
    <cellStyle name="Comma 2 2 2 2 2 2 3" xfId="806"/>
    <cellStyle name="Comma 2 2 2 2 2 2 3 2" xfId="3150"/>
    <cellStyle name="Comma 2 2 2 2 2 2 4" xfId="807"/>
    <cellStyle name="Comma 2 2 2 2 2 2 4 2" xfId="3151"/>
    <cellStyle name="Comma 2 2 2 2 2 2 5" xfId="3144"/>
    <cellStyle name="Comma 2 2 2 2 2 3" xfId="808"/>
    <cellStyle name="Comma 2 2 2 2 2 3 2" xfId="809"/>
    <cellStyle name="Comma 2 2 2 2 2 3 2 2" xfId="3153"/>
    <cellStyle name="Comma 2 2 2 2 2 3 3" xfId="3152"/>
    <cellStyle name="Comma 2 2 2 2 2 4" xfId="810"/>
    <cellStyle name="Comma 2 2 2 2 2 4 2" xfId="811"/>
    <cellStyle name="Comma 2 2 2 2 2 4 2 2" xfId="3155"/>
    <cellStyle name="Comma 2 2 2 2 2 4 3" xfId="3154"/>
    <cellStyle name="Comma 2 2 2 2 2 5" xfId="3143"/>
    <cellStyle name="Comma 2 2 2 2 3" xfId="812"/>
    <cellStyle name="Comma 2 2 2 2 3 2" xfId="3156"/>
    <cellStyle name="Comma 2 2 2 2 4" xfId="813"/>
    <cellStyle name="Comma 2 2 2 2 4 2" xfId="3157"/>
    <cellStyle name="Comma 2 2 2 2 5" xfId="814"/>
    <cellStyle name="Comma 2 2 2 2 5 2" xfId="3158"/>
    <cellStyle name="Comma 2 2 2 2 6" xfId="3142"/>
    <cellStyle name="Comma 2 2 2 3" xfId="815"/>
    <cellStyle name="Comma 2 2 2 3 2" xfId="816"/>
    <cellStyle name="Comma 2 2 2 3 2 2" xfId="3160"/>
    <cellStyle name="Comma 2 2 2 3 3" xfId="3159"/>
    <cellStyle name="Comma 2 2 2 4" xfId="817"/>
    <cellStyle name="Comma 2 2 2 4 2" xfId="818"/>
    <cellStyle name="Comma 2 2 2 4 2 2" xfId="3162"/>
    <cellStyle name="Comma 2 2 2 4 3" xfId="3161"/>
    <cellStyle name="Comma 2 2 2 5" xfId="819"/>
    <cellStyle name="Comma 2 2 2 5 2" xfId="820"/>
    <cellStyle name="Comma 2 2 2 5 2 2" xfId="3164"/>
    <cellStyle name="Comma 2 2 2 5 3" xfId="3163"/>
    <cellStyle name="Comma 2 2 2 6" xfId="3141"/>
    <cellStyle name="Comma 2 2 3" xfId="821"/>
    <cellStyle name="Comma 2 2 3 2" xfId="822"/>
    <cellStyle name="Comma 2 2 3 2 2" xfId="3166"/>
    <cellStyle name="Comma 2 2 3 3" xfId="3165"/>
    <cellStyle name="Comma 2 2 4" xfId="823"/>
    <cellStyle name="Comma 2 2 4 2" xfId="3167"/>
    <cellStyle name="Comma 2 2 5" xfId="824"/>
    <cellStyle name="Comma 2 2 5 2" xfId="3168"/>
    <cellStyle name="Comma 2 2 6" xfId="825"/>
    <cellStyle name="Comma 2 2 6 2" xfId="3169"/>
    <cellStyle name="Comma 2 2 7" xfId="826"/>
    <cellStyle name="Comma 2 20" xfId="827"/>
    <cellStyle name="Comma 2 20 2" xfId="828"/>
    <cellStyle name="Comma 2 20 2 2" xfId="3171"/>
    <cellStyle name="Comma 2 20 3" xfId="3170"/>
    <cellStyle name="Comma 2 21" xfId="829"/>
    <cellStyle name="Comma 2 21 2" xfId="830"/>
    <cellStyle name="Comma 2 21 2 2" xfId="3173"/>
    <cellStyle name="Comma 2 21 3" xfId="3172"/>
    <cellStyle name="Comma 2 22" xfId="831"/>
    <cellStyle name="Comma 2 22 2" xfId="832"/>
    <cellStyle name="Comma 2 22 2 2" xfId="3175"/>
    <cellStyle name="Comma 2 22 3" xfId="3174"/>
    <cellStyle name="Comma 2 23" xfId="833"/>
    <cellStyle name="Comma 2 23 2" xfId="834"/>
    <cellStyle name="Comma 2 23 2 2" xfId="3177"/>
    <cellStyle name="Comma 2 23 3" xfId="3176"/>
    <cellStyle name="Comma 2 24" xfId="835"/>
    <cellStyle name="Comma 2 24 2" xfId="836"/>
    <cellStyle name="Comma 2 24 2 2" xfId="3179"/>
    <cellStyle name="Comma 2 24 3" xfId="3178"/>
    <cellStyle name="Comma 2 25" xfId="837"/>
    <cellStyle name="Comma 2 25 2" xfId="838"/>
    <cellStyle name="Comma 2 25 2 2" xfId="3181"/>
    <cellStyle name="Comma 2 25 3" xfId="3180"/>
    <cellStyle name="Comma 2 26" xfId="839"/>
    <cellStyle name="Comma 2 26 2" xfId="840"/>
    <cellStyle name="Comma 2 26 2 2" xfId="3183"/>
    <cellStyle name="Comma 2 26 3" xfId="3182"/>
    <cellStyle name="Comma 2 27" xfId="841"/>
    <cellStyle name="Comma 2 27 2" xfId="842"/>
    <cellStyle name="Comma 2 27 2 2" xfId="3185"/>
    <cellStyle name="Comma 2 27 3" xfId="3184"/>
    <cellStyle name="Comma 2 28" xfId="843"/>
    <cellStyle name="Comma 2 28 2" xfId="844"/>
    <cellStyle name="Comma 2 28 2 2" xfId="3187"/>
    <cellStyle name="Comma 2 28 3" xfId="3186"/>
    <cellStyle name="Comma 2 29" xfId="845"/>
    <cellStyle name="Comma 2 29 2" xfId="846"/>
    <cellStyle name="Comma 2 29 2 2" xfId="3189"/>
    <cellStyle name="Comma 2 29 3" xfId="3188"/>
    <cellStyle name="Comma 2 3" xfId="847"/>
    <cellStyle name="Comma 2 3 2" xfId="848"/>
    <cellStyle name="Comma 2 3 2 2" xfId="3191"/>
    <cellStyle name="Comma 2 3 3" xfId="3190"/>
    <cellStyle name="Comma 2 30" xfId="849"/>
    <cellStyle name="Comma 2 30 2" xfId="850"/>
    <cellStyle name="Comma 2 30 2 2" xfId="3193"/>
    <cellStyle name="Comma 2 30 3" xfId="3192"/>
    <cellStyle name="Comma 2 31" xfId="851"/>
    <cellStyle name="Comma 2 31 2" xfId="852"/>
    <cellStyle name="Comma 2 31 2 2" xfId="3195"/>
    <cellStyle name="Comma 2 31 3" xfId="3194"/>
    <cellStyle name="Comma 2 32" xfId="853"/>
    <cellStyle name="Comma 2 32 2" xfId="854"/>
    <cellStyle name="Comma 2 32 2 2" xfId="3197"/>
    <cellStyle name="Comma 2 32 3" xfId="3196"/>
    <cellStyle name="Comma 2 33" xfId="855"/>
    <cellStyle name="Comma 2 33 2" xfId="856"/>
    <cellStyle name="Comma 2 33 2 2" xfId="3199"/>
    <cellStyle name="Comma 2 33 3" xfId="3198"/>
    <cellStyle name="Comma 2 34" xfId="857"/>
    <cellStyle name="Comma 2 34 2" xfId="858"/>
    <cellStyle name="Comma 2 34 2 2" xfId="3201"/>
    <cellStyle name="Comma 2 34 3" xfId="3200"/>
    <cellStyle name="Comma 2 35" xfId="859"/>
    <cellStyle name="Comma 2 35 2" xfId="860"/>
    <cellStyle name="Comma 2 35 2 2" xfId="3203"/>
    <cellStyle name="Comma 2 35 3" xfId="3202"/>
    <cellStyle name="Comma 2 36" xfId="861"/>
    <cellStyle name="Comma 2 36 2" xfId="862"/>
    <cellStyle name="Comma 2 36 2 2" xfId="3205"/>
    <cellStyle name="Comma 2 36 3" xfId="3204"/>
    <cellStyle name="Comma 2 37" xfId="863"/>
    <cellStyle name="Comma 2 37 2" xfId="864"/>
    <cellStyle name="Comma 2 37 2 2" xfId="3207"/>
    <cellStyle name="Comma 2 37 3" xfId="3206"/>
    <cellStyle name="Comma 2 38" xfId="865"/>
    <cellStyle name="Comma 2 38 2" xfId="866"/>
    <cellStyle name="Comma 2 38 2 2" xfId="3209"/>
    <cellStyle name="Comma 2 38 3" xfId="3208"/>
    <cellStyle name="Comma 2 39" xfId="867"/>
    <cellStyle name="Comma 2 39 2" xfId="868"/>
    <cellStyle name="Comma 2 39 2 2" xfId="3211"/>
    <cellStyle name="Comma 2 39 3" xfId="3210"/>
    <cellStyle name="Comma 2 4" xfId="869"/>
    <cellStyle name="Comma 2 4 2" xfId="870"/>
    <cellStyle name="Comma 2 4 2 2" xfId="3212"/>
    <cellStyle name="Comma 2 4 3" xfId="871"/>
    <cellStyle name="Comma 2 4 3 2" xfId="3213"/>
    <cellStyle name="Comma 2 4 4" xfId="872"/>
    <cellStyle name="Comma 2 40" xfId="873"/>
    <cellStyle name="Comma 2 40 2" xfId="874"/>
    <cellStyle name="Comma 2 40 2 2" xfId="3215"/>
    <cellStyle name="Comma 2 40 3" xfId="3214"/>
    <cellStyle name="Comma 2 41" xfId="875"/>
    <cellStyle name="Comma 2 41 2" xfId="876"/>
    <cellStyle name="Comma 2 41 2 2" xfId="3217"/>
    <cellStyle name="Comma 2 41 3" xfId="3216"/>
    <cellStyle name="Comma 2 42" xfId="877"/>
    <cellStyle name="Comma 2 42 2" xfId="878"/>
    <cellStyle name="Comma 2 42 2 2" xfId="3219"/>
    <cellStyle name="Comma 2 42 3" xfId="3218"/>
    <cellStyle name="Comma 2 43" xfId="879"/>
    <cellStyle name="Comma 2 43 2" xfId="880"/>
    <cellStyle name="Comma 2 43 2 2" xfId="3221"/>
    <cellStyle name="Comma 2 43 3" xfId="3220"/>
    <cellStyle name="Comma 2 44" xfId="881"/>
    <cellStyle name="Comma 2 44 2" xfId="882"/>
    <cellStyle name="Comma 2 44 2 2" xfId="3223"/>
    <cellStyle name="Comma 2 44 3" xfId="3222"/>
    <cellStyle name="Comma 2 45" xfId="883"/>
    <cellStyle name="Comma 2 45 2" xfId="884"/>
    <cellStyle name="Comma 2 45 2 2" xfId="3225"/>
    <cellStyle name="Comma 2 45 3" xfId="3224"/>
    <cellStyle name="Comma 2 46" xfId="885"/>
    <cellStyle name="Comma 2 46 2" xfId="886"/>
    <cellStyle name="Comma 2 46 2 2" xfId="3227"/>
    <cellStyle name="Comma 2 46 3" xfId="3226"/>
    <cellStyle name="Comma 2 47" xfId="887"/>
    <cellStyle name="Comma 2 47 2" xfId="888"/>
    <cellStyle name="Comma 2 47 2 2" xfId="3229"/>
    <cellStyle name="Comma 2 47 3" xfId="3228"/>
    <cellStyle name="Comma 2 48" xfId="889"/>
    <cellStyle name="Comma 2 48 2" xfId="890"/>
    <cellStyle name="Comma 2 48 2 2" xfId="3231"/>
    <cellStyle name="Comma 2 48 3" xfId="3230"/>
    <cellStyle name="Comma 2 49" xfId="891"/>
    <cellStyle name="Comma 2 49 2" xfId="892"/>
    <cellStyle name="Comma 2 49 2 2" xfId="3233"/>
    <cellStyle name="Comma 2 49 3" xfId="3232"/>
    <cellStyle name="Comma 2 5" xfId="893"/>
    <cellStyle name="Comma 2 5 2" xfId="894"/>
    <cellStyle name="Comma 2 5 2 2" xfId="3235"/>
    <cellStyle name="Comma 2 5 3" xfId="3234"/>
    <cellStyle name="Comma 2 50" xfId="895"/>
    <cellStyle name="Comma 2 50 2" xfId="896"/>
    <cellStyle name="Comma 2 50 2 2" xfId="3237"/>
    <cellStyle name="Comma 2 50 3" xfId="3236"/>
    <cellStyle name="Comma 2 51" xfId="897"/>
    <cellStyle name="Comma 2 51 2" xfId="898"/>
    <cellStyle name="Comma 2 51 2 2" xfId="3239"/>
    <cellStyle name="Comma 2 51 3" xfId="3238"/>
    <cellStyle name="Comma 2 52" xfId="899"/>
    <cellStyle name="Comma 2 52 2" xfId="900"/>
    <cellStyle name="Comma 2 52 2 2" xfId="3241"/>
    <cellStyle name="Comma 2 52 3" xfId="3240"/>
    <cellStyle name="Comma 2 53" xfId="901"/>
    <cellStyle name="Comma 2 53 2" xfId="902"/>
    <cellStyle name="Comma 2 53 2 2" xfId="3243"/>
    <cellStyle name="Comma 2 53 3" xfId="3242"/>
    <cellStyle name="Comma 2 54" xfId="903"/>
    <cellStyle name="Comma 2 54 2" xfId="904"/>
    <cellStyle name="Comma 2 54 2 2" xfId="3245"/>
    <cellStyle name="Comma 2 54 3" xfId="3244"/>
    <cellStyle name="Comma 2 55" xfId="905"/>
    <cellStyle name="Comma 2 55 2" xfId="906"/>
    <cellStyle name="Comma 2 55 2 2" xfId="3247"/>
    <cellStyle name="Comma 2 55 3" xfId="3246"/>
    <cellStyle name="Comma 2 56" xfId="907"/>
    <cellStyle name="Comma 2 56 2" xfId="908"/>
    <cellStyle name="Comma 2 56 2 2" xfId="3249"/>
    <cellStyle name="Comma 2 56 3" xfId="3248"/>
    <cellStyle name="Comma 2 57" xfId="909"/>
    <cellStyle name="Comma 2 57 2" xfId="910"/>
    <cellStyle name="Comma 2 57 2 2" xfId="3251"/>
    <cellStyle name="Comma 2 57 3" xfId="3250"/>
    <cellStyle name="Comma 2 58" xfId="911"/>
    <cellStyle name="Comma 2 58 2" xfId="912"/>
    <cellStyle name="Comma 2 58 2 2" xfId="913"/>
    <cellStyle name="Comma 2 58 2 2 2" xfId="3254"/>
    <cellStyle name="Comma 2 58 2 3" xfId="3253"/>
    <cellStyle name="Comma 2 58 3" xfId="914"/>
    <cellStyle name="Comma 2 58 3 2" xfId="915"/>
    <cellStyle name="Comma 2 58 3 2 2" xfId="3256"/>
    <cellStyle name="Comma 2 58 3 3" xfId="3255"/>
    <cellStyle name="Comma 2 58 4" xfId="916"/>
    <cellStyle name="Comma 2 58 4 2" xfId="917"/>
    <cellStyle name="Comma 2 58 4 2 2" xfId="3258"/>
    <cellStyle name="Comma 2 58 4 3" xfId="3257"/>
    <cellStyle name="Comma 2 58 5" xfId="918"/>
    <cellStyle name="Comma 2 58 5 2" xfId="3259"/>
    <cellStyle name="Comma 2 58 6" xfId="3252"/>
    <cellStyle name="Comma 2 59" xfId="919"/>
    <cellStyle name="Comma 2 59 2" xfId="920"/>
    <cellStyle name="Comma 2 59 2 2" xfId="3261"/>
    <cellStyle name="Comma 2 59 3" xfId="3260"/>
    <cellStyle name="Comma 2 6" xfId="921"/>
    <cellStyle name="Comma 2 6 2" xfId="922"/>
    <cellStyle name="Comma 2 60" xfId="923"/>
    <cellStyle name="Comma 2 60 2" xfId="924"/>
    <cellStyle name="Comma 2 60 2 2" xfId="3263"/>
    <cellStyle name="Comma 2 60 3" xfId="3262"/>
    <cellStyle name="Comma 2 61" xfId="3120"/>
    <cellStyle name="Comma 2 7" xfId="925"/>
    <cellStyle name="Comma 2 7 2" xfId="926"/>
    <cellStyle name="Comma 2 7 2 2" xfId="927"/>
    <cellStyle name="Comma 2 7 2 2 2" xfId="928"/>
    <cellStyle name="Comma 2 7 2 3" xfId="929"/>
    <cellStyle name="Comma 2 7 2 3 2" xfId="930"/>
    <cellStyle name="Comma 2 7 2 4" xfId="931"/>
    <cellStyle name="Comma 2 7 2 4 2" xfId="932"/>
    <cellStyle name="Comma 2 7 2 5" xfId="933"/>
    <cellStyle name="Comma 2 7 3" xfId="934"/>
    <cellStyle name="Comma 2 7 3 2" xfId="935"/>
    <cellStyle name="Comma 2 7 4" xfId="936"/>
    <cellStyle name="Comma 2 7 4 2" xfId="937"/>
    <cellStyle name="Comma 2 7 5" xfId="938"/>
    <cellStyle name="Comma 2 7 5 2" xfId="939"/>
    <cellStyle name="Comma 2 7 6" xfId="940"/>
    <cellStyle name="Comma 2 7 6 2" xfId="941"/>
    <cellStyle name="Comma 2 7 7" xfId="942"/>
    <cellStyle name="Comma 2 7 7 2" xfId="943"/>
    <cellStyle name="Comma 2 7 8" xfId="944"/>
    <cellStyle name="Comma 2 7_RABAS_RABAS LT" xfId="945"/>
    <cellStyle name="Comma 2 8" xfId="946"/>
    <cellStyle name="Comma 2 8 2" xfId="947"/>
    <cellStyle name="Comma 2 8 2 2" xfId="3265"/>
    <cellStyle name="Comma 2 8 3" xfId="3264"/>
    <cellStyle name="Comma 2 9" xfId="948"/>
    <cellStyle name="Comma 2 9 2" xfId="949"/>
    <cellStyle name="Comma 2 9 2 2" xfId="3267"/>
    <cellStyle name="Comma 2 9 3" xfId="3266"/>
    <cellStyle name="Comma 20" xfId="950"/>
    <cellStyle name="Comma 20 2" xfId="951"/>
    <cellStyle name="Comma 20 2 2" xfId="952"/>
    <cellStyle name="Comma 20 2 2 2" xfId="3270"/>
    <cellStyle name="Comma 20 2 3" xfId="3269"/>
    <cellStyle name="Comma 20 3" xfId="953"/>
    <cellStyle name="Comma 20 3 2" xfId="3271"/>
    <cellStyle name="Comma 20 4" xfId="3268"/>
    <cellStyle name="Comma 21" xfId="954"/>
    <cellStyle name="Comma 21 2" xfId="955"/>
    <cellStyle name="Comma 21 2 2" xfId="956"/>
    <cellStyle name="Comma 21 2 2 2" xfId="3274"/>
    <cellStyle name="Comma 21 2 3" xfId="3273"/>
    <cellStyle name="Comma 21 3" xfId="957"/>
    <cellStyle name="Comma 21 3 2" xfId="3275"/>
    <cellStyle name="Comma 21 4" xfId="3272"/>
    <cellStyle name="Comma 22" xfId="958"/>
    <cellStyle name="Comma 22 2" xfId="959"/>
    <cellStyle name="Comma 22 2 2" xfId="960"/>
    <cellStyle name="Comma 22 2 2 2" xfId="3278"/>
    <cellStyle name="Comma 22 2 3" xfId="3277"/>
    <cellStyle name="Comma 22 3" xfId="961"/>
    <cellStyle name="Comma 22 3 2" xfId="3279"/>
    <cellStyle name="Comma 22 4" xfId="3276"/>
    <cellStyle name="Comma 23" xfId="962"/>
    <cellStyle name="Comma 23 2" xfId="963"/>
    <cellStyle name="Comma 23 2 2" xfId="3281"/>
    <cellStyle name="Comma 23 3" xfId="3280"/>
    <cellStyle name="Comma 24" xfId="964"/>
    <cellStyle name="Comma 24 2" xfId="965"/>
    <cellStyle name="Comma 24 2 2" xfId="3283"/>
    <cellStyle name="Comma 24 3" xfId="3282"/>
    <cellStyle name="Comma 25" xfId="966"/>
    <cellStyle name="Comma 25 2" xfId="967"/>
    <cellStyle name="Comma 25 2 2" xfId="3285"/>
    <cellStyle name="Comma 25 3" xfId="3284"/>
    <cellStyle name="Comma 26" xfId="968"/>
    <cellStyle name="Comma 26 2" xfId="969"/>
    <cellStyle name="Comma 26 2 2" xfId="3287"/>
    <cellStyle name="Comma 26 3" xfId="3286"/>
    <cellStyle name="Comma 27" xfId="970"/>
    <cellStyle name="Comma 27 2" xfId="3288"/>
    <cellStyle name="Comma 28" xfId="971"/>
    <cellStyle name="Comma 28 2" xfId="972"/>
    <cellStyle name="Comma 28 2 2" xfId="3290"/>
    <cellStyle name="Comma 28 3" xfId="3289"/>
    <cellStyle name="Comma 29" xfId="973"/>
    <cellStyle name="Comma 29 2" xfId="974"/>
    <cellStyle name="Comma 29 2 2" xfId="3292"/>
    <cellStyle name="Comma 29 3" xfId="3291"/>
    <cellStyle name="Comma 3" xfId="975"/>
    <cellStyle name="Comma 3 10" xfId="976"/>
    <cellStyle name="Comma 3 10 2" xfId="3294"/>
    <cellStyle name="Comma 3 11" xfId="3293"/>
    <cellStyle name="Comma 3 2" xfId="977"/>
    <cellStyle name="Comma 3 2 2" xfId="978"/>
    <cellStyle name="Comma 3 2 2 2" xfId="979"/>
    <cellStyle name="Comma 3 2 2 2 2" xfId="980"/>
    <cellStyle name="Comma 3 2 2 2 2 2" xfId="3298"/>
    <cellStyle name="Comma 3 2 2 2 3" xfId="981"/>
    <cellStyle name="Comma 3 2 2 2 3 2" xfId="3299"/>
    <cellStyle name="Comma 3 2 2 2 4" xfId="982"/>
    <cellStyle name="Comma 3 2 2 2 4 2" xfId="3300"/>
    <cellStyle name="Comma 3 2 2 2 5" xfId="3297"/>
    <cellStyle name="Comma 3 2 2 3" xfId="983"/>
    <cellStyle name="Comma 3 2 2 3 2" xfId="3301"/>
    <cellStyle name="Comma 3 2 2 4" xfId="984"/>
    <cellStyle name="Comma 3 2 2 4 2" xfId="3302"/>
    <cellStyle name="Comma 3 2 2 5" xfId="985"/>
    <cellStyle name="Comma 3 2 2 5 2" xfId="3303"/>
    <cellStyle name="Comma 3 2 2 6" xfId="3296"/>
    <cellStyle name="Comma 3 2 3" xfId="986"/>
    <cellStyle name="Comma 3 2 3 2" xfId="3304"/>
    <cellStyle name="Comma 3 2 4" xfId="987"/>
    <cellStyle name="Comma 3 2 4 2" xfId="3305"/>
    <cellStyle name="Comma 3 2 5" xfId="988"/>
    <cellStyle name="Comma 3 2 5 2" xfId="3306"/>
    <cellStyle name="Comma 3 2 6" xfId="989"/>
    <cellStyle name="Comma 3 2 6 2" xfId="3307"/>
    <cellStyle name="Comma 3 2 7" xfId="3295"/>
    <cellStyle name="Comma 3 3" xfId="990"/>
    <cellStyle name="Comma 3 3 2" xfId="991"/>
    <cellStyle name="Comma 3 3 2 2" xfId="3309"/>
    <cellStyle name="Comma 3 3 3" xfId="992"/>
    <cellStyle name="Comma 3 3 3 2" xfId="3310"/>
    <cellStyle name="Comma 3 3 4" xfId="993"/>
    <cellStyle name="Comma 3 3 4 2" xfId="3311"/>
    <cellStyle name="Comma 3 3 5" xfId="3308"/>
    <cellStyle name="Comma 3 4" xfId="994"/>
    <cellStyle name="Comma 3 4 2" xfId="995"/>
    <cellStyle name="Comma 3 4 2 2" xfId="3313"/>
    <cellStyle name="Comma 3 4 3" xfId="996"/>
    <cellStyle name="Comma 3 4 3 2" xfId="3314"/>
    <cellStyle name="Comma 3 4 4" xfId="997"/>
    <cellStyle name="Comma 3 4 4 2" xfId="3315"/>
    <cellStyle name="Comma 3 4 5" xfId="3312"/>
    <cellStyle name="Comma 3 5" xfId="998"/>
    <cellStyle name="Comma 3 5 2" xfId="999"/>
    <cellStyle name="Comma 3 5 2 2" xfId="1000"/>
    <cellStyle name="Comma 3 5 2 2 2" xfId="1001"/>
    <cellStyle name="Comma 3 5 2 2 2 2" xfId="1002"/>
    <cellStyle name="Comma 3 5 2 2 2 2 2" xfId="1003"/>
    <cellStyle name="Comma 3 5 2 2 2 2 2 2" xfId="3321"/>
    <cellStyle name="Comma 3 5 2 2 2 2 3" xfId="1004"/>
    <cellStyle name="Comma 3 5 2 2 2 2 3 2" xfId="3322"/>
    <cellStyle name="Comma 3 5 2 2 2 2 4" xfId="1005"/>
    <cellStyle name="Comma 3 5 2 2 2 2 4 2" xfId="3323"/>
    <cellStyle name="Comma 3 5 2 2 2 2 5" xfId="1006"/>
    <cellStyle name="Comma 3 5 2 2 2 2 5 2" xfId="3324"/>
    <cellStyle name="Comma 3 5 2 2 2 2 6" xfId="3320"/>
    <cellStyle name="Comma 3 5 2 2 2 3" xfId="1007"/>
    <cellStyle name="Comma 3 5 2 2 2 3 2" xfId="3325"/>
    <cellStyle name="Comma 3 5 2 2 2 4" xfId="1008"/>
    <cellStyle name="Comma 3 5 2 2 2 4 2" xfId="3326"/>
    <cellStyle name="Comma 3 5 2 2 2 5" xfId="1009"/>
    <cellStyle name="Comma 3 5 2 2 2 5 2" xfId="3327"/>
    <cellStyle name="Comma 3 5 2 2 2 6" xfId="3319"/>
    <cellStyle name="Comma 3 5 2 2 3" xfId="1010"/>
    <cellStyle name="Comma 3 5 2 2 3 2" xfId="3328"/>
    <cellStyle name="Comma 3 5 2 2 4" xfId="1011"/>
    <cellStyle name="Comma 3 5 2 2 4 2" xfId="3329"/>
    <cellStyle name="Comma 3 5 2 2 5" xfId="1012"/>
    <cellStyle name="Comma 3 5 2 2 5 2" xfId="3330"/>
    <cellStyle name="Comma 3 5 2 2 6" xfId="3318"/>
    <cellStyle name="Comma 3 5 2 3" xfId="1013"/>
    <cellStyle name="Comma 3 5 2 3 2" xfId="3331"/>
    <cellStyle name="Comma 3 5 2 4" xfId="1014"/>
    <cellStyle name="Comma 3 5 2 4 2" xfId="3332"/>
    <cellStyle name="Comma 3 5 2 5" xfId="1015"/>
    <cellStyle name="Comma 3 5 2 5 2" xfId="3333"/>
    <cellStyle name="Comma 3 5 2 6" xfId="3317"/>
    <cellStyle name="Comma 3 5 3" xfId="1016"/>
    <cellStyle name="Comma 3 5 3 2" xfId="1017"/>
    <cellStyle name="Comma 3 5 3 2 2" xfId="3335"/>
    <cellStyle name="Comma 3 5 3 3" xfId="1018"/>
    <cellStyle name="Comma 3 5 3 3 2" xfId="3336"/>
    <cellStyle name="Comma 3 5 3 4" xfId="1019"/>
    <cellStyle name="Comma 3 5 3 4 2" xfId="3337"/>
    <cellStyle name="Comma 3 5 3 5" xfId="3334"/>
    <cellStyle name="Comma 3 5 4" xfId="1020"/>
    <cellStyle name="Comma 3 5 4 2" xfId="3338"/>
    <cellStyle name="Comma 3 5 5" xfId="1021"/>
    <cellStyle name="Comma 3 5 5 2" xfId="3339"/>
    <cellStyle name="Comma 3 5 6" xfId="1022"/>
    <cellStyle name="Comma 3 5 6 2" xfId="3340"/>
    <cellStyle name="Comma 3 5 7" xfId="3316"/>
    <cellStyle name="Comma 3 6" xfId="1023"/>
    <cellStyle name="Comma 3 6 2" xfId="3341"/>
    <cellStyle name="Comma 3 7" xfId="1024"/>
    <cellStyle name="Comma 3 7 2" xfId="3342"/>
    <cellStyle name="Comma 3 8" xfId="1025"/>
    <cellStyle name="Comma 3 8 2" xfId="3343"/>
    <cellStyle name="Comma 3 9" xfId="1026"/>
    <cellStyle name="Comma 3 9 2" xfId="2672"/>
    <cellStyle name="Comma 3 9 2 2" xfId="3678"/>
    <cellStyle name="Comma 3 9 3" xfId="3344"/>
    <cellStyle name="Comma 3_(PRK 111601-111604) 20130401 Joint AAU - GJN 4 - BNL 5 - KTN 7" xfId="1027"/>
    <cellStyle name="Comma 30" xfId="1028"/>
    <cellStyle name="Comma 30 2" xfId="1029"/>
    <cellStyle name="Comma 30 2 2" xfId="3346"/>
    <cellStyle name="Comma 30 3" xfId="3345"/>
    <cellStyle name="Comma 31" xfId="1030"/>
    <cellStyle name="Comma 31 2" xfId="1031"/>
    <cellStyle name="Comma 31 2 2" xfId="3348"/>
    <cellStyle name="Comma 31 3" xfId="3347"/>
    <cellStyle name="Comma 32" xfId="1032"/>
    <cellStyle name="Comma 32 2" xfId="1033"/>
    <cellStyle name="Comma 33" xfId="1034"/>
    <cellStyle name="Comma 33 2" xfId="1035"/>
    <cellStyle name="Comma 33 2 2" xfId="1036"/>
    <cellStyle name="Comma 33 2 2 2" xfId="3351"/>
    <cellStyle name="Comma 33 2 3" xfId="3350"/>
    <cellStyle name="Comma 33 3" xfId="1037"/>
    <cellStyle name="Comma 33 3 2" xfId="3352"/>
    <cellStyle name="Comma 33 4" xfId="3349"/>
    <cellStyle name="Comma 34" xfId="1038"/>
    <cellStyle name="Comma 34 2" xfId="1039"/>
    <cellStyle name="Comma 34 2 2" xfId="3354"/>
    <cellStyle name="Comma 34 3" xfId="3353"/>
    <cellStyle name="Comma 35" xfId="1040"/>
    <cellStyle name="Comma 36" xfId="1041"/>
    <cellStyle name="Comma 37" xfId="1042"/>
    <cellStyle name="Comma 37 2" xfId="1043"/>
    <cellStyle name="Comma 37 2 2" xfId="3356"/>
    <cellStyle name="Comma 37 3" xfId="3355"/>
    <cellStyle name="Comma 38" xfId="1044"/>
    <cellStyle name="Comma 38 2" xfId="1045"/>
    <cellStyle name="Comma 38 2 2" xfId="3358"/>
    <cellStyle name="Comma 38 3" xfId="3357"/>
    <cellStyle name="Comma 39" xfId="1046"/>
    <cellStyle name="Comma 39 2" xfId="3359"/>
    <cellStyle name="Comma 4" xfId="1047"/>
    <cellStyle name="Comma 4 2" xfId="1048"/>
    <cellStyle name="Comma 4 2 2" xfId="1049"/>
    <cellStyle name="Comma 4 2 2 2" xfId="3362"/>
    <cellStyle name="Comma 4 2 3" xfId="3361"/>
    <cellStyle name="Comma 4 3" xfId="1050"/>
    <cellStyle name="Comma 4 3 2" xfId="3363"/>
    <cellStyle name="Comma 4 4" xfId="1051"/>
    <cellStyle name="Comma 4 4 2" xfId="3364"/>
    <cellStyle name="Comma 4 5" xfId="1052"/>
    <cellStyle name="Comma 4 5 2" xfId="3365"/>
    <cellStyle name="Comma 4 6" xfId="3360"/>
    <cellStyle name="Comma 40" xfId="1053"/>
    <cellStyle name="Comma 40 2" xfId="3366"/>
    <cellStyle name="Comma 41" xfId="2894"/>
    <cellStyle name="Comma 42" xfId="1054"/>
    <cellStyle name="Comma 42 2" xfId="1055"/>
    <cellStyle name="Comma 42 2 2" xfId="3368"/>
    <cellStyle name="Comma 42 3" xfId="3367"/>
    <cellStyle name="Comma 43" xfId="3485"/>
    <cellStyle name="Comma 44" xfId="3685"/>
    <cellStyle name="Comma 45" xfId="1056"/>
    <cellStyle name="Comma 45 2" xfId="1057"/>
    <cellStyle name="Comma 45 2 2" xfId="3370"/>
    <cellStyle name="Comma 45 3" xfId="3369"/>
    <cellStyle name="Comma 46" xfId="1058"/>
    <cellStyle name="Comma 46 2" xfId="1059"/>
    <cellStyle name="Comma 46 2 2" xfId="3372"/>
    <cellStyle name="Comma 46 3" xfId="3371"/>
    <cellStyle name="Comma 47" xfId="1060"/>
    <cellStyle name="Comma 47 2" xfId="1061"/>
    <cellStyle name="Comma 47 2 2" xfId="3374"/>
    <cellStyle name="Comma 47 3" xfId="3373"/>
    <cellStyle name="Comma 48" xfId="1062"/>
    <cellStyle name="Comma 48 2" xfId="1063"/>
    <cellStyle name="Comma 48 2 2" xfId="3376"/>
    <cellStyle name="Comma 48 3" xfId="3375"/>
    <cellStyle name="Comma 49" xfId="1064"/>
    <cellStyle name="Comma 49 2" xfId="1065"/>
    <cellStyle name="Comma 49 2 2" xfId="3378"/>
    <cellStyle name="Comma 49 3" xfId="3377"/>
    <cellStyle name="Comma 5" xfId="1066"/>
    <cellStyle name="Comma 5 2" xfId="1067"/>
    <cellStyle name="Comma 5 2 2" xfId="1068"/>
    <cellStyle name="Comma 5 2 2 2" xfId="3380"/>
    <cellStyle name="Comma 5 2 3" xfId="3379"/>
    <cellStyle name="Comma 5 3" xfId="1069"/>
    <cellStyle name="Comma 50" xfId="1070"/>
    <cellStyle name="Comma 50 2" xfId="1071"/>
    <cellStyle name="Comma 50 2 2" xfId="3382"/>
    <cellStyle name="Comma 50 3" xfId="3381"/>
    <cellStyle name="Comma 51" xfId="1072"/>
    <cellStyle name="Comma 51 2" xfId="1073"/>
    <cellStyle name="Comma 51 2 2" xfId="3384"/>
    <cellStyle name="Comma 51 3" xfId="3383"/>
    <cellStyle name="Comma 52" xfId="1074"/>
    <cellStyle name="Comma 52 2" xfId="1075"/>
    <cellStyle name="Comma 52 2 2" xfId="3386"/>
    <cellStyle name="Comma 52 3" xfId="3385"/>
    <cellStyle name="Comma 53" xfId="3484"/>
    <cellStyle name="Comma 54" xfId="3684"/>
    <cellStyle name="Comma 55" xfId="3481"/>
    <cellStyle name="Comma 56" xfId="3683"/>
    <cellStyle name="Comma 57" xfId="3694"/>
    <cellStyle name="Comma 58" xfId="1076"/>
    <cellStyle name="Comma 58 2" xfId="1077"/>
    <cellStyle name="Comma 58 2 2" xfId="3388"/>
    <cellStyle name="Comma 58 3" xfId="3387"/>
    <cellStyle name="Comma 59" xfId="1078"/>
    <cellStyle name="Comma 59 2" xfId="1079"/>
    <cellStyle name="Comma 59 2 2" xfId="3390"/>
    <cellStyle name="Comma 59 3" xfId="3389"/>
    <cellStyle name="Comma 6" xfId="1080"/>
    <cellStyle name="Comma 6 2" xfId="1081"/>
    <cellStyle name="Comma 6 2 2" xfId="1082"/>
    <cellStyle name="Comma 6 2 2 2" xfId="3393"/>
    <cellStyle name="Comma 6 2 3" xfId="3392"/>
    <cellStyle name="Comma 6 3" xfId="3391"/>
    <cellStyle name="Comma 60" xfId="3717"/>
    <cellStyle name="Comma 61" xfId="3692"/>
    <cellStyle name="Comma 62" xfId="1083"/>
    <cellStyle name="Comma 62 2" xfId="1084"/>
    <cellStyle name="Comma 62 2 2" xfId="3395"/>
    <cellStyle name="Comma 62 3" xfId="3394"/>
    <cellStyle name="Comma 63" xfId="1085"/>
    <cellStyle name="Comma 63 2" xfId="1086"/>
    <cellStyle name="Comma 63 2 2" xfId="3397"/>
    <cellStyle name="Comma 63 3" xfId="3396"/>
    <cellStyle name="Comma 64" xfId="3716"/>
    <cellStyle name="Comma 65" xfId="3693"/>
    <cellStyle name="Comma 66" xfId="1087"/>
    <cellStyle name="Comma 66 2" xfId="3398"/>
    <cellStyle name="Comma 67" xfId="1088"/>
    <cellStyle name="Comma 67 2" xfId="1089"/>
    <cellStyle name="Comma 67 2 2" xfId="3400"/>
    <cellStyle name="Comma 67 3" xfId="3399"/>
    <cellStyle name="Comma 68" xfId="3715"/>
    <cellStyle name="Comma 69" xfId="3695"/>
    <cellStyle name="Comma 7" xfId="1090"/>
    <cellStyle name="Comma 7 2" xfId="1091"/>
    <cellStyle name="Comma 7 2 2" xfId="1092"/>
    <cellStyle name="Comma 7 2 2 2" xfId="3403"/>
    <cellStyle name="Comma 7 2 3" xfId="3402"/>
    <cellStyle name="Comma 7 3" xfId="1093"/>
    <cellStyle name="Comma 7 3 2" xfId="1094"/>
    <cellStyle name="Comma 7 3 2 2" xfId="3405"/>
    <cellStyle name="Comma 7 3 3" xfId="3404"/>
    <cellStyle name="Comma 7 4" xfId="3401"/>
    <cellStyle name="Comma 70" xfId="3718"/>
    <cellStyle name="Comma 71" xfId="3696"/>
    <cellStyle name="Comma 72" xfId="1095"/>
    <cellStyle name="Comma 72 2" xfId="3406"/>
    <cellStyle name="Comma 74" xfId="1096"/>
    <cellStyle name="Comma 74 2" xfId="1097"/>
    <cellStyle name="Comma 74 2 2" xfId="3408"/>
    <cellStyle name="Comma 74 3" xfId="3407"/>
    <cellStyle name="Comma 75" xfId="1098"/>
    <cellStyle name="Comma 75 2" xfId="1099"/>
    <cellStyle name="Comma 75 2 2" xfId="3410"/>
    <cellStyle name="Comma 75 3" xfId="3409"/>
    <cellStyle name="Comma 8" xfId="1100"/>
    <cellStyle name="Comma 8 2" xfId="1101"/>
    <cellStyle name="Comma 8 2 2" xfId="1102"/>
    <cellStyle name="Comma 8 2 2 2" xfId="1103"/>
    <cellStyle name="Comma 8 2 2 2 2" xfId="3414"/>
    <cellStyle name="Comma 8 2 2 3" xfId="3413"/>
    <cellStyle name="Comma 8 2 3" xfId="1104"/>
    <cellStyle name="Comma 8 2 3 2" xfId="3415"/>
    <cellStyle name="Comma 8 2 4" xfId="3412"/>
    <cellStyle name="Comma 8 3" xfId="1105"/>
    <cellStyle name="Comma 8 3 2" xfId="3416"/>
    <cellStyle name="Comma 8 4" xfId="3411"/>
    <cellStyle name="Comma 82" xfId="1106"/>
    <cellStyle name="Comma 82 2" xfId="1107"/>
    <cellStyle name="Comma 82 2 2" xfId="3418"/>
    <cellStyle name="Comma 82 3" xfId="3417"/>
    <cellStyle name="Comma 83" xfId="1108"/>
    <cellStyle name="Comma 83 2" xfId="1109"/>
    <cellStyle name="Comma 83 2 2" xfId="3420"/>
    <cellStyle name="Comma 83 3" xfId="3419"/>
    <cellStyle name="Comma 85" xfId="1110"/>
    <cellStyle name="Comma 85 2" xfId="1111"/>
    <cellStyle name="Comma 85 2 2" xfId="3422"/>
    <cellStyle name="Comma 85 3" xfId="3421"/>
    <cellStyle name="Comma 86" xfId="1112"/>
    <cellStyle name="Comma 86 2" xfId="1113"/>
    <cellStyle name="Comma 86 2 2" xfId="3424"/>
    <cellStyle name="Comma 86 3" xfId="3423"/>
    <cellStyle name="Comma 89" xfId="1114"/>
    <cellStyle name="Comma 89 2" xfId="3425"/>
    <cellStyle name="Comma 9" xfId="1115"/>
    <cellStyle name="Comma 9 2" xfId="1116"/>
    <cellStyle name="Comma 9 2 2" xfId="3427"/>
    <cellStyle name="Comma 9 3" xfId="1117"/>
    <cellStyle name="Comma 9 3 2" xfId="3428"/>
    <cellStyle name="Comma 9 4" xfId="1118"/>
    <cellStyle name="Comma 9 4 2" xfId="3429"/>
    <cellStyle name="Comma 9 5" xfId="3426"/>
    <cellStyle name="Comma 98" xfId="1119"/>
    <cellStyle name="Comma 98 2" xfId="3430"/>
    <cellStyle name="Comma0" xfId="1120"/>
    <cellStyle name="Copied" xfId="1121"/>
    <cellStyle name="Curren - Style7" xfId="1122"/>
    <cellStyle name="Curren - Style8" xfId="1123"/>
    <cellStyle name="Currency (0.00)" xfId="1124"/>
    <cellStyle name="Currency (0.00) 2" xfId="1125"/>
    <cellStyle name="Currency [0] 2" xfId="1126"/>
    <cellStyle name="Currency [0] 2 2" xfId="3431"/>
    <cellStyle name="Currency [0] 3" xfId="1127"/>
    <cellStyle name="Currency [0] 3 2" xfId="3432"/>
    <cellStyle name="Currency [00]" xfId="1128"/>
    <cellStyle name="Currency [00] 2" xfId="1129"/>
    <cellStyle name="Currency 10" xfId="1130"/>
    <cellStyle name="Currency 11" xfId="1131"/>
    <cellStyle name="Currency 12" xfId="1132"/>
    <cellStyle name="Currency 13" xfId="1133"/>
    <cellStyle name="Currency 14" xfId="1134"/>
    <cellStyle name="Currency 15" xfId="1135"/>
    <cellStyle name="Currency 16" xfId="1136"/>
    <cellStyle name="Currency 17" xfId="1137"/>
    <cellStyle name="Currency 18" xfId="1138"/>
    <cellStyle name="Currency 19" xfId="1139"/>
    <cellStyle name="Currency 2" xfId="1140"/>
    <cellStyle name="Currency 2 2" xfId="1141"/>
    <cellStyle name="Currency 20" xfId="1142"/>
    <cellStyle name="Currency 21" xfId="1143"/>
    <cellStyle name="Currency 22" xfId="1144"/>
    <cellStyle name="Currency 23" xfId="1145"/>
    <cellStyle name="Currency 24" xfId="1146"/>
    <cellStyle name="Currency 25" xfId="1147"/>
    <cellStyle name="Currency 3" xfId="1148"/>
    <cellStyle name="Currency 4" xfId="1149"/>
    <cellStyle name="Currency 5" xfId="1150"/>
    <cellStyle name="Currency 6" xfId="1151"/>
    <cellStyle name="Currency 7" xfId="1152"/>
    <cellStyle name="Currency 8" xfId="1153"/>
    <cellStyle name="Currency 9" xfId="1154"/>
    <cellStyle name="Currency0" xfId="1155"/>
    <cellStyle name="Date" xfId="1156"/>
    <cellStyle name="Date Short" xfId="1157"/>
    <cellStyle name="Date_Data Aset Jaringan APJ Yogyakarta 2009" xfId="1158"/>
    <cellStyle name="Define your own named style" xfId="1159"/>
    <cellStyle name="Draw lines around data in range" xfId="1160"/>
    <cellStyle name="Draw lines around data in range 2" xfId="1161"/>
    <cellStyle name="Draw shadow and lines within range" xfId="1162"/>
    <cellStyle name="Draw shadow and lines within range 2" xfId="1163"/>
    <cellStyle name="Enlarge title text, yellow on blue" xfId="1164"/>
    <cellStyle name="Enter Currency (0)" xfId="1165"/>
    <cellStyle name="Enter Currency (0) 2" xfId="1166"/>
    <cellStyle name="Enter Currency (2)" xfId="1167"/>
    <cellStyle name="Enter Currency (2) 2" xfId="1168"/>
    <cellStyle name="Enter Units (0)" xfId="1169"/>
    <cellStyle name="Enter Units (0) 2" xfId="1170"/>
    <cellStyle name="Enter Units (1)" xfId="1171"/>
    <cellStyle name="Enter Units (1) 2" xfId="1172"/>
    <cellStyle name="Enter Units (2)" xfId="1173"/>
    <cellStyle name="Enter Units (2) 2" xfId="1174"/>
    <cellStyle name="Entered" xfId="1175"/>
    <cellStyle name="Explanatory Text" xfId="1176" builtinId="53" customBuiltin="1"/>
    <cellStyle name="Explanatory Text 10" xfId="1177"/>
    <cellStyle name="Explanatory Text 11" xfId="1178"/>
    <cellStyle name="Explanatory Text 12" xfId="1179"/>
    <cellStyle name="Explanatory Text 13" xfId="1180"/>
    <cellStyle name="Explanatory Text 14" xfId="1181"/>
    <cellStyle name="Explanatory Text 15" xfId="1182"/>
    <cellStyle name="Explanatory Text 16" xfId="1183"/>
    <cellStyle name="Explanatory Text 17" xfId="1184"/>
    <cellStyle name="Explanatory Text 2" xfId="1185"/>
    <cellStyle name="Explanatory Text 2 2" xfId="1186"/>
    <cellStyle name="Explanatory Text 2 3" xfId="1187"/>
    <cellStyle name="Explanatory Text 3" xfId="1188"/>
    <cellStyle name="Explanatory Text 4" xfId="1189"/>
    <cellStyle name="Explanatory Text 5" xfId="1190"/>
    <cellStyle name="Explanatory Text 6" xfId="1191"/>
    <cellStyle name="Explanatory Text 7" xfId="1192"/>
    <cellStyle name="Explanatory Text 8" xfId="1193"/>
    <cellStyle name="Explanatory Text 9" xfId="1194"/>
    <cellStyle name="F2" xfId="1195"/>
    <cellStyle name="F3" xfId="1196"/>
    <cellStyle name="F4" xfId="1197"/>
    <cellStyle name="F5" xfId="1198"/>
    <cellStyle name="F6" xfId="1199"/>
    <cellStyle name="F7" xfId="1200"/>
    <cellStyle name="F8" xfId="1201"/>
    <cellStyle name="Fixed" xfId="1202"/>
    <cellStyle name="Format a column of totals" xfId="1203"/>
    <cellStyle name="Format a column of totals 2" xfId="1204"/>
    <cellStyle name="Format a column of totals 2 2" xfId="1205"/>
    <cellStyle name="Format a column of totals 3" xfId="1206"/>
    <cellStyle name="Format a row of totals" xfId="1207"/>
    <cellStyle name="Format a row of totals 2" xfId="1208"/>
    <cellStyle name="Format text as bold, black on yellow" xfId="1209"/>
    <cellStyle name="Format text as bold, black on yellow 2" xfId="1210"/>
    <cellStyle name="Good" xfId="1211" builtinId="26" customBuiltin="1"/>
    <cellStyle name="Good 10" xfId="1212"/>
    <cellStyle name="Good 11" xfId="1213"/>
    <cellStyle name="Good 12" xfId="1214"/>
    <cellStyle name="Good 13" xfId="1215"/>
    <cellStyle name="Good 14" xfId="1216"/>
    <cellStyle name="Good 15" xfId="1217"/>
    <cellStyle name="Good 16" xfId="1218"/>
    <cellStyle name="Good 2" xfId="1219"/>
    <cellStyle name="Good 2 2" xfId="1220"/>
    <cellStyle name="Good 2 3" xfId="1221"/>
    <cellStyle name="Good 3" xfId="1222"/>
    <cellStyle name="Good 4" xfId="1223"/>
    <cellStyle name="Good 5" xfId="1224"/>
    <cellStyle name="Good 6" xfId="1225"/>
    <cellStyle name="Good 7" xfId="1226"/>
    <cellStyle name="Good 8" xfId="1227"/>
    <cellStyle name="Good 9" xfId="1228"/>
    <cellStyle name="GrandTotal" xfId="1229"/>
    <cellStyle name="Grey" xfId="1230"/>
    <cellStyle name="Header1" xfId="1231"/>
    <cellStyle name="Header2" xfId="1232"/>
    <cellStyle name="Header2 2" xfId="1233"/>
    <cellStyle name="Heading 1" xfId="1234" builtinId="16" customBuiltin="1"/>
    <cellStyle name="Heading 1 10" xfId="1235"/>
    <cellStyle name="Heading 1 10 2" xfId="1236"/>
    <cellStyle name="Heading 1 11" xfId="1237"/>
    <cellStyle name="Heading 1 11 2" xfId="1238"/>
    <cellStyle name="Heading 1 12" xfId="1239"/>
    <cellStyle name="Heading 1 12 2" xfId="1240"/>
    <cellStyle name="Heading 1 13" xfId="1241"/>
    <cellStyle name="Heading 1 13 2" xfId="1242"/>
    <cellStyle name="Heading 1 14" xfId="1243"/>
    <cellStyle name="Heading 1 14 2" xfId="1244"/>
    <cellStyle name="Heading 1 15" xfId="1245"/>
    <cellStyle name="Heading 1 15 2" xfId="1246"/>
    <cellStyle name="Heading 1 16" xfId="1247"/>
    <cellStyle name="Heading 1 16 2" xfId="1248"/>
    <cellStyle name="Heading 1 2" xfId="1249"/>
    <cellStyle name="Heading 1 2 2" xfId="1250"/>
    <cellStyle name="Heading 1 2 2 2" xfId="1251"/>
    <cellStyle name="Heading 1 2 3" xfId="1252"/>
    <cellStyle name="Heading 1 2 3 2" xfId="1253"/>
    <cellStyle name="Heading 1 2 4" xfId="1254"/>
    <cellStyle name="Heading 1 3" xfId="1255"/>
    <cellStyle name="Heading 1 3 2" xfId="1256"/>
    <cellStyle name="Heading 1 4" xfId="1257"/>
    <cellStyle name="Heading 1 4 2" xfId="1258"/>
    <cellStyle name="Heading 1 5" xfId="1259"/>
    <cellStyle name="Heading 1 5 2" xfId="1260"/>
    <cellStyle name="Heading 1 6" xfId="1261"/>
    <cellStyle name="Heading 1 6 2" xfId="1262"/>
    <cellStyle name="Heading 1 7" xfId="1263"/>
    <cellStyle name="Heading 1 7 2" xfId="1264"/>
    <cellStyle name="Heading 1 8" xfId="1265"/>
    <cellStyle name="Heading 1 8 2" xfId="1266"/>
    <cellStyle name="Heading 1 9" xfId="1267"/>
    <cellStyle name="Heading 1 9 2" xfId="1268"/>
    <cellStyle name="Heading 2" xfId="1269" builtinId="17" customBuiltin="1"/>
    <cellStyle name="Heading 2 10" xfId="1270"/>
    <cellStyle name="Heading 2 10 2" xfId="1271"/>
    <cellStyle name="Heading 2 11" xfId="1272"/>
    <cellStyle name="Heading 2 11 2" xfId="1273"/>
    <cellStyle name="Heading 2 12" xfId="1274"/>
    <cellStyle name="Heading 2 12 2" xfId="1275"/>
    <cellStyle name="Heading 2 13" xfId="1276"/>
    <cellStyle name="Heading 2 13 2" xfId="1277"/>
    <cellStyle name="Heading 2 14" xfId="1278"/>
    <cellStyle name="Heading 2 14 2" xfId="1279"/>
    <cellStyle name="Heading 2 15" xfId="1280"/>
    <cellStyle name="Heading 2 15 2" xfId="1281"/>
    <cellStyle name="Heading 2 16" xfId="1282"/>
    <cellStyle name="Heading 2 16 2" xfId="1283"/>
    <cellStyle name="Heading 2 2" xfId="1284"/>
    <cellStyle name="Heading 2 2 2" xfId="1285"/>
    <cellStyle name="Heading 2 2 2 2" xfId="1286"/>
    <cellStyle name="Heading 2 2 3" xfId="1287"/>
    <cellStyle name="Heading 2 2 3 2" xfId="1288"/>
    <cellStyle name="Heading 2 2 4" xfId="1289"/>
    <cellStyle name="Heading 2 3" xfId="1290"/>
    <cellStyle name="Heading 2 3 2" xfId="1291"/>
    <cellStyle name="Heading 2 4" xfId="1292"/>
    <cellStyle name="Heading 2 4 2" xfId="1293"/>
    <cellStyle name="Heading 2 5" xfId="1294"/>
    <cellStyle name="Heading 2 5 2" xfId="1295"/>
    <cellStyle name="Heading 2 6" xfId="1296"/>
    <cellStyle name="Heading 2 6 2" xfId="1297"/>
    <cellStyle name="Heading 2 7" xfId="1298"/>
    <cellStyle name="Heading 2 7 2" xfId="1299"/>
    <cellStyle name="Heading 2 8" xfId="1300"/>
    <cellStyle name="Heading 2 8 2" xfId="1301"/>
    <cellStyle name="Heading 2 9" xfId="1302"/>
    <cellStyle name="Heading 2 9 2" xfId="1303"/>
    <cellStyle name="Heading 3" xfId="1304" builtinId="18" customBuiltin="1"/>
    <cellStyle name="Heading 3 10" xfId="1305"/>
    <cellStyle name="Heading 3 11" xfId="1306"/>
    <cellStyle name="Heading 3 12" xfId="1307"/>
    <cellStyle name="Heading 3 13" xfId="1308"/>
    <cellStyle name="Heading 3 14" xfId="1309"/>
    <cellStyle name="Heading 3 15" xfId="1310"/>
    <cellStyle name="Heading 3 16" xfId="1311"/>
    <cellStyle name="Heading 3 2" xfId="1312"/>
    <cellStyle name="Heading 3 2 2" xfId="1313"/>
    <cellStyle name="Heading 3 2 3" xfId="1314"/>
    <cellStyle name="Heading 3 3" xfId="1315"/>
    <cellStyle name="Heading 3 4" xfId="1316"/>
    <cellStyle name="Heading 3 5" xfId="1317"/>
    <cellStyle name="Heading 3 6" xfId="1318"/>
    <cellStyle name="Heading 3 7" xfId="1319"/>
    <cellStyle name="Heading 3 8" xfId="1320"/>
    <cellStyle name="Heading 3 9" xfId="1321"/>
    <cellStyle name="Heading 4" xfId="1322" builtinId="19" customBuiltin="1"/>
    <cellStyle name="Heading 4 10" xfId="1323"/>
    <cellStyle name="Heading 4 11" xfId="1324"/>
    <cellStyle name="Heading 4 12" xfId="1325"/>
    <cellStyle name="Heading 4 13" xfId="1326"/>
    <cellStyle name="Heading 4 14" xfId="1327"/>
    <cellStyle name="Heading 4 15" xfId="1328"/>
    <cellStyle name="Heading 4 16" xfId="1329"/>
    <cellStyle name="Heading 4 2" xfId="1330"/>
    <cellStyle name="Heading 4 2 2" xfId="1331"/>
    <cellStyle name="Heading 4 2 3" xfId="1332"/>
    <cellStyle name="Heading 4 3" xfId="1333"/>
    <cellStyle name="Heading 4 4" xfId="1334"/>
    <cellStyle name="Heading 4 5" xfId="1335"/>
    <cellStyle name="Heading 4 6" xfId="1336"/>
    <cellStyle name="Heading 4 7" xfId="1337"/>
    <cellStyle name="Heading 4 8" xfId="1338"/>
    <cellStyle name="Heading 4 9" xfId="1339"/>
    <cellStyle name="Heading1" xfId="1340"/>
    <cellStyle name="Heading2" xfId="1341"/>
    <cellStyle name="Hyperlink 2" xfId="1342"/>
    <cellStyle name="Hyperlink 3" xfId="1343"/>
    <cellStyle name="Hyperlink 4" xfId="1344"/>
    <cellStyle name="Input" xfId="1345" builtinId="20" customBuiltin="1"/>
    <cellStyle name="Input [yellow]" xfId="1346"/>
    <cellStyle name="Input [yellow] 2" xfId="1347"/>
    <cellStyle name="Input 10" xfId="1348"/>
    <cellStyle name="Input 10 2" xfId="1349"/>
    <cellStyle name="Input 11" xfId="1350"/>
    <cellStyle name="Input 11 2" xfId="1351"/>
    <cellStyle name="Input 12" xfId="1352"/>
    <cellStyle name="Input 12 2" xfId="1353"/>
    <cellStyle name="Input 13" xfId="1354"/>
    <cellStyle name="Input 13 2" xfId="1355"/>
    <cellStyle name="Input 14" xfId="1356"/>
    <cellStyle name="Input 14 2" xfId="1357"/>
    <cellStyle name="Input 15" xfId="1358"/>
    <cellStyle name="Input 15 2" xfId="1359"/>
    <cellStyle name="Input 16" xfId="1360"/>
    <cellStyle name="Input 16 2" xfId="1361"/>
    <cellStyle name="Input 17" xfId="1362"/>
    <cellStyle name="Input 17 2" xfId="1363"/>
    <cellStyle name="Input 18" xfId="1364"/>
    <cellStyle name="Input 18 2" xfId="1365"/>
    <cellStyle name="Input 19" xfId="1366"/>
    <cellStyle name="Input 19 2" xfId="1367"/>
    <cellStyle name="Input 2" xfId="1368"/>
    <cellStyle name="Input 2 2" xfId="1369"/>
    <cellStyle name="Input 2 2 2" xfId="1370"/>
    <cellStyle name="Input 2 3" xfId="1371"/>
    <cellStyle name="Input 2 3 2" xfId="1372"/>
    <cellStyle name="Input 2 4" xfId="1373"/>
    <cellStyle name="Input 20" xfId="1374"/>
    <cellStyle name="Input 20 2" xfId="1375"/>
    <cellStyle name="Input 21" xfId="1376"/>
    <cellStyle name="Input 21 2" xfId="1377"/>
    <cellStyle name="Input 3" xfId="1378"/>
    <cellStyle name="Input 3 2" xfId="1379"/>
    <cellStyle name="Input 3 2 2" xfId="1380"/>
    <cellStyle name="Input 3 3" xfId="1381"/>
    <cellStyle name="Input 4" xfId="1382"/>
    <cellStyle name="Input 4 2" xfId="1383"/>
    <cellStyle name="Input 4 2 2" xfId="1384"/>
    <cellStyle name="Input 4 3" xfId="1385"/>
    <cellStyle name="Input 5" xfId="1386"/>
    <cellStyle name="Input 5 2" xfId="1387"/>
    <cellStyle name="Input 6" xfId="1388"/>
    <cellStyle name="Input 6 2" xfId="1389"/>
    <cellStyle name="Input 7" xfId="1390"/>
    <cellStyle name="Input 7 2" xfId="1391"/>
    <cellStyle name="Input 8" xfId="1392"/>
    <cellStyle name="Input 8 2" xfId="1393"/>
    <cellStyle name="Input 9" xfId="1394"/>
    <cellStyle name="Input 9 2" xfId="1395"/>
    <cellStyle name="Link Currency (0)" xfId="1396"/>
    <cellStyle name="Link Currency (0) 2" xfId="1397"/>
    <cellStyle name="Link Currency (2)" xfId="1398"/>
    <cellStyle name="Link Currency (2) 2" xfId="1399"/>
    <cellStyle name="Link Units (0)" xfId="1400"/>
    <cellStyle name="Link Units (0) 2" xfId="1401"/>
    <cellStyle name="Link Units (1)" xfId="1402"/>
    <cellStyle name="Link Units (1) 2" xfId="1403"/>
    <cellStyle name="Link Units (2)" xfId="1404"/>
    <cellStyle name="Link Units (2) 2" xfId="1405"/>
    <cellStyle name="Linked Cell" xfId="1406" builtinId="24" customBuiltin="1"/>
    <cellStyle name="Linked Cell 10" xfId="1407"/>
    <cellStyle name="Linked Cell 11" xfId="1408"/>
    <cellStyle name="Linked Cell 12" xfId="1409"/>
    <cellStyle name="Linked Cell 13" xfId="1410"/>
    <cellStyle name="Linked Cell 14" xfId="1411"/>
    <cellStyle name="Linked Cell 15" xfId="1412"/>
    <cellStyle name="Linked Cell 16" xfId="1413"/>
    <cellStyle name="Linked Cell 2" xfId="1414"/>
    <cellStyle name="Linked Cell 2 2" xfId="1415"/>
    <cellStyle name="Linked Cell 2 3" xfId="1416"/>
    <cellStyle name="Linked Cell 3" xfId="1417"/>
    <cellStyle name="Linked Cell 3 2" xfId="1418"/>
    <cellStyle name="Linked Cell 4" xfId="1419"/>
    <cellStyle name="Linked Cell 4 2" xfId="1420"/>
    <cellStyle name="Linked Cell 5" xfId="1421"/>
    <cellStyle name="Linked Cell 5 2" xfId="1422"/>
    <cellStyle name="Linked Cell 6" xfId="1423"/>
    <cellStyle name="Linked Cell 7" xfId="1424"/>
    <cellStyle name="Linked Cell 8" xfId="1425"/>
    <cellStyle name="Linked Cell 9" xfId="1426"/>
    <cellStyle name="Milliers [0]_Modèle" xfId="1427"/>
    <cellStyle name="Neutral" xfId="1428" builtinId="28" customBuiltin="1"/>
    <cellStyle name="Neutral 10" xfId="1429"/>
    <cellStyle name="Neutral 11" xfId="1430"/>
    <cellStyle name="Neutral 12" xfId="1431"/>
    <cellStyle name="Neutral 13" xfId="1432"/>
    <cellStyle name="Neutral 14" xfId="1433"/>
    <cellStyle name="Neutral 15" xfId="1434"/>
    <cellStyle name="Neutral 16" xfId="1435"/>
    <cellStyle name="Neutral 2" xfId="1436"/>
    <cellStyle name="Neutral 2 2" xfId="1437"/>
    <cellStyle name="Neutral 2 3" xfId="1438"/>
    <cellStyle name="Neutral 3" xfId="1439"/>
    <cellStyle name="Neutral 4" xfId="1440"/>
    <cellStyle name="Neutral 5" xfId="1441"/>
    <cellStyle name="Neutral 6" xfId="1442"/>
    <cellStyle name="Neutral 7" xfId="1443"/>
    <cellStyle name="Neutral 8" xfId="1444"/>
    <cellStyle name="Neutral 9" xfId="1445"/>
    <cellStyle name="no dec" xfId="1446"/>
    <cellStyle name="Normal" xfId="0" builtinId="0"/>
    <cellStyle name="Normal - Style1" xfId="1447"/>
    <cellStyle name="Normal - Style1 10" xfId="2677"/>
    <cellStyle name="Normal - Style1 2" xfId="1448"/>
    <cellStyle name="Normal - Style1 2 2" xfId="1449"/>
    <cellStyle name="Normal - Style1 2 2 2" xfId="1450"/>
    <cellStyle name="Normal - Style1 2 3" xfId="1451"/>
    <cellStyle name="Normal - Style1 2 4" xfId="1452"/>
    <cellStyle name="Normal - Style1 3" xfId="1453"/>
    <cellStyle name="Normal - Style1 3 2" xfId="1454"/>
    <cellStyle name="Normal - Style1 4" xfId="1455"/>
    <cellStyle name="Normal - Style1 4 2" xfId="1456"/>
    <cellStyle name="Normal - Style1 5" xfId="1457"/>
    <cellStyle name="Normal - Style1 5 2" xfId="1458"/>
    <cellStyle name="Normal - Style1 6" xfId="1459"/>
    <cellStyle name="Normal - Style1_4_Pembangunan JTM Baru Penyulang CPU 5" xfId="1460"/>
    <cellStyle name="Normal - Style2" xfId="1461"/>
    <cellStyle name="Normal - Style3" xfId="1462"/>
    <cellStyle name="Normal - Style6" xfId="1463"/>
    <cellStyle name="Normal 10" xfId="1464"/>
    <cellStyle name="Normal 10 2" xfId="1465"/>
    <cellStyle name="Normal 10 2 2" xfId="1466"/>
    <cellStyle name="Normal 10 2 2 2" xfId="1467"/>
    <cellStyle name="Normal 10 3" xfId="1468"/>
    <cellStyle name="Normal 10_4_Pembangunan JTM Baru Penyulang CPU 5" xfId="1469"/>
    <cellStyle name="Normal 100" xfId="1470"/>
    <cellStyle name="Normal 100 2" xfId="1471"/>
    <cellStyle name="Normal 101" xfId="1472"/>
    <cellStyle name="Normal 101 2" xfId="1473"/>
    <cellStyle name="Normal 101 2 2" xfId="1474"/>
    <cellStyle name="Normal 101_FORMAT SKK luncuran" xfId="1475"/>
    <cellStyle name="Normal 102" xfId="1476"/>
    <cellStyle name="Normal 103" xfId="1477"/>
    <cellStyle name="Normal 104" xfId="1478"/>
    <cellStyle name="Normal 105" xfId="1479"/>
    <cellStyle name="Normal 106" xfId="1480"/>
    <cellStyle name="Normal 107" xfId="1481"/>
    <cellStyle name="Normal 108" xfId="1482"/>
    <cellStyle name="Normal 109" xfId="1483"/>
    <cellStyle name="Normal 11" xfId="1484"/>
    <cellStyle name="Normal 11 2" xfId="1485"/>
    <cellStyle name="Normal 11 2 2" xfId="1486"/>
    <cellStyle name="Normal 11 3" xfId="1487"/>
    <cellStyle name="Normal 11 3 2" xfId="1488"/>
    <cellStyle name="Normal 11 4" xfId="1489"/>
    <cellStyle name="Normal 11 4 2" xfId="1490"/>
    <cellStyle name="Normal 11 5" xfId="1491"/>
    <cellStyle name="Normal 11 5 2" xfId="1492"/>
    <cellStyle name="Normal 11 6" xfId="1493"/>
    <cellStyle name="Normal 11 6 2" xfId="1494"/>
    <cellStyle name="Normal 11_Book3" xfId="1495"/>
    <cellStyle name="Normal 110" xfId="1496"/>
    <cellStyle name="Normal 111" xfId="1497"/>
    <cellStyle name="Normal 112" xfId="1498"/>
    <cellStyle name="Normal 113" xfId="1499"/>
    <cellStyle name="Normal 114" xfId="1500"/>
    <cellStyle name="Normal 115" xfId="1501"/>
    <cellStyle name="Normal 116" xfId="1502"/>
    <cellStyle name="Normal 117" xfId="1503"/>
    <cellStyle name="Normal 117 2" xfId="1504"/>
    <cellStyle name="Normal 117 2 2" xfId="1505"/>
    <cellStyle name="Normal 118" xfId="1506"/>
    <cellStyle name="Normal 119" xfId="1507"/>
    <cellStyle name="Normal 12" xfId="1508"/>
    <cellStyle name="Normal 12 2" xfId="1509"/>
    <cellStyle name="Normal 12 2 2" xfId="1510"/>
    <cellStyle name="Normal 12 3" xfId="2669"/>
    <cellStyle name="Normal 12_Book3" xfId="1511"/>
    <cellStyle name="Normal 120" xfId="1512"/>
    <cellStyle name="Normal 121" xfId="1513"/>
    <cellStyle name="Normal 122" xfId="1514"/>
    <cellStyle name="Normal 123" xfId="1515"/>
    <cellStyle name="Normal 124" xfId="1516"/>
    <cellStyle name="Normal 125" xfId="1517"/>
    <cellStyle name="Normal 126" xfId="1518"/>
    <cellStyle name="Normal 126 2" xfId="1519"/>
    <cellStyle name="Normal 126 2 2" xfId="3434"/>
    <cellStyle name="Normal 126 2 3" xfId="3698"/>
    <cellStyle name="Normal 126 3" xfId="3433"/>
    <cellStyle name="Normal 126 4" xfId="3697"/>
    <cellStyle name="Normal 127" xfId="1520"/>
    <cellStyle name="Normal 128" xfId="1521"/>
    <cellStyle name="Normal 129" xfId="1522"/>
    <cellStyle name="Normal 13" xfId="1523"/>
    <cellStyle name="Normal 13 2" xfId="1524"/>
    <cellStyle name="Normal 13 2 2" xfId="1525"/>
    <cellStyle name="Normal 13 3" xfId="1526"/>
    <cellStyle name="Normal 13 3 2" xfId="1527"/>
    <cellStyle name="Normal 13 4" xfId="1528"/>
    <cellStyle name="Normal 13_Book3" xfId="1529"/>
    <cellStyle name="Normal 130" xfId="1530"/>
    <cellStyle name="Normal 131" xfId="1531"/>
    <cellStyle name="Normal 132" xfId="1532"/>
    <cellStyle name="Normal 133" xfId="1533"/>
    <cellStyle name="Normal 134" xfId="1534"/>
    <cellStyle name="Normal 134 2" xfId="1535"/>
    <cellStyle name="Normal 134 2 2" xfId="3436"/>
    <cellStyle name="Normal 134 2 3" xfId="3700"/>
    <cellStyle name="Normal 134 3" xfId="3435"/>
    <cellStyle name="Normal 134 4" xfId="3699"/>
    <cellStyle name="Normal 135" xfId="1536"/>
    <cellStyle name="Normal 135 2" xfId="3437"/>
    <cellStyle name="Normal 135 3" xfId="3701"/>
    <cellStyle name="Normal 136" xfId="1537"/>
    <cellStyle name="Normal 136 2" xfId="3438"/>
    <cellStyle name="Normal 136 3" xfId="3702"/>
    <cellStyle name="Normal 137" xfId="1538"/>
    <cellStyle name="Normal 137 2" xfId="1539"/>
    <cellStyle name="Normal 137 2 2" xfId="2673"/>
    <cellStyle name="Normal 137 2 2 2" xfId="3679"/>
    <cellStyle name="Normal 137 2 2 3" xfId="3720"/>
    <cellStyle name="Normal 137 2 3" xfId="3440"/>
    <cellStyle name="Normal 137 2 4" xfId="3704"/>
    <cellStyle name="Normal 137 3" xfId="2670"/>
    <cellStyle name="Normal 137 3 2" xfId="3677"/>
    <cellStyle name="Normal 137 3 3" xfId="3719"/>
    <cellStyle name="Normal 137 4" xfId="3439"/>
    <cellStyle name="Normal 137 5" xfId="3703"/>
    <cellStyle name="Normal 14" xfId="1540"/>
    <cellStyle name="Normal 14 2" xfId="1541"/>
    <cellStyle name="Normal 14 2 2" xfId="1542"/>
    <cellStyle name="Normal 14 2 2 2" xfId="1543"/>
    <cellStyle name="Normal 14 2 2 2 2" xfId="1544"/>
    <cellStyle name="Normal 14 2 2 2 2 2" xfId="1545"/>
    <cellStyle name="Normal 14 2 2 2 2 2 2" xfId="1546"/>
    <cellStyle name="Normal 14 2 2 2 2 2 2 2" xfId="1547"/>
    <cellStyle name="Normal 14 2 2 2 2 2_4_Pembangunan JTM Baru Penyulang CPU 5" xfId="1548"/>
    <cellStyle name="Normal 14 2 2 2 2 3" xfId="1549"/>
    <cellStyle name="Normal 14 2 2 2 3" xfId="1550"/>
    <cellStyle name="Normal 14 2 2 2 3 2" xfId="1551"/>
    <cellStyle name="Normal 14 2 2 2_4_Pembangunan JTM Baru Penyulang CPU 5" xfId="1552"/>
    <cellStyle name="Normal 14 2 2 3" xfId="1553"/>
    <cellStyle name="Normal 14 2 2 3 2" xfId="1554"/>
    <cellStyle name="Normal 14 2 2 3 2 2" xfId="1555"/>
    <cellStyle name="Normal 14 2 2 3_4_Pembangunan JTM Baru Penyulang CPU 5" xfId="1556"/>
    <cellStyle name="Normal 14 2 2 4" xfId="1557"/>
    <cellStyle name="Normal 14 2 3" xfId="1558"/>
    <cellStyle name="Normal 14 2 3 2" xfId="1559"/>
    <cellStyle name="Normal 14 2 3 2 2" xfId="1560"/>
    <cellStyle name="Normal 14 2 3 2 2 2" xfId="1561"/>
    <cellStyle name="Normal 14 2 3 2_4_Pembangunan JTM Baru Penyulang CPU 5" xfId="1562"/>
    <cellStyle name="Normal 14 2 3 3" xfId="1563"/>
    <cellStyle name="Normal 14 2 4" xfId="1564"/>
    <cellStyle name="Normal 14 2 4 2" xfId="1565"/>
    <cellStyle name="Normal 14 3" xfId="1566"/>
    <cellStyle name="Normal 14 4" xfId="1567"/>
    <cellStyle name="Normal 14 5" xfId="1568"/>
    <cellStyle name="Normal 15" xfId="1569"/>
    <cellStyle name="Normal 15 2" xfId="1570"/>
    <cellStyle name="Normal 16" xfId="1571"/>
    <cellStyle name="Normal 16 2" xfId="1572"/>
    <cellStyle name="Normal 16 2 2" xfId="3441"/>
    <cellStyle name="Normal 16 3" xfId="1573"/>
    <cellStyle name="Normal 16 3 2" xfId="1574"/>
    <cellStyle name="Normal 16 3 2 2" xfId="3443"/>
    <cellStyle name="Normal 16 3 3" xfId="3442"/>
    <cellStyle name="Normal 16 4" xfId="1575"/>
    <cellStyle name="Normal 16 4 2" xfId="1576"/>
    <cellStyle name="Normal 16 5" xfId="1577"/>
    <cellStyle name="Normal 16_4_Pembangunan JTM Baru Penyulang CPU 5" xfId="1578"/>
    <cellStyle name="Normal 17" xfId="1579"/>
    <cellStyle name="Normal 17 2" xfId="1580"/>
    <cellStyle name="Normal 17 3" xfId="1581"/>
    <cellStyle name="Normal 17 3 2" xfId="1582"/>
    <cellStyle name="Normal 17 4" xfId="1583"/>
    <cellStyle name="Normal 17 4 2" xfId="1584"/>
    <cellStyle name="Normal 17 5" xfId="1585"/>
    <cellStyle name="Normal 17 5 2" xfId="1586"/>
    <cellStyle name="Normal 17 6" xfId="1587"/>
    <cellStyle name="Normal 17 7" xfId="1588"/>
    <cellStyle name="Normal 17_B2-Ds. Pakis Putih" xfId="1589"/>
    <cellStyle name="Normal 18" xfId="1590"/>
    <cellStyle name="Normal 18 2" xfId="1591"/>
    <cellStyle name="Normal 18 2 2" xfId="1592"/>
    <cellStyle name="Normal 18 3" xfId="1593"/>
    <cellStyle name="Normal 18 3 2" xfId="1594"/>
    <cellStyle name="Normal 18 4" xfId="1595"/>
    <cellStyle name="Normal 18 5" xfId="3444"/>
    <cellStyle name="Normal 18_4_Pembangunan JTM Baru Penyulang CPU 5" xfId="1596"/>
    <cellStyle name="Normal 19" xfId="1597"/>
    <cellStyle name="Normal 19 2" xfId="3445"/>
    <cellStyle name="Normal 2" xfId="1598"/>
    <cellStyle name="Normal 2 10" xfId="1599"/>
    <cellStyle name="Normal 2 10 2" xfId="1600"/>
    <cellStyle name="Normal 2 10 2 2" xfId="1601"/>
    <cellStyle name="Normal 2 100" xfId="1602"/>
    <cellStyle name="Normal 2 100 2" xfId="1603"/>
    <cellStyle name="Normal 2 101" xfId="1604"/>
    <cellStyle name="Normal 2 101 2" xfId="1605"/>
    <cellStyle name="Normal 2 102" xfId="1606"/>
    <cellStyle name="Normal 2 102 2" xfId="1607"/>
    <cellStyle name="Normal 2 103" xfId="1608"/>
    <cellStyle name="Normal 2 103 2" xfId="1609"/>
    <cellStyle name="Normal 2 104" xfId="1610"/>
    <cellStyle name="Normal 2 105" xfId="1611"/>
    <cellStyle name="Normal 2 106" xfId="1612"/>
    <cellStyle name="Normal 2 106 2" xfId="3446"/>
    <cellStyle name="Normal 2 107" xfId="1613"/>
    <cellStyle name="Normal 2 108" xfId="1614"/>
    <cellStyle name="Normal 2 108 2" xfId="1615"/>
    <cellStyle name="Normal 2 11" xfId="1616"/>
    <cellStyle name="Normal 2 11 2" xfId="1617"/>
    <cellStyle name="Normal 2 11 2 2" xfId="3448"/>
    <cellStyle name="Normal 2 11 3" xfId="1618"/>
    <cellStyle name="Normal 2 11 3 2" xfId="3449"/>
    <cellStyle name="Normal 2 11 4" xfId="1619"/>
    <cellStyle name="Normal 2 11 4 2" xfId="3450"/>
    <cellStyle name="Normal 2 11 5" xfId="3447"/>
    <cellStyle name="Normal 2 12" xfId="1620"/>
    <cellStyle name="Normal 2 12 2" xfId="1621"/>
    <cellStyle name="Normal 2 12 2 2" xfId="3452"/>
    <cellStyle name="Normal 2 12 3" xfId="3451"/>
    <cellStyle name="Normal 2 12_SR DERET_ASLI" xfId="1622"/>
    <cellStyle name="Normal 2 13" xfId="1623"/>
    <cellStyle name="Normal 2 13 2" xfId="3453"/>
    <cellStyle name="Normal 2 14" xfId="1624"/>
    <cellStyle name="Normal 2 15" xfId="1625"/>
    <cellStyle name="Normal 2 15 2" xfId="3454"/>
    <cellStyle name="Normal 2 16" xfId="1626"/>
    <cellStyle name="Normal 2 16 2" xfId="1627"/>
    <cellStyle name="Normal 2 17" xfId="1628"/>
    <cellStyle name="Normal 2 17 2" xfId="1629"/>
    <cellStyle name="Normal 2 18" xfId="1630"/>
    <cellStyle name="Normal 2 18 2" xfId="1631"/>
    <cellStyle name="Normal 2 19" xfId="1632"/>
    <cellStyle name="Normal 2 19 2" xfId="1633"/>
    <cellStyle name="Normal 2 2" xfId="1634"/>
    <cellStyle name="Normal 2 2 10" xfId="1635"/>
    <cellStyle name="Normal 2 2 10 2" xfId="3455"/>
    <cellStyle name="Normal 2 2 11" xfId="1636"/>
    <cellStyle name="Normal 2 2 11 2" xfId="3456"/>
    <cellStyle name="Normal 2 2 12" xfId="1637"/>
    <cellStyle name="Normal 2 2 12 2" xfId="3457"/>
    <cellStyle name="Normal 2 2 13" xfId="1638"/>
    <cellStyle name="Normal 2 2 13 2" xfId="3458"/>
    <cellStyle name="Normal 2 2 14" xfId="1639"/>
    <cellStyle name="Normal 2 2 14 2" xfId="3459"/>
    <cellStyle name="Normal 2 2 15" xfId="1640"/>
    <cellStyle name="Normal 2 2 15 2" xfId="3460"/>
    <cellStyle name="Normal 2 2 16" xfId="1641"/>
    <cellStyle name="Normal 2 2 16 2" xfId="3461"/>
    <cellStyle name="Normal 2 2 17" xfId="1642"/>
    <cellStyle name="Normal 2 2 17 2" xfId="1643"/>
    <cellStyle name="Normal 2 2 18" xfId="1644"/>
    <cellStyle name="Normal 2 2 19" xfId="1645"/>
    <cellStyle name="Normal 2 2 2" xfId="1646"/>
    <cellStyle name="Normal 2 2 2 2" xfId="1647"/>
    <cellStyle name="Normal 2 2 2 2 2" xfId="1648"/>
    <cellStyle name="Normal 2 2 2 2 2 2" xfId="1649"/>
    <cellStyle name="Normal 2 2 2 2 3" xfId="1650"/>
    <cellStyle name="Normal 2 2 2 2 3 2" xfId="1651"/>
    <cellStyle name="Normal 2 2 2 2 3 3" xfId="1652"/>
    <cellStyle name="Normal 2 2 2 2 3 3 2" xfId="1653"/>
    <cellStyle name="Normal 2 2 2 2 4" xfId="1654"/>
    <cellStyle name="Normal 2 2 2 3" xfId="1655"/>
    <cellStyle name="Normal 2 2 2 4" xfId="1656"/>
    <cellStyle name="Normal 2 2 2 5" xfId="1657"/>
    <cellStyle name="Normal 2 2 2_4_Pembangunan JTM Baru Penyulang CPU 5" xfId="1658"/>
    <cellStyle name="Normal 2 2 3" xfId="1659"/>
    <cellStyle name="Normal 2 2 3 2" xfId="1660"/>
    <cellStyle name="Normal 2 2 3 2 2" xfId="1661"/>
    <cellStyle name="Normal 2 2 3 2 2 2" xfId="1662"/>
    <cellStyle name="Normal 2 2 3 2 2 3" xfId="1663"/>
    <cellStyle name="Normal 2 2 3 2 2 4" xfId="1664"/>
    <cellStyle name="Normal 2 2 3 2 2 5" xfId="1665"/>
    <cellStyle name="Normal 2 2 3 2 2 6" xfId="1666"/>
    <cellStyle name="Normal 2 2 3 2 2 7" xfId="1667"/>
    <cellStyle name="Normal 2 2 3 2 2 8" xfId="1668"/>
    <cellStyle name="Normal 2 2 3 2 2_Book2" xfId="1669"/>
    <cellStyle name="Normal 2 2 3 2 3" xfId="1670"/>
    <cellStyle name="Normal 2 2 3 2 3 2" xfId="1671"/>
    <cellStyle name="Normal 2 2 3 3" xfId="1672"/>
    <cellStyle name="Normal 2 2 4" xfId="1673"/>
    <cellStyle name="Normal 2 2 4 2" xfId="3462"/>
    <cellStyle name="Normal 2 2 5" xfId="1674"/>
    <cellStyle name="Normal 2 2 5 2" xfId="3463"/>
    <cellStyle name="Normal 2 2 6" xfId="1675"/>
    <cellStyle name="Normal 2 2 6 2" xfId="3464"/>
    <cellStyle name="Normal 2 2 7" xfId="1676"/>
    <cellStyle name="Normal 2 2 7 2" xfId="3465"/>
    <cellStyle name="Normal 2 2 8" xfId="1677"/>
    <cellStyle name="Normal 2 2 8 2" xfId="3466"/>
    <cellStyle name="Normal 2 2 9" xfId="1678"/>
    <cellStyle name="Normal 2 2 9 2" xfId="3467"/>
    <cellStyle name="Normal 2 2_1.2.2.1 SLM Pembangunan FEEDER BARU MDI 9 dan 10 2052011" xfId="1679"/>
    <cellStyle name="Normal 2 20" xfId="1680"/>
    <cellStyle name="Normal 2 20 2" xfId="1681"/>
    <cellStyle name="Normal 2 21" xfId="1682"/>
    <cellStyle name="Normal 2 21 2" xfId="1683"/>
    <cellStyle name="Normal 2 22" xfId="1684"/>
    <cellStyle name="Normal 2 22 2" xfId="1685"/>
    <cellStyle name="Normal 2 23" xfId="1686"/>
    <cellStyle name="Normal 2 23 2" xfId="1687"/>
    <cellStyle name="Normal 2 24" xfId="1688"/>
    <cellStyle name="Normal 2 25" xfId="1689"/>
    <cellStyle name="Normal 2 25 2" xfId="1690"/>
    <cellStyle name="Normal 2 26" xfId="1691"/>
    <cellStyle name="Normal 2 26 2" xfId="1692"/>
    <cellStyle name="Normal 2 27" xfId="1693"/>
    <cellStyle name="Normal 2 27 2" xfId="1694"/>
    <cellStyle name="Normal 2 28" xfId="1695"/>
    <cellStyle name="Normal 2 28 2" xfId="1696"/>
    <cellStyle name="Normal 2 29" xfId="1697"/>
    <cellStyle name="Normal 2 29 2" xfId="1698"/>
    <cellStyle name="Normal 2 3" xfId="1699"/>
    <cellStyle name="Normal 2 3 2" xfId="1700"/>
    <cellStyle name="Normal 2 3 2 2" xfId="1701"/>
    <cellStyle name="Normal 2 3 2 3" xfId="1702"/>
    <cellStyle name="Normal 2 3 3" xfId="1703"/>
    <cellStyle name="Normal 2 3 3 2" xfId="1704"/>
    <cellStyle name="Normal 2 3 4" xfId="1705"/>
    <cellStyle name="Normal 2 3 5" xfId="1706"/>
    <cellStyle name="Normal 2 3_1001 -Batur Jaya I.3-555KVA" xfId="1707"/>
    <cellStyle name="Normal 2 30" xfId="1708"/>
    <cellStyle name="Normal 2 30 2" xfId="1709"/>
    <cellStyle name="Normal 2 31" xfId="1710"/>
    <cellStyle name="Normal 2 31 2" xfId="1711"/>
    <cellStyle name="Normal 2 32" xfId="1712"/>
    <cellStyle name="Normal 2 32 2" xfId="1713"/>
    <cellStyle name="Normal 2 33" xfId="1714"/>
    <cellStyle name="Normal 2 33 2" xfId="1715"/>
    <cellStyle name="Normal 2 34" xfId="1716"/>
    <cellStyle name="Normal 2 34 2" xfId="1717"/>
    <cellStyle name="Normal 2 35" xfId="1718"/>
    <cellStyle name="Normal 2 35 2" xfId="1719"/>
    <cellStyle name="Normal 2 36" xfId="1720"/>
    <cellStyle name="Normal 2 36 2" xfId="1721"/>
    <cellStyle name="Normal 2 37" xfId="1722"/>
    <cellStyle name="Normal 2 37 2" xfId="1723"/>
    <cellStyle name="Normal 2 38" xfId="1724"/>
    <cellStyle name="Normal 2 39" xfId="1725"/>
    <cellStyle name="Normal 2 4" xfId="1726"/>
    <cellStyle name="Normal 2 4 2" xfId="1727"/>
    <cellStyle name="Normal 2 4 2 2" xfId="1728"/>
    <cellStyle name="Normal 2 4 3" xfId="1729"/>
    <cellStyle name="Normal 2 4 3 2" xfId="1730"/>
    <cellStyle name="Normal 2 4 4" xfId="1731"/>
    <cellStyle name="Normal 2 40" xfId="1732"/>
    <cellStyle name="Normal 2 41" xfId="1733"/>
    <cellStyle name="Normal 2 41 2" xfId="1734"/>
    <cellStyle name="Normal 2 42" xfId="1735"/>
    <cellStyle name="Normal 2 42 2" xfId="1736"/>
    <cellStyle name="Normal 2 43" xfId="1737"/>
    <cellStyle name="Normal 2 43 2" xfId="1738"/>
    <cellStyle name="Normal 2 44" xfId="1739"/>
    <cellStyle name="Normal 2 44 2" xfId="1740"/>
    <cellStyle name="Normal 2 45" xfId="1741"/>
    <cellStyle name="Normal 2 45 2" xfId="1742"/>
    <cellStyle name="Normal 2 46" xfId="1743"/>
    <cellStyle name="Normal 2 46 2" xfId="1744"/>
    <cellStyle name="Normal 2 47" xfId="1745"/>
    <cellStyle name="Normal 2 47 2" xfId="1746"/>
    <cellStyle name="Normal 2 48" xfId="1747"/>
    <cellStyle name="Normal 2 48 2" xfId="1748"/>
    <cellStyle name="Normal 2 49" xfId="1749"/>
    <cellStyle name="Normal 2 49 2" xfId="1750"/>
    <cellStyle name="Normal 2 5" xfId="1751"/>
    <cellStyle name="Normal 2 5 2" xfId="1752"/>
    <cellStyle name="Normal 2 5 2 2" xfId="1753"/>
    <cellStyle name="Normal 2 5 2 2 2" xfId="3470"/>
    <cellStyle name="Normal 2 5 2 2 3" xfId="3707"/>
    <cellStyle name="Normal 2 5 2 3" xfId="3469"/>
    <cellStyle name="Normal 2 5 2 4" xfId="3706"/>
    <cellStyle name="Normal 2 5 3" xfId="1754"/>
    <cellStyle name="Normal 2 5 3 2" xfId="3471"/>
    <cellStyle name="Normal 2 5 3 3" xfId="3708"/>
    <cellStyle name="Normal 2 5 4" xfId="3468"/>
    <cellStyle name="Normal 2 5 5" xfId="3705"/>
    <cellStyle name="Normal 2 50" xfId="1755"/>
    <cellStyle name="Normal 2 50 2" xfId="1756"/>
    <cellStyle name="Normal 2 51" xfId="1757"/>
    <cellStyle name="Normal 2 51 2" xfId="1758"/>
    <cellStyle name="Normal 2 52" xfId="1759"/>
    <cellStyle name="Normal 2 52 2" xfId="1760"/>
    <cellStyle name="Normal 2 53" xfId="1761"/>
    <cellStyle name="Normal 2 53 2" xfId="1762"/>
    <cellStyle name="Normal 2 54" xfId="1763"/>
    <cellStyle name="Normal 2 54 2" xfId="1764"/>
    <cellStyle name="Normal 2 55" xfId="1765"/>
    <cellStyle name="Normal 2 55 2" xfId="1766"/>
    <cellStyle name="Normal 2 56" xfId="1767"/>
    <cellStyle name="Normal 2 56 2" xfId="1768"/>
    <cellStyle name="Normal 2 57" xfId="1769"/>
    <cellStyle name="Normal 2 57 2" xfId="1770"/>
    <cellStyle name="Normal 2 58" xfId="1771"/>
    <cellStyle name="Normal 2 58 2" xfId="1772"/>
    <cellStyle name="Normal 2 59" xfId="1773"/>
    <cellStyle name="Normal 2 59 2" xfId="1774"/>
    <cellStyle name="Normal 2 6" xfId="1775"/>
    <cellStyle name="Normal 2 6 2" xfId="1776"/>
    <cellStyle name="Normal 2 6 3" xfId="3472"/>
    <cellStyle name="Normal 2 60" xfId="1777"/>
    <cellStyle name="Normal 2 60 2" xfId="1778"/>
    <cellStyle name="Normal 2 61" xfId="1779"/>
    <cellStyle name="Normal 2 61 2" xfId="1780"/>
    <cellStyle name="Normal 2 62" xfId="1781"/>
    <cellStyle name="Normal 2 62 2" xfId="1782"/>
    <cellStyle name="Normal 2 63" xfId="1783"/>
    <cellStyle name="Normal 2 63 2" xfId="1784"/>
    <cellStyle name="Normal 2 64" xfId="1785"/>
    <cellStyle name="Normal 2 64 2" xfId="1786"/>
    <cellStyle name="Normal 2 65" xfId="1787"/>
    <cellStyle name="Normal 2 65 2" xfId="1788"/>
    <cellStyle name="Normal 2 66" xfId="1789"/>
    <cellStyle name="Normal 2 66 2" xfId="1790"/>
    <cellStyle name="Normal 2 67" xfId="1791"/>
    <cellStyle name="Normal 2 67 2" xfId="1792"/>
    <cellStyle name="Normal 2 68" xfId="1793"/>
    <cellStyle name="Normal 2 68 2" xfId="1794"/>
    <cellStyle name="Normal 2 69" xfId="1795"/>
    <cellStyle name="Normal 2 69 2" xfId="1796"/>
    <cellStyle name="Normal 2 7" xfId="1797"/>
    <cellStyle name="Normal 2 7 2" xfId="3473"/>
    <cellStyle name="Normal 2 70" xfId="1798"/>
    <cellStyle name="Normal 2 70 2" xfId="1799"/>
    <cellStyle name="Normal 2 71" xfId="1800"/>
    <cellStyle name="Normal 2 71 2" xfId="1801"/>
    <cellStyle name="Normal 2 72" xfId="1802"/>
    <cellStyle name="Normal 2 72 2" xfId="1803"/>
    <cellStyle name="Normal 2 73" xfId="1804"/>
    <cellStyle name="Normal 2 73 2" xfId="1805"/>
    <cellStyle name="Normal 2 74" xfId="1806"/>
    <cellStyle name="Normal 2 74 2" xfId="1807"/>
    <cellStyle name="Normal 2 75" xfId="1808"/>
    <cellStyle name="Normal 2 75 2" xfId="1809"/>
    <cellStyle name="Normal 2 76" xfId="1810"/>
    <cellStyle name="Normal 2 76 2" xfId="1811"/>
    <cellStyle name="Normal 2 77" xfId="1812"/>
    <cellStyle name="Normal 2 77 2" xfId="1813"/>
    <cellStyle name="Normal 2 78" xfId="1814"/>
    <cellStyle name="Normal 2 78 2" xfId="1815"/>
    <cellStyle name="Normal 2 79" xfId="1816"/>
    <cellStyle name="Normal 2 79 2" xfId="1817"/>
    <cellStyle name="Normal 2 8" xfId="1818"/>
    <cellStyle name="Normal 2 8 10" xfId="3474"/>
    <cellStyle name="Normal 2 8 2" xfId="1819"/>
    <cellStyle name="Normal 2 8 3" xfId="1820"/>
    <cellStyle name="Normal 2 8 4" xfId="1821"/>
    <cellStyle name="Normal 2 8 5" xfId="1822"/>
    <cellStyle name="Normal 2 8 6" xfId="1823"/>
    <cellStyle name="Normal 2 8 7" xfId="1824"/>
    <cellStyle name="Normal 2 8 8" xfId="1825"/>
    <cellStyle name="Normal 2 8 9" xfId="1826"/>
    <cellStyle name="Normal 2 8_lap ALL" xfId="1827"/>
    <cellStyle name="Normal 2 80" xfId="1828"/>
    <cellStyle name="Normal 2 80 2" xfId="1829"/>
    <cellStyle name="Normal 2 81" xfId="1830"/>
    <cellStyle name="Normal 2 81 2" xfId="1831"/>
    <cellStyle name="Normal 2 82" xfId="1832"/>
    <cellStyle name="Normal 2 82 2" xfId="1833"/>
    <cellStyle name="Normal 2 83" xfId="1834"/>
    <cellStyle name="Normal 2 83 2" xfId="1835"/>
    <cellStyle name="Normal 2 84" xfId="1836"/>
    <cellStyle name="Normal 2 84 2" xfId="1837"/>
    <cellStyle name="Normal 2 85" xfId="1838"/>
    <cellStyle name="Normal 2 85 2" xfId="1839"/>
    <cellStyle name="Normal 2 86" xfId="1840"/>
    <cellStyle name="Normal 2 86 2" xfId="1841"/>
    <cellStyle name="Normal 2 87" xfId="1842"/>
    <cellStyle name="Normal 2 87 2" xfId="1843"/>
    <cellStyle name="Normal 2 88" xfId="1844"/>
    <cellStyle name="Normal 2 88 2" xfId="1845"/>
    <cellStyle name="Normal 2 89" xfId="1846"/>
    <cellStyle name="Normal 2 89 2" xfId="1847"/>
    <cellStyle name="Normal 2 9" xfId="1848"/>
    <cellStyle name="Normal 2 9 2" xfId="3476"/>
    <cellStyle name="Normal 2 90" xfId="1849"/>
    <cellStyle name="Normal 2 90 2" xfId="1850"/>
    <cellStyle name="Normal 2 91" xfId="1851"/>
    <cellStyle name="Normal 2 91 2" xfId="1852"/>
    <cellStyle name="Normal 2 92" xfId="1853"/>
    <cellStyle name="Normal 2 92 2" xfId="1854"/>
    <cellStyle name="Normal 2 93" xfId="1855"/>
    <cellStyle name="Normal 2 93 2" xfId="1856"/>
    <cellStyle name="Normal 2 94" xfId="1857"/>
    <cellStyle name="Normal 2 94 2" xfId="1858"/>
    <cellStyle name="Normal 2 95" xfId="1859"/>
    <cellStyle name="Normal 2 95 2" xfId="1860"/>
    <cellStyle name="Normal 2 96" xfId="1861"/>
    <cellStyle name="Normal 2 96 2" xfId="1862"/>
    <cellStyle name="Normal 2 97" xfId="1863"/>
    <cellStyle name="Normal 2 97 2" xfId="1864"/>
    <cellStyle name="Normal 2 98" xfId="1865"/>
    <cellStyle name="Normal 2 98 2" xfId="1866"/>
    <cellStyle name="Normal 2 99" xfId="1867"/>
    <cellStyle name="Normal 2 99 2" xfId="1868"/>
    <cellStyle name="Normal 2_(PRK 111601-111604) 20130401 Joint AAU - GJN 4 - BNL 5 - KTN 7" xfId="1869"/>
    <cellStyle name="Normal 20" xfId="1870"/>
    <cellStyle name="Normal 20 2" xfId="1871"/>
    <cellStyle name="Normal 20 2 2" xfId="1872"/>
    <cellStyle name="Normal 20 2 3" xfId="1873"/>
    <cellStyle name="Normal 20 2 4" xfId="1874"/>
    <cellStyle name="Normal 20 3" xfId="1875"/>
    <cellStyle name="Normal 20 3 2" xfId="1876"/>
    <cellStyle name="Normal 20 4" xfId="1877"/>
    <cellStyle name="Normal 20 5" xfId="1878"/>
    <cellStyle name="Normal 20 6" xfId="1879"/>
    <cellStyle name="Normal 20 7" xfId="3477"/>
    <cellStyle name="Normal 20_RAB_LOK_SPK_Tw_II_2010-2" xfId="1880"/>
    <cellStyle name="Normal 21" xfId="1881"/>
    <cellStyle name="Normal 21 2" xfId="1882"/>
    <cellStyle name="Normal 21 2 2" xfId="1883"/>
    <cellStyle name="Normal 21 3" xfId="3478"/>
    <cellStyle name="Normal 21_DATA DINGO &amp; IMG _OK" xfId="1884"/>
    <cellStyle name="Normal 22" xfId="1885"/>
    <cellStyle name="Normal 22 2" xfId="3479"/>
    <cellStyle name="Normal 23" xfId="1886"/>
    <cellStyle name="Normal 23 2" xfId="3480"/>
    <cellStyle name="Normal 24" xfId="1887"/>
    <cellStyle name="Normal 24 2" xfId="1888"/>
    <cellStyle name="Normal 24 2 2" xfId="1889"/>
    <cellStyle name="Normal 25" xfId="1890"/>
    <cellStyle name="Normal 25 2" xfId="1891"/>
    <cellStyle name="Normal 26" xfId="1892"/>
    <cellStyle name="Normal 27" xfId="1893"/>
    <cellStyle name="Normal 27 2" xfId="1894"/>
    <cellStyle name="Normal 27 2 2" xfId="1895"/>
    <cellStyle name="Normal 27 3" xfId="1896"/>
    <cellStyle name="Normal 28" xfId="1897"/>
    <cellStyle name="Normal 28 2" xfId="1898"/>
    <cellStyle name="Normal 28 2 2" xfId="1899"/>
    <cellStyle name="Normal 28_Book2" xfId="1900"/>
    <cellStyle name="Normal 29" xfId="1901"/>
    <cellStyle name="Normal 3" xfId="1902"/>
    <cellStyle name="Normal 3 2" xfId="1903"/>
    <cellStyle name="Normal 3 2 2" xfId="1904"/>
    <cellStyle name="Normal 3 2 2 2" xfId="1905"/>
    <cellStyle name="Normal 3 2_4_Pembangunan JTM Baru Penyulang CPU 5" xfId="1906"/>
    <cellStyle name="Normal 3 3" xfId="1907"/>
    <cellStyle name="Normal 3 3 2" xfId="1908"/>
    <cellStyle name="Normal 3 4" xfId="1909"/>
    <cellStyle name="Normal 3 4 2" xfId="1910"/>
    <cellStyle name="Normal 3 4 3" xfId="1911"/>
    <cellStyle name="Normal 3 48" xfId="1912"/>
    <cellStyle name="Normal 3 5" xfId="1913"/>
    <cellStyle name="Normal 3 5 2" xfId="1914"/>
    <cellStyle name="Normal 3 6" xfId="1915"/>
    <cellStyle name="Normal 3 7" xfId="1916"/>
    <cellStyle name="Normal 3 8" xfId="1917"/>
    <cellStyle name="Normal 3_1.2.1 SLM Pembangunan FEEDER BARU MDI 9 dan 10 2052011" xfId="1918"/>
    <cellStyle name="Normal 30" xfId="1919"/>
    <cellStyle name="Normal 30 2" xfId="1920"/>
    <cellStyle name="Normal 31" xfId="1921"/>
    <cellStyle name="Normal 31 2" xfId="1922"/>
    <cellStyle name="Normal 32" xfId="1923"/>
    <cellStyle name="Normal 32 2" xfId="1924"/>
    <cellStyle name="Normal 33" xfId="1925"/>
    <cellStyle name="Normal 34" xfId="1926"/>
    <cellStyle name="Normal 35" xfId="1927"/>
    <cellStyle name="Normal 35 2" xfId="1928"/>
    <cellStyle name="Normal 36" xfId="1929"/>
    <cellStyle name="Normal 36 2" xfId="1930"/>
    <cellStyle name="Normal 37" xfId="1931"/>
    <cellStyle name="Normal 37 2" xfId="1932"/>
    <cellStyle name="Normal 38" xfId="1933"/>
    <cellStyle name="Normal 38 2" xfId="1934"/>
    <cellStyle name="Normal 39" xfId="1935"/>
    <cellStyle name="Normal 39 2" xfId="1936"/>
    <cellStyle name="Normal 4" xfId="1937"/>
    <cellStyle name="Normal 4 2" xfId="1938"/>
    <cellStyle name="Normal 4 2 2" xfId="1939"/>
    <cellStyle name="Normal 4 3" xfId="1940"/>
    <cellStyle name="Normal 4 4" xfId="1941"/>
    <cellStyle name="Normal 4 4 2" xfId="3483"/>
    <cellStyle name="Normal 4 4 3" xfId="3710"/>
    <cellStyle name="Normal 4 5" xfId="3482"/>
    <cellStyle name="Normal 4 6" xfId="3709"/>
    <cellStyle name="Normal 4_4_Pembangunan JTM Baru Penyulang CPU 5" xfId="1942"/>
    <cellStyle name="Normal 40" xfId="1943"/>
    <cellStyle name="Normal 40 2" xfId="1944"/>
    <cellStyle name="Normal 41" xfId="1945"/>
    <cellStyle name="Normal 41 2" xfId="1946"/>
    <cellStyle name="Normal 42" xfId="1947"/>
    <cellStyle name="Normal 42 2" xfId="1948"/>
    <cellStyle name="Normal 43" xfId="1949"/>
    <cellStyle name="Normal 44" xfId="1950"/>
    <cellStyle name="Normal 44 2" xfId="1951"/>
    <cellStyle name="Normal 45" xfId="1952"/>
    <cellStyle name="Normal 45 2" xfId="1953"/>
    <cellStyle name="Normal 46" xfId="1954"/>
    <cellStyle name="Normal 46 2" xfId="1955"/>
    <cellStyle name="Normal 47" xfId="1956"/>
    <cellStyle name="Normal 47 2" xfId="1957"/>
    <cellStyle name="Normal 48" xfId="1958"/>
    <cellStyle name="Normal 48 2" xfId="1959"/>
    <cellStyle name="Normal 49" xfId="1960"/>
    <cellStyle name="Normal 49 2" xfId="1961"/>
    <cellStyle name="Normal 5" xfId="1962"/>
    <cellStyle name="Normal 5 2" xfId="1963"/>
    <cellStyle name="Normal 5 2 2" xfId="1964"/>
    <cellStyle name="Normal 5 3" xfId="1965"/>
    <cellStyle name="Normal 5 4" xfId="1966"/>
    <cellStyle name="Normal 5 5" xfId="1967"/>
    <cellStyle name="Normal 5 6" xfId="1968"/>
    <cellStyle name="Normal 5 7" xfId="1969"/>
    <cellStyle name="Normal 5 8" xfId="1970"/>
    <cellStyle name="Normal 5 9" xfId="1971"/>
    <cellStyle name="Normal 5_1.2.2.1 SLM Pembangunan FEEDER BARU MDI 9 dan 10 2052011" xfId="1972"/>
    <cellStyle name="Normal 50" xfId="1973"/>
    <cellStyle name="Normal 50 2" xfId="1974"/>
    <cellStyle name="Normal 51" xfId="1975"/>
    <cellStyle name="Normal 52" xfId="1976"/>
    <cellStyle name="Normal 52 2" xfId="1977"/>
    <cellStyle name="Normal 53" xfId="1978"/>
    <cellStyle name="Normal 53 2" xfId="1979"/>
    <cellStyle name="Normal 54" xfId="1980"/>
    <cellStyle name="Normal 54 2" xfId="1981"/>
    <cellStyle name="Normal 55" xfId="1982"/>
    <cellStyle name="Normal 56" xfId="1983"/>
    <cellStyle name="Normal 56 2" xfId="1984"/>
    <cellStyle name="Normal 57" xfId="1985"/>
    <cellStyle name="Normal 58" xfId="1986"/>
    <cellStyle name="Normal 59" xfId="1987"/>
    <cellStyle name="Normal 6" xfId="1988"/>
    <cellStyle name="Normal 6 2" xfId="1989"/>
    <cellStyle name="Normal 6 2 2" xfId="1990"/>
    <cellStyle name="Normal 6 3" xfId="1991"/>
    <cellStyle name="Normal 6 3 2" xfId="1992"/>
    <cellStyle name="Normal 6 4" xfId="1993"/>
    <cellStyle name="Normal 6_1.2.2.1 SLM Pembangunan FEEDER BARU MDI 9 dan 10 2052011" xfId="1994"/>
    <cellStyle name="Normal 60" xfId="1995"/>
    <cellStyle name="Normal 61" xfId="1996"/>
    <cellStyle name="Normal 62" xfId="1997"/>
    <cellStyle name="Normal 63" xfId="1998"/>
    <cellStyle name="Normal 64" xfId="1999"/>
    <cellStyle name="Normal 65" xfId="2000"/>
    <cellStyle name="Normal 66" xfId="2001"/>
    <cellStyle name="Normal 67" xfId="2002"/>
    <cellStyle name="Normal 68" xfId="2003"/>
    <cellStyle name="Normal 69" xfId="2004"/>
    <cellStyle name="Normal 7" xfId="2005"/>
    <cellStyle name="Normal 7 2" xfId="2006"/>
    <cellStyle name="Normal 7 2 2" xfId="2007"/>
    <cellStyle name="Normal 7 3" xfId="2008"/>
    <cellStyle name="Normal 7 4" xfId="2009"/>
    <cellStyle name="Normal 7 5" xfId="2010"/>
    <cellStyle name="Normal 7_1.2.2.1 SLM Pembangunan FEEDER BARU MDI 9 dan 10 2052011" xfId="2011"/>
    <cellStyle name="Normal 70" xfId="2012"/>
    <cellStyle name="Normal 71" xfId="2013"/>
    <cellStyle name="Normal 72" xfId="2014"/>
    <cellStyle name="Normal 73" xfId="2015"/>
    <cellStyle name="Normal 74" xfId="2016"/>
    <cellStyle name="Normal 75" xfId="2017"/>
    <cellStyle name="Normal 76" xfId="2018"/>
    <cellStyle name="Normal 77" xfId="2019"/>
    <cellStyle name="Normal 78" xfId="2020"/>
    <cellStyle name="Normal 79" xfId="2021"/>
    <cellStyle name="Normal 8" xfId="2022"/>
    <cellStyle name="Normal 8 2" xfId="2023"/>
    <cellStyle name="Normal 8 2 2" xfId="3487"/>
    <cellStyle name="Normal 8 3" xfId="2024"/>
    <cellStyle name="Normal 8 3 2" xfId="3488"/>
    <cellStyle name="Normal 8 3 3" xfId="3712"/>
    <cellStyle name="Normal 8 4" xfId="3486"/>
    <cellStyle name="Normal 8 5" xfId="3711"/>
    <cellStyle name="Normal 8_(PRK 111601-111604) 20130401 Joint AAU - GJN 4 - BNL 5 - KTN 7" xfId="2025"/>
    <cellStyle name="Normal 80" xfId="2026"/>
    <cellStyle name="Normal 81" xfId="2027"/>
    <cellStyle name="Normal 82" xfId="2028"/>
    <cellStyle name="Normal 83" xfId="2029"/>
    <cellStyle name="Normal 84" xfId="2030"/>
    <cellStyle name="Normal 85" xfId="2031"/>
    <cellStyle name="Normal 86" xfId="2032"/>
    <cellStyle name="Normal 86 2" xfId="2033"/>
    <cellStyle name="Normal 87" xfId="2034"/>
    <cellStyle name="Normal 87 2" xfId="2035"/>
    <cellStyle name="Normal 87 2 2" xfId="2036"/>
    <cellStyle name="Normal 87 3" xfId="2037"/>
    <cellStyle name="Normal 88" xfId="2038"/>
    <cellStyle name="Normal 88 2" xfId="2039"/>
    <cellStyle name="Normal 89" xfId="2040"/>
    <cellStyle name="Normal 89 2" xfId="2041"/>
    <cellStyle name="Normal 9" xfId="2042"/>
    <cellStyle name="Normal 9 10" xfId="3475"/>
    <cellStyle name="Normal 9 11" xfId="3713"/>
    <cellStyle name="Normal 9 2" xfId="2043"/>
    <cellStyle name="Normal 9 2 2" xfId="2044"/>
    <cellStyle name="Normal 9 2 2 2" xfId="2045"/>
    <cellStyle name="Normal 9 2 2 2 2" xfId="3492"/>
    <cellStyle name="Normal 9 2 2 3" xfId="2046"/>
    <cellStyle name="Normal 9 2 2 3 2" xfId="3493"/>
    <cellStyle name="Normal 9 2 2 4" xfId="2047"/>
    <cellStyle name="Normal 9 2 2 4 2" xfId="3494"/>
    <cellStyle name="Normal 9 2 2 5" xfId="3491"/>
    <cellStyle name="Normal 9 2 3" xfId="2048"/>
    <cellStyle name="Normal 9 2 3 2" xfId="2049"/>
    <cellStyle name="Normal 9 2 3 2 2" xfId="2050"/>
    <cellStyle name="Normal 9 2 3 2 2 2" xfId="2051"/>
    <cellStyle name="Normal 9 2 3 2 2 2 2" xfId="3498"/>
    <cellStyle name="Normal 9 2 3 2 2 3" xfId="2052"/>
    <cellStyle name="Normal 9 2 3 2 2 3 2" xfId="3499"/>
    <cellStyle name="Normal 9 2 3 2 2 4" xfId="2053"/>
    <cellStyle name="Normal 9 2 3 2 2 4 2" xfId="3500"/>
    <cellStyle name="Normal 9 2 3 2 2 5" xfId="2054"/>
    <cellStyle name="Normal 9 2 3 2 2 5 2" xfId="3501"/>
    <cellStyle name="Normal 9 2 3 2 2 6" xfId="3497"/>
    <cellStyle name="Normal 9 2 3 2 3" xfId="2055"/>
    <cellStyle name="Normal 9 2 3 2 3 2" xfId="2056"/>
    <cellStyle name="Normal 9 2 3 2 3 2 2" xfId="3503"/>
    <cellStyle name="Normal 9 2 3 2 3 3" xfId="2057"/>
    <cellStyle name="Normal 9 2 3 2 3 3 2" xfId="3504"/>
    <cellStyle name="Normal 9 2 3 2 3 4" xfId="2058"/>
    <cellStyle name="Normal 9 2 3 2 3 4 2" xfId="3505"/>
    <cellStyle name="Normal 9 2 3 2 3 5" xfId="3502"/>
    <cellStyle name="Normal 9 2 3 2 4" xfId="2059"/>
    <cellStyle name="Normal 9 2 3 2 4 2" xfId="3506"/>
    <cellStyle name="Normal 9 2 3 2 5" xfId="2060"/>
    <cellStyle name="Normal 9 2 3 2 5 2" xfId="3507"/>
    <cellStyle name="Normal 9 2 3 2 6" xfId="2061"/>
    <cellStyle name="Normal 9 2 3 2 6 2" xfId="3508"/>
    <cellStyle name="Normal 9 2 3 2 7" xfId="3496"/>
    <cellStyle name="Normal 9 2 3 2_PETA POHON LITA TRW I 2010" xfId="2062"/>
    <cellStyle name="Normal 9 2 3 3" xfId="2063"/>
    <cellStyle name="Normal 9 2 3 3 2" xfId="3509"/>
    <cellStyle name="Normal 9 2 3 4" xfId="2064"/>
    <cellStyle name="Normal 9 2 3 4 2" xfId="3510"/>
    <cellStyle name="Normal 9 2 3 5" xfId="2065"/>
    <cellStyle name="Normal 9 2 3 5 2" xfId="3511"/>
    <cellStyle name="Normal 9 2 3 6" xfId="3495"/>
    <cellStyle name="Normal 9 2 3_FORMAT PETA&amp;LOKASI RABAS2 JUNI 2010" xfId="2066"/>
    <cellStyle name="Normal 9 2 4" xfId="2067"/>
    <cellStyle name="Normal 9 2 4 2" xfId="3512"/>
    <cellStyle name="Normal 9 2 5" xfId="2068"/>
    <cellStyle name="Normal 9 2 5 2" xfId="3513"/>
    <cellStyle name="Normal 9 2 6" xfId="2069"/>
    <cellStyle name="Normal 9 2 6 2" xfId="3514"/>
    <cellStyle name="Normal 9 2 7" xfId="3490"/>
    <cellStyle name="Normal 9 2_ENTRI RABAS-RABAS TRW IV_LT_qq" xfId="2070"/>
    <cellStyle name="Normal 9 3" xfId="2071"/>
    <cellStyle name="Normal 9 3 2" xfId="3515"/>
    <cellStyle name="Normal 9 4" xfId="2072"/>
    <cellStyle name="Normal 9 4 2" xfId="3516"/>
    <cellStyle name="Normal 9 5" xfId="2073"/>
    <cellStyle name="Normal 9 5 2" xfId="3517"/>
    <cellStyle name="Normal 9 6" xfId="2074"/>
    <cellStyle name="Normal 9 6 2" xfId="2075"/>
    <cellStyle name="Normal 9 7" xfId="2076"/>
    <cellStyle name="Normal 9 7 2" xfId="3518"/>
    <cellStyle name="Normal 9 7 3" xfId="3714"/>
    <cellStyle name="Normal 9 8" xfId="3489"/>
    <cellStyle name="Normal 9 9" xfId="3682"/>
    <cellStyle name="Normal 9_4_Pembangunan JTM Baru Penyulang CPU 5" xfId="2077"/>
    <cellStyle name="Normal 90" xfId="2078"/>
    <cellStyle name="Normal 90 2" xfId="2079"/>
    <cellStyle name="Normal 91" xfId="2080"/>
    <cellStyle name="Normal 91 2" xfId="2081"/>
    <cellStyle name="Normal 92" xfId="2082"/>
    <cellStyle name="Normal 93" xfId="2083"/>
    <cellStyle name="Normal 94" xfId="2084"/>
    <cellStyle name="Normal 94 2" xfId="2085"/>
    <cellStyle name="Normal 95" xfId="2086"/>
    <cellStyle name="Normal 96" xfId="2087"/>
    <cellStyle name="Normal 97" xfId="2088"/>
    <cellStyle name="Normal 98" xfId="2089"/>
    <cellStyle name="Normal 99" xfId="2090"/>
    <cellStyle name="Note" xfId="2091" builtinId="10" customBuiltin="1"/>
    <cellStyle name="Note 10" xfId="2092"/>
    <cellStyle name="Note 10 2" xfId="2093"/>
    <cellStyle name="Note 10 2 2" xfId="2094"/>
    <cellStyle name="Note 10 3" xfId="2095"/>
    <cellStyle name="Note 10_TRAFO" xfId="2096"/>
    <cellStyle name="Note 11" xfId="2097"/>
    <cellStyle name="Note 11 2" xfId="2098"/>
    <cellStyle name="Note 11 2 2" xfId="2099"/>
    <cellStyle name="Note 11 3" xfId="2100"/>
    <cellStyle name="Note 11_TRAFO" xfId="2101"/>
    <cellStyle name="Note 12" xfId="2102"/>
    <cellStyle name="Note 12 2" xfId="2103"/>
    <cellStyle name="Note 12 2 2" xfId="2104"/>
    <cellStyle name="Note 12 3" xfId="2105"/>
    <cellStyle name="Note 12_TRAFO" xfId="2106"/>
    <cellStyle name="Note 13" xfId="2107"/>
    <cellStyle name="Note 13 2" xfId="2108"/>
    <cellStyle name="Note 13 2 2" xfId="2109"/>
    <cellStyle name="Note 13 3" xfId="2110"/>
    <cellStyle name="Note 13_TRAFO" xfId="2111"/>
    <cellStyle name="Note 14" xfId="2112"/>
    <cellStyle name="Note 14 2" xfId="2113"/>
    <cellStyle name="Note 14 2 2" xfId="2114"/>
    <cellStyle name="Note 14 3" xfId="2115"/>
    <cellStyle name="Note 14_TRAFO" xfId="2116"/>
    <cellStyle name="Note 15" xfId="2117"/>
    <cellStyle name="Note 15 2" xfId="2118"/>
    <cellStyle name="Note 15 2 2" xfId="2119"/>
    <cellStyle name="Note 15 3" xfId="2120"/>
    <cellStyle name="Note 15_TRAFO" xfId="2121"/>
    <cellStyle name="Note 16" xfId="2122"/>
    <cellStyle name="Note 16 2" xfId="2123"/>
    <cellStyle name="Note 16 2 2" xfId="2124"/>
    <cellStyle name="Note 16 3" xfId="2125"/>
    <cellStyle name="Note 16 3 2" xfId="3520"/>
    <cellStyle name="Note 16 4" xfId="3519"/>
    <cellStyle name="Note 16_TRAFO" xfId="2126"/>
    <cellStyle name="Note 17" xfId="2127"/>
    <cellStyle name="Note 17 2" xfId="2128"/>
    <cellStyle name="Note 17 2 2" xfId="2129"/>
    <cellStyle name="Note 17 3" xfId="2130"/>
    <cellStyle name="Note 17 3 2" xfId="3522"/>
    <cellStyle name="Note 17 4" xfId="3521"/>
    <cellStyle name="Note 17_TRAFO" xfId="2131"/>
    <cellStyle name="Note 18" xfId="2132"/>
    <cellStyle name="Note 18 2" xfId="2133"/>
    <cellStyle name="Note 18 2 2" xfId="2134"/>
    <cellStyle name="Note 18 3" xfId="2135"/>
    <cellStyle name="Note 18 3 2" xfId="3524"/>
    <cellStyle name="Note 18 4" xfId="3523"/>
    <cellStyle name="Note 18_TRAFO" xfId="2136"/>
    <cellStyle name="Note 19" xfId="2137"/>
    <cellStyle name="Note 19 2" xfId="2138"/>
    <cellStyle name="Note 19 2 2" xfId="2139"/>
    <cellStyle name="Note 19 3" xfId="2140"/>
    <cellStyle name="Note 19 3 2" xfId="3526"/>
    <cellStyle name="Note 19 4" xfId="3525"/>
    <cellStyle name="Note 19_TRAFO" xfId="2141"/>
    <cellStyle name="Note 2" xfId="2142"/>
    <cellStyle name="Note 2 2" xfId="2143"/>
    <cellStyle name="Note 2 2 2" xfId="2144"/>
    <cellStyle name="Note 2 3" xfId="2145"/>
    <cellStyle name="Note 2 3 2" xfId="2146"/>
    <cellStyle name="Note 2 4" xfId="2147"/>
    <cellStyle name="Note 2_TRAFO" xfId="2148"/>
    <cellStyle name="Note 20" xfId="2149"/>
    <cellStyle name="Note 20 2" xfId="2150"/>
    <cellStyle name="Note 20 2 2" xfId="2151"/>
    <cellStyle name="Note 20 3" xfId="2152"/>
    <cellStyle name="Note 20 3 2" xfId="3528"/>
    <cellStyle name="Note 20 4" xfId="3527"/>
    <cellStyle name="Note 20_TRAFO" xfId="2153"/>
    <cellStyle name="Note 21" xfId="2154"/>
    <cellStyle name="Note 21 2" xfId="2155"/>
    <cellStyle name="Note 21 2 2" xfId="2156"/>
    <cellStyle name="Note 21 3" xfId="2157"/>
    <cellStyle name="Note 21 3 2" xfId="3530"/>
    <cellStyle name="Note 21 4" xfId="3529"/>
    <cellStyle name="Note 21_TRAFO" xfId="2158"/>
    <cellStyle name="Note 22" xfId="2159"/>
    <cellStyle name="Note 22 2" xfId="2160"/>
    <cellStyle name="Note 22 2 2" xfId="2161"/>
    <cellStyle name="Note 22 3" xfId="2162"/>
    <cellStyle name="Note 22 3 2" xfId="3532"/>
    <cellStyle name="Note 22 4" xfId="3531"/>
    <cellStyle name="Note 22_TRAFO" xfId="2163"/>
    <cellStyle name="Note 23" xfId="2164"/>
    <cellStyle name="Note 23 2" xfId="2165"/>
    <cellStyle name="Note 23 2 2" xfId="2166"/>
    <cellStyle name="Note 23 3" xfId="2167"/>
    <cellStyle name="Note 23 3 2" xfId="3534"/>
    <cellStyle name="Note 23 4" xfId="3533"/>
    <cellStyle name="Note 23_TRAFO" xfId="2168"/>
    <cellStyle name="Note 24" xfId="2169"/>
    <cellStyle name="Note 24 2" xfId="2170"/>
    <cellStyle name="Note 24 2 2" xfId="2171"/>
    <cellStyle name="Note 24 3" xfId="2172"/>
    <cellStyle name="Note 24 3 2" xfId="3536"/>
    <cellStyle name="Note 24 4" xfId="3535"/>
    <cellStyle name="Note 24_TRAFO" xfId="2173"/>
    <cellStyle name="Note 25" xfId="2174"/>
    <cellStyle name="Note 25 2" xfId="2175"/>
    <cellStyle name="Note 25 2 2" xfId="2176"/>
    <cellStyle name="Note 25 3" xfId="2177"/>
    <cellStyle name="Note 25 3 2" xfId="3538"/>
    <cellStyle name="Note 25 4" xfId="3537"/>
    <cellStyle name="Note 25_TRAFO" xfId="2178"/>
    <cellStyle name="Note 26" xfId="2179"/>
    <cellStyle name="Note 26 2" xfId="2180"/>
    <cellStyle name="Note 26 2 2" xfId="2181"/>
    <cellStyle name="Note 26 3" xfId="2182"/>
    <cellStyle name="Note 26 3 2" xfId="3540"/>
    <cellStyle name="Note 26 4" xfId="3539"/>
    <cellStyle name="Note 26_TRAFO" xfId="2183"/>
    <cellStyle name="Note 27" xfId="2184"/>
    <cellStyle name="Note 27 2" xfId="2185"/>
    <cellStyle name="Note 27 2 2" xfId="2186"/>
    <cellStyle name="Note 27 3" xfId="2187"/>
    <cellStyle name="Note 27 3 2" xfId="3542"/>
    <cellStyle name="Note 27 4" xfId="3541"/>
    <cellStyle name="Note 27_TRAFO" xfId="2188"/>
    <cellStyle name="Note 28" xfId="2189"/>
    <cellStyle name="Note 28 2" xfId="2190"/>
    <cellStyle name="Note 28 2 2" xfId="2191"/>
    <cellStyle name="Note 28 3" xfId="2192"/>
    <cellStyle name="Note 28 3 2" xfId="3544"/>
    <cellStyle name="Note 28 4" xfId="3543"/>
    <cellStyle name="Note 28_TRAFO" xfId="2193"/>
    <cellStyle name="Note 29" xfId="2194"/>
    <cellStyle name="Note 29 2" xfId="2195"/>
    <cellStyle name="Note 29 2 2" xfId="2196"/>
    <cellStyle name="Note 29 3" xfId="2197"/>
    <cellStyle name="Note 29 3 2" xfId="3546"/>
    <cellStyle name="Note 29 4" xfId="3545"/>
    <cellStyle name="Note 29_TRAFO" xfId="2198"/>
    <cellStyle name="Note 3" xfId="2199"/>
    <cellStyle name="Note 3 2" xfId="2200"/>
    <cellStyle name="Note 3 2 2" xfId="2201"/>
    <cellStyle name="Note 3 3" xfId="2202"/>
    <cellStyle name="Note 3_TRAFO" xfId="2203"/>
    <cellStyle name="Note 30" xfId="2204"/>
    <cellStyle name="Note 30 2" xfId="2205"/>
    <cellStyle name="Note 30 2 2" xfId="2206"/>
    <cellStyle name="Note 30 3" xfId="2207"/>
    <cellStyle name="Note 30 3 2" xfId="3548"/>
    <cellStyle name="Note 30 4" xfId="3547"/>
    <cellStyle name="Note 30_TRAFO" xfId="2208"/>
    <cellStyle name="Note 31" xfId="2209"/>
    <cellStyle name="Note 31 2" xfId="2210"/>
    <cellStyle name="Note 31 2 2" xfId="2211"/>
    <cellStyle name="Note 31 3" xfId="2212"/>
    <cellStyle name="Note 31 3 2" xfId="3550"/>
    <cellStyle name="Note 31 4" xfId="3549"/>
    <cellStyle name="Note 31_TRAFO" xfId="2213"/>
    <cellStyle name="Note 32" xfId="2214"/>
    <cellStyle name="Note 32 2" xfId="2215"/>
    <cellStyle name="Note 32 2 2" xfId="2216"/>
    <cellStyle name="Note 32 3" xfId="2217"/>
    <cellStyle name="Note 32 3 2" xfId="3552"/>
    <cellStyle name="Note 32 4" xfId="3551"/>
    <cellStyle name="Note 32_TRAFO" xfId="2218"/>
    <cellStyle name="Note 33" xfId="2219"/>
    <cellStyle name="Note 33 2" xfId="2220"/>
    <cellStyle name="Note 33 2 2" xfId="2221"/>
    <cellStyle name="Note 33 3" xfId="2222"/>
    <cellStyle name="Note 33 3 2" xfId="3554"/>
    <cellStyle name="Note 33 4" xfId="3553"/>
    <cellStyle name="Note 33_TRAFO" xfId="2223"/>
    <cellStyle name="Note 34" xfId="2224"/>
    <cellStyle name="Note 34 2" xfId="2225"/>
    <cellStyle name="Note 34 2 2" xfId="2226"/>
    <cellStyle name="Note 34 3" xfId="2227"/>
    <cellStyle name="Note 34 3 2" xfId="3556"/>
    <cellStyle name="Note 34 4" xfId="3555"/>
    <cellStyle name="Note 34_TRAFO" xfId="2228"/>
    <cellStyle name="Note 35" xfId="2229"/>
    <cellStyle name="Note 35 2" xfId="2230"/>
    <cellStyle name="Note 35 2 2" xfId="2231"/>
    <cellStyle name="Note 35 3" xfId="2232"/>
    <cellStyle name="Note 35 3 2" xfId="3558"/>
    <cellStyle name="Note 35 4" xfId="3557"/>
    <cellStyle name="Note 35_TRAFO" xfId="2233"/>
    <cellStyle name="Note 36" xfId="2234"/>
    <cellStyle name="Note 36 2" xfId="2235"/>
    <cellStyle name="Note 36 2 2" xfId="2236"/>
    <cellStyle name="Note 36 3" xfId="2237"/>
    <cellStyle name="Note 36 3 2" xfId="3560"/>
    <cellStyle name="Note 36 4" xfId="3559"/>
    <cellStyle name="Note 36_TRAFO" xfId="2238"/>
    <cellStyle name="Note 37" xfId="2239"/>
    <cellStyle name="Note 37 2" xfId="2240"/>
    <cellStyle name="Note 37 2 2" xfId="2241"/>
    <cellStyle name="Note 37 3" xfId="2242"/>
    <cellStyle name="Note 37 3 2" xfId="3562"/>
    <cellStyle name="Note 37 4" xfId="3561"/>
    <cellStyle name="Note 37_TRAFO" xfId="2243"/>
    <cellStyle name="Note 38" xfId="2244"/>
    <cellStyle name="Note 38 2" xfId="2245"/>
    <cellStyle name="Note 38 2 2" xfId="2246"/>
    <cellStyle name="Note 38 3" xfId="2247"/>
    <cellStyle name="Note 38 3 2" xfId="3564"/>
    <cellStyle name="Note 38 4" xfId="3563"/>
    <cellStyle name="Note 38_TRAFO" xfId="2248"/>
    <cellStyle name="Note 39" xfId="2249"/>
    <cellStyle name="Note 39 2" xfId="2250"/>
    <cellStyle name="Note 39 2 2" xfId="2251"/>
    <cellStyle name="Note 39 3" xfId="2252"/>
    <cellStyle name="Note 39 3 2" xfId="3566"/>
    <cellStyle name="Note 39 4" xfId="3565"/>
    <cellStyle name="Note 39_TRAFO" xfId="2253"/>
    <cellStyle name="Note 4" xfId="2254"/>
    <cellStyle name="Note 4 2" xfId="2255"/>
    <cellStyle name="Note 4 2 2" xfId="2256"/>
    <cellStyle name="Note 4 3" xfId="2257"/>
    <cellStyle name="Note 4_TRAFO" xfId="2258"/>
    <cellStyle name="Note 40" xfId="2259"/>
    <cellStyle name="Note 40 2" xfId="2260"/>
    <cellStyle name="Note 40 2 2" xfId="2261"/>
    <cellStyle name="Note 40 3" xfId="2262"/>
    <cellStyle name="Note 40 3 2" xfId="3568"/>
    <cellStyle name="Note 40 4" xfId="3567"/>
    <cellStyle name="Note 40_TRAFO" xfId="2263"/>
    <cellStyle name="Note 41" xfId="2264"/>
    <cellStyle name="Note 41 2" xfId="2265"/>
    <cellStyle name="Note 41 2 2" xfId="2266"/>
    <cellStyle name="Note 41 3" xfId="2267"/>
    <cellStyle name="Note 41 3 2" xfId="3570"/>
    <cellStyle name="Note 41 4" xfId="3569"/>
    <cellStyle name="Note 41_TRAFO" xfId="2268"/>
    <cellStyle name="Note 42" xfId="2269"/>
    <cellStyle name="Note 42 2" xfId="2270"/>
    <cellStyle name="Note 42 2 2" xfId="2271"/>
    <cellStyle name="Note 42 3" xfId="2272"/>
    <cellStyle name="Note 42 3 2" xfId="3572"/>
    <cellStyle name="Note 42 4" xfId="3571"/>
    <cellStyle name="Note 42_TRAFO" xfId="2273"/>
    <cellStyle name="Note 43" xfId="2274"/>
    <cellStyle name="Note 43 2" xfId="2275"/>
    <cellStyle name="Note 43 2 2" xfId="2276"/>
    <cellStyle name="Note 43 3" xfId="2277"/>
    <cellStyle name="Note 43 3 2" xfId="3574"/>
    <cellStyle name="Note 43 4" xfId="3573"/>
    <cellStyle name="Note 43_TRAFO" xfId="2278"/>
    <cellStyle name="Note 44" xfId="2279"/>
    <cellStyle name="Note 44 2" xfId="2280"/>
    <cellStyle name="Note 44 2 2" xfId="2281"/>
    <cellStyle name="Note 44 3" xfId="2282"/>
    <cellStyle name="Note 44 3 2" xfId="3576"/>
    <cellStyle name="Note 44 4" xfId="3575"/>
    <cellStyle name="Note 44_TRAFO" xfId="2283"/>
    <cellStyle name="Note 45" xfId="2284"/>
    <cellStyle name="Note 45 2" xfId="2285"/>
    <cellStyle name="Note 45 2 2" xfId="2286"/>
    <cellStyle name="Note 45 3" xfId="2287"/>
    <cellStyle name="Note 45 3 2" xfId="3578"/>
    <cellStyle name="Note 45 4" xfId="3577"/>
    <cellStyle name="Note 45_TRAFO" xfId="2288"/>
    <cellStyle name="Note 46" xfId="2289"/>
    <cellStyle name="Note 46 2" xfId="2290"/>
    <cellStyle name="Note 46 2 2" xfId="2291"/>
    <cellStyle name="Note 46 3" xfId="2292"/>
    <cellStyle name="Note 46 3 2" xfId="3580"/>
    <cellStyle name="Note 46 4" xfId="3579"/>
    <cellStyle name="Note 46_TRAFO" xfId="2293"/>
    <cellStyle name="Note 47" xfId="2294"/>
    <cellStyle name="Note 47 2" xfId="2295"/>
    <cellStyle name="Note 47 2 2" xfId="2296"/>
    <cellStyle name="Note 47 3" xfId="2297"/>
    <cellStyle name="Note 47 3 2" xfId="3582"/>
    <cellStyle name="Note 47 4" xfId="3581"/>
    <cellStyle name="Note 47_TRAFO" xfId="2298"/>
    <cellStyle name="Note 48" xfId="2299"/>
    <cellStyle name="Note 48 2" xfId="2300"/>
    <cellStyle name="Note 48 2 2" xfId="2301"/>
    <cellStyle name="Note 48 3" xfId="2302"/>
    <cellStyle name="Note 48 3 2" xfId="3584"/>
    <cellStyle name="Note 48 4" xfId="3583"/>
    <cellStyle name="Note 48_TRAFO" xfId="2303"/>
    <cellStyle name="Note 49" xfId="2304"/>
    <cellStyle name="Note 49 2" xfId="2305"/>
    <cellStyle name="Note 49 2 2" xfId="2306"/>
    <cellStyle name="Note 49 3" xfId="2307"/>
    <cellStyle name="Note 49 3 2" xfId="3586"/>
    <cellStyle name="Note 49 4" xfId="3585"/>
    <cellStyle name="Note 49_TRAFO" xfId="2308"/>
    <cellStyle name="Note 5" xfId="2309"/>
    <cellStyle name="Note 5 2" xfId="2310"/>
    <cellStyle name="Note 5 2 2" xfId="2311"/>
    <cellStyle name="Note 5 3" xfId="2312"/>
    <cellStyle name="Note 5_TRAFO" xfId="2313"/>
    <cellStyle name="Note 50" xfId="2314"/>
    <cellStyle name="Note 50 2" xfId="2315"/>
    <cellStyle name="Note 50 2 2" xfId="2316"/>
    <cellStyle name="Note 50 3" xfId="2317"/>
    <cellStyle name="Note 50 3 2" xfId="3588"/>
    <cellStyle name="Note 50 4" xfId="3587"/>
    <cellStyle name="Note 50_TRAFO" xfId="2318"/>
    <cellStyle name="Note 51" xfId="2319"/>
    <cellStyle name="Note 51 2" xfId="2320"/>
    <cellStyle name="Note 51 2 2" xfId="2321"/>
    <cellStyle name="Note 51 3" xfId="2322"/>
    <cellStyle name="Note 51 3 2" xfId="3590"/>
    <cellStyle name="Note 51 4" xfId="3589"/>
    <cellStyle name="Note 51_TRAFO" xfId="2323"/>
    <cellStyle name="Note 52" xfId="2324"/>
    <cellStyle name="Note 52 2" xfId="2325"/>
    <cellStyle name="Note 52 2 2" xfId="2326"/>
    <cellStyle name="Note 52 3" xfId="2327"/>
    <cellStyle name="Note 52 3 2" xfId="3592"/>
    <cellStyle name="Note 52 4" xfId="3591"/>
    <cellStyle name="Note 52_TRAFO" xfId="2328"/>
    <cellStyle name="Note 53" xfId="2329"/>
    <cellStyle name="Note 53 2" xfId="2330"/>
    <cellStyle name="Note 53 2 2" xfId="2331"/>
    <cellStyle name="Note 53 3" xfId="2332"/>
    <cellStyle name="Note 53 3 2" xfId="3594"/>
    <cellStyle name="Note 53 4" xfId="3593"/>
    <cellStyle name="Note 53_TRAFO" xfId="2333"/>
    <cellStyle name="Note 54" xfId="2334"/>
    <cellStyle name="Note 54 2" xfId="2335"/>
    <cellStyle name="Note 54 2 2" xfId="2336"/>
    <cellStyle name="Note 54 3" xfId="2337"/>
    <cellStyle name="Note 54 3 2" xfId="3596"/>
    <cellStyle name="Note 54 4" xfId="3595"/>
    <cellStyle name="Note 54_TRAFO" xfId="2338"/>
    <cellStyle name="Note 55" xfId="2339"/>
    <cellStyle name="Note 55 2" xfId="2340"/>
    <cellStyle name="Note 55 2 2" xfId="2341"/>
    <cellStyle name="Note 55 3" xfId="2342"/>
    <cellStyle name="Note 55 3 2" xfId="3598"/>
    <cellStyle name="Note 55 4" xfId="3597"/>
    <cellStyle name="Note 55_TRAFO" xfId="2343"/>
    <cellStyle name="Note 56" xfId="2344"/>
    <cellStyle name="Note 56 2" xfId="2345"/>
    <cellStyle name="Note 56 2 2" xfId="2346"/>
    <cellStyle name="Note 56 3" xfId="2347"/>
    <cellStyle name="Note 56 3 2" xfId="3600"/>
    <cellStyle name="Note 56 4" xfId="3599"/>
    <cellStyle name="Note 56_TRAFO" xfId="2348"/>
    <cellStyle name="Note 57" xfId="2349"/>
    <cellStyle name="Note 57 2" xfId="2350"/>
    <cellStyle name="Note 57 2 2" xfId="2351"/>
    <cellStyle name="Note 57 3" xfId="2352"/>
    <cellStyle name="Note 57 3 2" xfId="3602"/>
    <cellStyle name="Note 57 4" xfId="3601"/>
    <cellStyle name="Note 57_TRAFO" xfId="2353"/>
    <cellStyle name="Note 58" xfId="2354"/>
    <cellStyle name="Note 58 2" xfId="2355"/>
    <cellStyle name="Note 58 2 2" xfId="2356"/>
    <cellStyle name="Note 58 3" xfId="2357"/>
    <cellStyle name="Note 58 3 2" xfId="3604"/>
    <cellStyle name="Note 58 4" xfId="3603"/>
    <cellStyle name="Note 58_TRAFO" xfId="2358"/>
    <cellStyle name="Note 59" xfId="2359"/>
    <cellStyle name="Note 59 2" xfId="2360"/>
    <cellStyle name="Note 59 2 2" xfId="2361"/>
    <cellStyle name="Note 59 3" xfId="2362"/>
    <cellStyle name="Note 59 3 2" xfId="3606"/>
    <cellStyle name="Note 59 4" xfId="3605"/>
    <cellStyle name="Note 59_TRAFO" xfId="2363"/>
    <cellStyle name="Note 6" xfId="2364"/>
    <cellStyle name="Note 6 2" xfId="2365"/>
    <cellStyle name="Note 6 2 2" xfId="2366"/>
    <cellStyle name="Note 6 3" xfId="2367"/>
    <cellStyle name="Note 6_TRAFO" xfId="2368"/>
    <cellStyle name="Note 60" xfId="2369"/>
    <cellStyle name="Note 60 2" xfId="2370"/>
    <cellStyle name="Note 60 2 2" xfId="2371"/>
    <cellStyle name="Note 60 3" xfId="2372"/>
    <cellStyle name="Note 60 3 2" xfId="3608"/>
    <cellStyle name="Note 60 4" xfId="3607"/>
    <cellStyle name="Note 60_TRAFO" xfId="2373"/>
    <cellStyle name="Note 61" xfId="2374"/>
    <cellStyle name="Note 61 2" xfId="2375"/>
    <cellStyle name="Note 61 2 2" xfId="2376"/>
    <cellStyle name="Note 61 3" xfId="2377"/>
    <cellStyle name="Note 61 3 2" xfId="3610"/>
    <cellStyle name="Note 61 4" xfId="3609"/>
    <cellStyle name="Note 61_TRAFO" xfId="2378"/>
    <cellStyle name="Note 62" xfId="2379"/>
    <cellStyle name="Note 62 2" xfId="2380"/>
    <cellStyle name="Note 62 2 2" xfId="2381"/>
    <cellStyle name="Note 62 3" xfId="2382"/>
    <cellStyle name="Note 62 3 2" xfId="3612"/>
    <cellStyle name="Note 62 4" xfId="3611"/>
    <cellStyle name="Note 62_TRAFO" xfId="2383"/>
    <cellStyle name="Note 63" xfId="2384"/>
    <cellStyle name="Note 63 2" xfId="2385"/>
    <cellStyle name="Note 63 2 2" xfId="2386"/>
    <cellStyle name="Note 63 3" xfId="2387"/>
    <cellStyle name="Note 63 3 2" xfId="3614"/>
    <cellStyle name="Note 63 4" xfId="3613"/>
    <cellStyle name="Note 63_TRAFO" xfId="2388"/>
    <cellStyle name="Note 64" xfId="2389"/>
    <cellStyle name="Note 64 2" xfId="2390"/>
    <cellStyle name="Note 64 2 2" xfId="2391"/>
    <cellStyle name="Note 64 3" xfId="2392"/>
    <cellStyle name="Note 64 3 2" xfId="3616"/>
    <cellStyle name="Note 64 4" xfId="3615"/>
    <cellStyle name="Note 64_TRAFO" xfId="2393"/>
    <cellStyle name="Note 65" xfId="2394"/>
    <cellStyle name="Note 65 2" xfId="2395"/>
    <cellStyle name="Note 65 2 2" xfId="2396"/>
    <cellStyle name="Note 65 3" xfId="2397"/>
    <cellStyle name="Note 65 3 2" xfId="3618"/>
    <cellStyle name="Note 65 4" xfId="3617"/>
    <cellStyle name="Note 65_TRAFO" xfId="2398"/>
    <cellStyle name="Note 66" xfId="2399"/>
    <cellStyle name="Note 66 2" xfId="2400"/>
    <cellStyle name="Note 66 2 2" xfId="2401"/>
    <cellStyle name="Note 66 3" xfId="2402"/>
    <cellStyle name="Note 66 3 2" xfId="3620"/>
    <cellStyle name="Note 66 4" xfId="3619"/>
    <cellStyle name="Note 66_TRAFO" xfId="2403"/>
    <cellStyle name="Note 67" xfId="2404"/>
    <cellStyle name="Note 67 2" xfId="2405"/>
    <cellStyle name="Note 67 2 2" xfId="2406"/>
    <cellStyle name="Note 67 3" xfId="2407"/>
    <cellStyle name="Note 67 3 2" xfId="3622"/>
    <cellStyle name="Note 67 4" xfId="3621"/>
    <cellStyle name="Note 67_TRAFO" xfId="2408"/>
    <cellStyle name="Note 68" xfId="2409"/>
    <cellStyle name="Note 68 2" xfId="2410"/>
    <cellStyle name="Note 68 2 2" xfId="2411"/>
    <cellStyle name="Note 68 3" xfId="2412"/>
    <cellStyle name="Note 68 3 2" xfId="3624"/>
    <cellStyle name="Note 68 4" xfId="3623"/>
    <cellStyle name="Note 68_TRAFO" xfId="2413"/>
    <cellStyle name="Note 69" xfId="2414"/>
    <cellStyle name="Note 69 2" xfId="2415"/>
    <cellStyle name="Note 69 2 2" xfId="2416"/>
    <cellStyle name="Note 69 3" xfId="2417"/>
    <cellStyle name="Note 69 3 2" xfId="3626"/>
    <cellStyle name="Note 69 4" xfId="3625"/>
    <cellStyle name="Note 69_TRAFO" xfId="2418"/>
    <cellStyle name="Note 7" xfId="2419"/>
    <cellStyle name="Note 7 2" xfId="2420"/>
    <cellStyle name="Note 7 2 2" xfId="2421"/>
    <cellStyle name="Note 7 3" xfId="2422"/>
    <cellStyle name="Note 7_TRAFO" xfId="2423"/>
    <cellStyle name="Note 70" xfId="2424"/>
    <cellStyle name="Note 70 2" xfId="2425"/>
    <cellStyle name="Note 70 2 2" xfId="2426"/>
    <cellStyle name="Note 70 3" xfId="2427"/>
    <cellStyle name="Note 70 3 2" xfId="3628"/>
    <cellStyle name="Note 70 4" xfId="3627"/>
    <cellStyle name="Note 70_TRAFO" xfId="2428"/>
    <cellStyle name="Note 71" xfId="2429"/>
    <cellStyle name="Note 71 2" xfId="2430"/>
    <cellStyle name="Note 71 2 2" xfId="2431"/>
    <cellStyle name="Note 71 3" xfId="2432"/>
    <cellStyle name="Note 71 3 2" xfId="3630"/>
    <cellStyle name="Note 71 4" xfId="3629"/>
    <cellStyle name="Note 71_TRAFO" xfId="2433"/>
    <cellStyle name="Note 72" xfId="2434"/>
    <cellStyle name="Note 72 2" xfId="2435"/>
    <cellStyle name="Note 72 2 2" xfId="2436"/>
    <cellStyle name="Note 72 3" xfId="2437"/>
    <cellStyle name="Note 72 3 2" xfId="3632"/>
    <cellStyle name="Note 72 4" xfId="3631"/>
    <cellStyle name="Note 72_TRAFO" xfId="2438"/>
    <cellStyle name="Note 73" xfId="2439"/>
    <cellStyle name="Note 73 2" xfId="2440"/>
    <cellStyle name="Note 73 2 2" xfId="2441"/>
    <cellStyle name="Note 73 3" xfId="2442"/>
    <cellStyle name="Note 73 3 2" xfId="3634"/>
    <cellStyle name="Note 73 4" xfId="3633"/>
    <cellStyle name="Note 73_TRAFO" xfId="2443"/>
    <cellStyle name="Note 74" xfId="2444"/>
    <cellStyle name="Note 74 2" xfId="2445"/>
    <cellStyle name="Note 74 2 2" xfId="2446"/>
    <cellStyle name="Note 74 3" xfId="2447"/>
    <cellStyle name="Note 74 3 2" xfId="3636"/>
    <cellStyle name="Note 74 4" xfId="3635"/>
    <cellStyle name="Note 74_TRAFO" xfId="2448"/>
    <cellStyle name="Note 75" xfId="2449"/>
    <cellStyle name="Note 75 2" xfId="2450"/>
    <cellStyle name="Note 75 2 2" xfId="2451"/>
    <cellStyle name="Note 75 3" xfId="2452"/>
    <cellStyle name="Note 75 3 2" xfId="3638"/>
    <cellStyle name="Note 75 4" xfId="3637"/>
    <cellStyle name="Note 75_TRAFO" xfId="2453"/>
    <cellStyle name="Note 76" xfId="2454"/>
    <cellStyle name="Note 76 2" xfId="2455"/>
    <cellStyle name="Note 76 2 2" xfId="2456"/>
    <cellStyle name="Note 76 3" xfId="2457"/>
    <cellStyle name="Note 76 3 2" xfId="3640"/>
    <cellStyle name="Note 76 4" xfId="3639"/>
    <cellStyle name="Note 76_TRAFO" xfId="2458"/>
    <cellStyle name="Note 77" xfId="2459"/>
    <cellStyle name="Note 77 2" xfId="2460"/>
    <cellStyle name="Note 77 2 2" xfId="2461"/>
    <cellStyle name="Note 77 3" xfId="2462"/>
    <cellStyle name="Note 77 3 2" xfId="3642"/>
    <cellStyle name="Note 77 4" xfId="3641"/>
    <cellStyle name="Note 77_TRAFO" xfId="2463"/>
    <cellStyle name="Note 78" xfId="2464"/>
    <cellStyle name="Note 78 2" xfId="2465"/>
    <cellStyle name="Note 78 2 2" xfId="2466"/>
    <cellStyle name="Note 78 3" xfId="2467"/>
    <cellStyle name="Note 78 3 2" xfId="3644"/>
    <cellStyle name="Note 78 4" xfId="3643"/>
    <cellStyle name="Note 78_TRAFO" xfId="2468"/>
    <cellStyle name="Note 8" xfId="2469"/>
    <cellStyle name="Note 8 2" xfId="2470"/>
    <cellStyle name="Note 8 2 2" xfId="2471"/>
    <cellStyle name="Note 8 3" xfId="2472"/>
    <cellStyle name="Note 8_TRAFO" xfId="2473"/>
    <cellStyle name="Note 9" xfId="2474"/>
    <cellStyle name="Note 9 2" xfId="2475"/>
    <cellStyle name="Note 9 2 2" xfId="2476"/>
    <cellStyle name="Note 9 3" xfId="2477"/>
    <cellStyle name="Note 9_TRAFO" xfId="2478"/>
    <cellStyle name="Output" xfId="2479" builtinId="21" customBuiltin="1"/>
    <cellStyle name="Output 10" xfId="2480"/>
    <cellStyle name="Output 10 2" xfId="2481"/>
    <cellStyle name="Output 11" xfId="2482"/>
    <cellStyle name="Output 11 2" xfId="2483"/>
    <cellStyle name="Output 12" xfId="2484"/>
    <cellStyle name="Output 12 2" xfId="2485"/>
    <cellStyle name="Output 13" xfId="2486"/>
    <cellStyle name="Output 13 2" xfId="2487"/>
    <cellStyle name="Output 14" xfId="2488"/>
    <cellStyle name="Output 14 2" xfId="2489"/>
    <cellStyle name="Output 15" xfId="2490"/>
    <cellStyle name="Output 15 2" xfId="2491"/>
    <cellStyle name="Output 16" xfId="2492"/>
    <cellStyle name="Output 16 2" xfId="2493"/>
    <cellStyle name="Output 2" xfId="2494"/>
    <cellStyle name="Output 2 2" xfId="2495"/>
    <cellStyle name="Output 2 2 2" xfId="2496"/>
    <cellStyle name="Output 2 3" xfId="2497"/>
    <cellStyle name="Output 2 3 2" xfId="2498"/>
    <cellStyle name="Output 2 4" xfId="2499"/>
    <cellStyle name="Output 3" xfId="2500"/>
    <cellStyle name="Output 3 2" xfId="2501"/>
    <cellStyle name="Output 4" xfId="2502"/>
    <cellStyle name="Output 4 2" xfId="2503"/>
    <cellStyle name="Output 5" xfId="2504"/>
    <cellStyle name="Output 5 2" xfId="2505"/>
    <cellStyle name="Output 6" xfId="2506"/>
    <cellStyle name="Output 6 2" xfId="2507"/>
    <cellStyle name="Output 7" xfId="2508"/>
    <cellStyle name="Output 7 2" xfId="2509"/>
    <cellStyle name="Output 8" xfId="2510"/>
    <cellStyle name="Output 8 2" xfId="2511"/>
    <cellStyle name="Output 9" xfId="2512"/>
    <cellStyle name="Output 9 2" xfId="2513"/>
    <cellStyle name="Percent" xfId="2675" builtinId="5"/>
    <cellStyle name="Percent [0]" xfId="2514"/>
    <cellStyle name="Percent [0] 2" xfId="2515"/>
    <cellStyle name="Percent [00]" xfId="2516"/>
    <cellStyle name="Percent [00] 2" xfId="2517"/>
    <cellStyle name="Percent [2]" xfId="2518"/>
    <cellStyle name="Percent [2] 2" xfId="2519"/>
    <cellStyle name="Percent 10" xfId="2520"/>
    <cellStyle name="Percent 11" xfId="2521"/>
    <cellStyle name="Percent 11 2" xfId="2671"/>
    <cellStyle name="Percent 12" xfId="3681"/>
    <cellStyle name="Percent 13" xfId="3686"/>
    <cellStyle name="Percent 14" xfId="3687"/>
    <cellStyle name="Percent 15" xfId="3688"/>
    <cellStyle name="Percent 16" xfId="3689"/>
    <cellStyle name="Percent 17" xfId="3690"/>
    <cellStyle name="Percent 18" xfId="3691"/>
    <cellStyle name="Percent 19" xfId="3722"/>
    <cellStyle name="Percent 2" xfId="2522"/>
    <cellStyle name="Percent 2 2" xfId="2523"/>
    <cellStyle name="Percent 2 2 2" xfId="2524"/>
    <cellStyle name="Percent 2 2 2 2" xfId="2525"/>
    <cellStyle name="Percent 2 2 2 2 2" xfId="2526"/>
    <cellStyle name="Percent 2 2 2 2 2 2" xfId="2527"/>
    <cellStyle name="Percent 2 2 2 2 2 2 2" xfId="3648"/>
    <cellStyle name="Percent 2 2 2 2 2 3" xfId="2528"/>
    <cellStyle name="Percent 2 2 2 2 2 3 2" xfId="3649"/>
    <cellStyle name="Percent 2 2 2 2 2 4" xfId="2529"/>
    <cellStyle name="Percent 2 2 2 2 2 4 2" xfId="3650"/>
    <cellStyle name="Percent 2 2 2 2 2 5" xfId="2530"/>
    <cellStyle name="Percent 2 2 2 2 2 5 2" xfId="3651"/>
    <cellStyle name="Percent 2 2 2 2 2 6" xfId="3647"/>
    <cellStyle name="Percent 2 2 2 2 3" xfId="2531"/>
    <cellStyle name="Percent 2 2 2 2 3 2" xfId="3652"/>
    <cellStyle name="Percent 2 2 2 2 4" xfId="2532"/>
    <cellStyle name="Percent 2 2 2 2 4 2" xfId="3653"/>
    <cellStyle name="Percent 2 2 2 2 5" xfId="2533"/>
    <cellStyle name="Percent 2 2 2 2 5 2" xfId="3654"/>
    <cellStyle name="Percent 2 2 2 2 6" xfId="3646"/>
    <cellStyle name="Percent 2 2 2 3" xfId="2534"/>
    <cellStyle name="Percent 2 2 2 3 2" xfId="3655"/>
    <cellStyle name="Percent 2 2 2 4" xfId="2535"/>
    <cellStyle name="Percent 2 2 2 4 2" xfId="3656"/>
    <cellStyle name="Percent 2 2 2 5" xfId="2536"/>
    <cellStyle name="Percent 2 2 2 5 2" xfId="3657"/>
    <cellStyle name="Percent 2 2 2 6" xfId="2537"/>
    <cellStyle name="Percent 2 2 2 6 2" xfId="3658"/>
    <cellStyle name="Percent 2 2 2 7" xfId="2538"/>
    <cellStyle name="Percent 2 2 2 7 2" xfId="3659"/>
    <cellStyle name="Percent 2 2 2 8" xfId="3645"/>
    <cellStyle name="Percent 2 2 3" xfId="2539"/>
    <cellStyle name="Percent 2 2 3 2" xfId="3660"/>
    <cellStyle name="Percent 2 2 4" xfId="2540"/>
    <cellStyle name="Percent 2 2 4 2" xfId="3661"/>
    <cellStyle name="Percent 2 2 5" xfId="2541"/>
    <cellStyle name="Percent 2 2 5 2" xfId="3662"/>
    <cellStyle name="Percent 2 2 6" xfId="2542"/>
    <cellStyle name="Percent 2 3" xfId="2543"/>
    <cellStyle name="Percent 2 3 2" xfId="2544"/>
    <cellStyle name="Percent 2 3 2 2" xfId="2545"/>
    <cellStyle name="Percent 2 3 3" xfId="3663"/>
    <cellStyle name="Percent 2 4" xfId="2546"/>
    <cellStyle name="Percent 2 4 2" xfId="3664"/>
    <cellStyle name="Percent 2 5" xfId="2547"/>
    <cellStyle name="Percent 2 5 2" xfId="3665"/>
    <cellStyle name="Percent 2 6" xfId="2548"/>
    <cellStyle name="Percent 2 6 2" xfId="3666"/>
    <cellStyle name="Percent 2 7" xfId="2549"/>
    <cellStyle name="Percent 20" xfId="3723"/>
    <cellStyle name="Percent 21" xfId="3724"/>
    <cellStyle name="Percent 22" xfId="3725"/>
    <cellStyle name="Percent 23" xfId="3726"/>
    <cellStyle name="Percent 24" xfId="3727"/>
    <cellStyle name="Percent 25" xfId="3728"/>
    <cellStyle name="Percent 26" xfId="3729"/>
    <cellStyle name="Percent 27" xfId="3730"/>
    <cellStyle name="Percent 3" xfId="2550"/>
    <cellStyle name="Percent 3 2" xfId="2551"/>
    <cellStyle name="Percent 4" xfId="2552"/>
    <cellStyle name="Percent 4 2" xfId="2553"/>
    <cellStyle name="Percent 4 2 2" xfId="2554"/>
    <cellStyle name="Percent 5" xfId="2555"/>
    <cellStyle name="Percent 5 2" xfId="2556"/>
    <cellStyle name="Percent 5 2 2" xfId="2557"/>
    <cellStyle name="Percent 5 2 2 2" xfId="3669"/>
    <cellStyle name="Percent 5 2 3" xfId="2558"/>
    <cellStyle name="Percent 5 2 3 2" xfId="3670"/>
    <cellStyle name="Percent 5 2 4" xfId="2559"/>
    <cellStyle name="Percent 5 2 4 2" xfId="3671"/>
    <cellStyle name="Percent 5 2 5" xfId="2560"/>
    <cellStyle name="Percent 5 2 5 2" xfId="3672"/>
    <cellStyle name="Percent 5 2 6" xfId="2561"/>
    <cellStyle name="Percent 5 2 6 2" xfId="2562"/>
    <cellStyle name="Percent 5 2 7" xfId="3668"/>
    <cellStyle name="Percent 5 3" xfId="2563"/>
    <cellStyle name="Percent 5 3 2" xfId="3673"/>
    <cellStyle name="Percent 5 4" xfId="2564"/>
    <cellStyle name="Percent 5 4 2" xfId="3674"/>
    <cellStyle name="Percent 5 5" xfId="2565"/>
    <cellStyle name="Percent 5 5 2" xfId="3675"/>
    <cellStyle name="Percent 5 6" xfId="3667"/>
    <cellStyle name="Percent 6" xfId="2566"/>
    <cellStyle name="Percent 6 2" xfId="2567"/>
    <cellStyle name="Percent 7" xfId="2568"/>
    <cellStyle name="Percent 7 2" xfId="2569"/>
    <cellStyle name="Percent 7 2 2" xfId="2570"/>
    <cellStyle name="Percent 7 3" xfId="2571"/>
    <cellStyle name="Percent 8" xfId="2572"/>
    <cellStyle name="Percent 8 2" xfId="3676"/>
    <cellStyle name="Percent 9" xfId="2573"/>
    <cellStyle name="Percent 9 2" xfId="2574"/>
    <cellStyle name="PrePop Currency (0)" xfId="2575"/>
    <cellStyle name="PrePop Currency (0) 2" xfId="2576"/>
    <cellStyle name="PrePop Currency (2)" xfId="2577"/>
    <cellStyle name="PrePop Currency (2) 2" xfId="2578"/>
    <cellStyle name="PrePop Units (0)" xfId="2579"/>
    <cellStyle name="PrePop Units (0) 2" xfId="2580"/>
    <cellStyle name="PrePop Units (1)" xfId="2581"/>
    <cellStyle name="PrePop Units (1) 2" xfId="2582"/>
    <cellStyle name="PrePop Units (2)" xfId="2583"/>
    <cellStyle name="PrePop Units (2) 2" xfId="2584"/>
    <cellStyle name="Reset range style to defaults" xfId="2585"/>
    <cellStyle name="RevList" xfId="2586"/>
    <cellStyle name="sbt2" xfId="2587"/>
    <cellStyle name="sbt2 2" xfId="2588"/>
    <cellStyle name="subt1" xfId="2589"/>
    <cellStyle name="subt1 2" xfId="2590"/>
    <cellStyle name="Subtotal" xfId="2591"/>
    <cellStyle name="Text Indent A" xfId="2592"/>
    <cellStyle name="Text Indent B" xfId="2593"/>
    <cellStyle name="Text Indent B 2" xfId="2594"/>
    <cellStyle name="Text Indent C" xfId="2595"/>
    <cellStyle name="Text Indent C 2" xfId="2596"/>
    <cellStyle name="TIGA" xfId="2597"/>
    <cellStyle name="Title" xfId="2598" builtinId="15" customBuiltin="1"/>
    <cellStyle name="Title 10" xfId="2599"/>
    <cellStyle name="Title 11" xfId="2600"/>
    <cellStyle name="Title 12" xfId="2601"/>
    <cellStyle name="Title 13" xfId="2602"/>
    <cellStyle name="Title 14" xfId="2603"/>
    <cellStyle name="Title 15" xfId="2604"/>
    <cellStyle name="Title 16" xfId="2605"/>
    <cellStyle name="Title 2" xfId="2606"/>
    <cellStyle name="Title 2 2" xfId="2607"/>
    <cellStyle name="Title 2 3" xfId="2608"/>
    <cellStyle name="Title 3" xfId="2609"/>
    <cellStyle name="Title 4" xfId="2610"/>
    <cellStyle name="Title 5" xfId="2611"/>
    <cellStyle name="Title 6" xfId="2612"/>
    <cellStyle name="Title 7" xfId="2613"/>
    <cellStyle name="Title 8" xfId="2614"/>
    <cellStyle name="Title 9" xfId="2615"/>
    <cellStyle name="Total" xfId="2616" builtinId="25" customBuiltin="1"/>
    <cellStyle name="Total 10" xfId="2617"/>
    <cellStyle name="Total 10 2" xfId="2618"/>
    <cellStyle name="Total 11" xfId="2619"/>
    <cellStyle name="Total 11 2" xfId="2620"/>
    <cellStyle name="Total 12" xfId="2621"/>
    <cellStyle name="Total 12 2" xfId="2622"/>
    <cellStyle name="Total 13" xfId="2623"/>
    <cellStyle name="Total 13 2" xfId="2624"/>
    <cellStyle name="Total 14" xfId="2625"/>
    <cellStyle name="Total 14 2" xfId="2626"/>
    <cellStyle name="Total 15" xfId="2627"/>
    <cellStyle name="Total 15 2" xfId="2628"/>
    <cellStyle name="Total 16" xfId="2629"/>
    <cellStyle name="Total 16 2" xfId="2630"/>
    <cellStyle name="Total 2" xfId="2631"/>
    <cellStyle name="Total 2 2" xfId="2632"/>
    <cellStyle name="Total 2 2 2" xfId="2633"/>
    <cellStyle name="Total 2 3" xfId="2634"/>
    <cellStyle name="Total 2 3 2" xfId="2635"/>
    <cellStyle name="Total 2 4" xfId="2636"/>
    <cellStyle name="Total 3" xfId="2637"/>
    <cellStyle name="Total 3 2" xfId="2638"/>
    <cellStyle name="Total 4" xfId="2639"/>
    <cellStyle name="Total 4 2" xfId="2640"/>
    <cellStyle name="Total 5" xfId="2641"/>
    <cellStyle name="Total 5 2" xfId="2642"/>
    <cellStyle name="Total 6" xfId="2643"/>
    <cellStyle name="Total 6 2" xfId="2644"/>
    <cellStyle name="Total 7" xfId="2645"/>
    <cellStyle name="Total 7 2" xfId="2646"/>
    <cellStyle name="Total 8" xfId="2647"/>
    <cellStyle name="Total 8 2" xfId="2648"/>
    <cellStyle name="Total 9" xfId="2649"/>
    <cellStyle name="Total 9 2" xfId="2650"/>
    <cellStyle name="Warning Text" xfId="2651" builtinId="11" customBuiltin="1"/>
    <cellStyle name="Warning Text 10" xfId="2652"/>
    <cellStyle name="Warning Text 11" xfId="2653"/>
    <cellStyle name="Warning Text 12" xfId="2654"/>
    <cellStyle name="Warning Text 13" xfId="2655"/>
    <cellStyle name="Warning Text 14" xfId="2656"/>
    <cellStyle name="Warning Text 15" xfId="2657"/>
    <cellStyle name="Warning Text 16" xfId="2658"/>
    <cellStyle name="Warning Text 2" xfId="2659"/>
    <cellStyle name="Warning Text 2 2" xfId="2660"/>
    <cellStyle name="Warning Text 2 3" xfId="2661"/>
    <cellStyle name="Warning Text 3" xfId="2662"/>
    <cellStyle name="Warning Text 4" xfId="2663"/>
    <cellStyle name="Warning Text 5" xfId="2664"/>
    <cellStyle name="Warning Text 6" xfId="2665"/>
    <cellStyle name="Warning Text 7" xfId="2666"/>
    <cellStyle name="Warning Text 8" xfId="2667"/>
    <cellStyle name="Warning Text 9" xfId="2668"/>
  </cellStyles>
  <dxfs count="5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calcChain" Target="calcChain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0.78800000000000003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0.2221355160707085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0874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0875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27196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58807</xdr:colOff>
      <xdr:row>35</xdr:row>
      <xdr:rowOff>80964</xdr:rowOff>
    </xdr:from>
    <xdr:to>
      <xdr:col>4</xdr:col>
      <xdr:colOff>68036</xdr:colOff>
      <xdr:row>36</xdr:row>
      <xdr:rowOff>80964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43519F8C-CC28-4963-9904-CCA6341803A7}"/>
            </a:ext>
          </a:extLst>
        </xdr:cNvPr>
        <xdr:cNvCxnSpPr/>
      </xdr:nvCxnSpPr>
      <xdr:spPr>
        <a:xfrm flipH="1">
          <a:off x="1125607" y="5434014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CD9A36D7-E87E-4ED1-A076-88CA5FB9BE3F}"/>
            </a:ext>
          </a:extLst>
        </xdr:cNvPr>
        <xdr:cNvGrpSpPr/>
      </xdr:nvGrpSpPr>
      <xdr:grpSpPr>
        <a:xfrm>
          <a:off x="9633618" y="818905"/>
          <a:ext cx="1376253" cy="1757375"/>
          <a:chOff x="9713886" y="808452"/>
          <a:chExt cx="1342558" cy="1766630"/>
        </a:xfrm>
      </xdr:grpSpPr>
      <xdr:grpSp>
        <xdr:nvGrpSpPr>
          <xdr:cNvPr id="4" name="Group 13">
            <a:extLst>
              <a:ext uri="{FF2B5EF4-FFF2-40B4-BE49-F238E27FC236}">
                <a16:creationId xmlns:a16="http://schemas.microsoft.com/office/drawing/2014/main" id="{7432C66D-49BD-4E37-819F-93029B6A2D26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3" name="Oval 1">
              <a:extLst>
                <a:ext uri="{FF2B5EF4-FFF2-40B4-BE49-F238E27FC236}">
                  <a16:creationId xmlns:a16="http://schemas.microsoft.com/office/drawing/2014/main" id="{913F0338-7B62-46A5-B597-CD6A5165FB76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4" name="Straight Connector 3">
              <a:extLst>
                <a:ext uri="{FF2B5EF4-FFF2-40B4-BE49-F238E27FC236}">
                  <a16:creationId xmlns:a16="http://schemas.microsoft.com/office/drawing/2014/main" id="{41FC4530-2516-46A2-AE68-C9CD4216E3D7}"/>
                </a:ext>
              </a:extLst>
            </xdr:cNvPr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5" name="Straight Connector 7">
              <a:extLst>
                <a:ext uri="{FF2B5EF4-FFF2-40B4-BE49-F238E27FC236}">
                  <a16:creationId xmlns:a16="http://schemas.microsoft.com/office/drawing/2014/main" id="{F2FD76AE-D6D8-4692-9825-02972DFE748E}"/>
                </a:ext>
              </a:extLst>
            </xdr:cNvPr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6BF731F8-68BD-4F68-8EF0-831277F305E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>
            <a:extLst>
              <a:ext uri="{FF2B5EF4-FFF2-40B4-BE49-F238E27FC236}">
                <a16:creationId xmlns:a16="http://schemas.microsoft.com/office/drawing/2014/main" id="{92458EB8-CA25-497A-AB44-99A414C773DC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0" name="Oval 59">
              <a:extLst>
                <a:ext uri="{FF2B5EF4-FFF2-40B4-BE49-F238E27FC236}">
                  <a16:creationId xmlns:a16="http://schemas.microsoft.com/office/drawing/2014/main" id="{CB6772F4-563D-4F46-AE70-6BC277921A61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1" name="Straight Connector 60">
              <a:extLst>
                <a:ext uri="{FF2B5EF4-FFF2-40B4-BE49-F238E27FC236}">
                  <a16:creationId xmlns:a16="http://schemas.microsoft.com/office/drawing/2014/main" id="{D6BCB872-FA69-421D-84E0-889B77444154}"/>
                </a:ext>
              </a:extLst>
            </xdr:cNvPr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" name="Straight Connector 61">
              <a:extLst>
                <a:ext uri="{FF2B5EF4-FFF2-40B4-BE49-F238E27FC236}">
                  <a16:creationId xmlns:a16="http://schemas.microsoft.com/office/drawing/2014/main" id="{45FB60F5-3790-432E-8567-35DCAC929C0B}"/>
                </a:ext>
              </a:extLst>
            </xdr:cNvPr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DE9FCB42-8E09-4AFC-8531-0C650B4DCABB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92C10AEE-FDEE-4714-B949-9960CB341ACA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A9F850A0-623D-48DD-ACDF-2B7D47CA2477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6EB0D5A0-AB38-4C1D-943E-D3F790CE8805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48F0654-5810-4377-A7AC-0B054AB547A7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1BAF89C1-9435-42DD-A7E9-7FECE9B3DA5A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ADD66ADD-E518-4A7A-BE77-2016A6AC955A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C7642F98-700E-4747-9A46-B89ED9D76DCE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B95BC650-356E-4675-B864-9EAF8569D56E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D1D75E9A-7600-414F-8491-AD7E59151272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9F0410BF-9CD7-460A-91F2-E8B574C388D6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96908828-ADB8-457E-8EF0-37CDA8BFE326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E7E11B25-D58B-4BB4-897D-B799841C33E6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50">
            <a:extLst>
              <a:ext uri="{FF2B5EF4-FFF2-40B4-BE49-F238E27FC236}">
                <a16:creationId xmlns:a16="http://schemas.microsoft.com/office/drawing/2014/main" id="{9CE2413B-1B6E-4A23-9742-ADE1C8DDC24D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00BEF2FD-8EBF-4B83-8017-E61BD903DDB8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52">
            <a:extLst>
              <a:ext uri="{FF2B5EF4-FFF2-40B4-BE49-F238E27FC236}">
                <a16:creationId xmlns:a16="http://schemas.microsoft.com/office/drawing/2014/main" id="{3471C07A-637E-4BC5-B871-6EA11C6926AB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2EF0A2FC-A63A-4037-BFED-A0A0B23D1673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45A5C9FE-CF3F-47D8-8CBB-F5FC02E30950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316880B9-64C4-47AE-8BAB-9A557FA0164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9F443B7B-1090-4A1E-8425-C49CD0701E44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71AD6D37-92FB-4816-BCEC-AF9E2F988DFB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E9D417E2-31AE-4D6B-981B-F5955B320328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35F479FF-1E50-416C-8E02-040D543F08A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Isosceles Triangle 29">
            <a:extLst>
              <a:ext uri="{FF2B5EF4-FFF2-40B4-BE49-F238E27FC236}">
                <a16:creationId xmlns:a16="http://schemas.microsoft.com/office/drawing/2014/main" id="{6A4DB460-312E-467B-9B00-3D58A8F9AF3F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1" name="Isosceles Triangle 30">
            <a:extLst>
              <a:ext uri="{FF2B5EF4-FFF2-40B4-BE49-F238E27FC236}">
                <a16:creationId xmlns:a16="http://schemas.microsoft.com/office/drawing/2014/main" id="{D597D1BA-086B-4A6A-B800-845D73968029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>
            <a:extLst>
              <a:ext uri="{FF2B5EF4-FFF2-40B4-BE49-F238E27FC236}">
                <a16:creationId xmlns:a16="http://schemas.microsoft.com/office/drawing/2014/main" id="{66A41086-0074-44C6-B4BC-A1791815F405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58" name="TextBox 57">
              <a:extLst>
                <a:ext uri="{FF2B5EF4-FFF2-40B4-BE49-F238E27FC236}">
                  <a16:creationId xmlns:a16="http://schemas.microsoft.com/office/drawing/2014/main" id="{D6DE9A4F-EA3B-478B-804D-2A53FF63E6DD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59" name="Straight Connector 58">
              <a:extLst>
                <a:ext uri="{FF2B5EF4-FFF2-40B4-BE49-F238E27FC236}">
                  <a16:creationId xmlns:a16="http://schemas.microsoft.com/office/drawing/2014/main" id="{E6C9C7D3-0C4F-4433-9DDF-E0E19FBA166E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>
            <a:extLst>
              <a:ext uri="{FF2B5EF4-FFF2-40B4-BE49-F238E27FC236}">
                <a16:creationId xmlns:a16="http://schemas.microsoft.com/office/drawing/2014/main" id="{FD5A4F1F-4A92-4DE2-A2AA-37B9CF96ED3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56" name="TextBox 55">
              <a:extLst>
                <a:ext uri="{FF2B5EF4-FFF2-40B4-BE49-F238E27FC236}">
                  <a16:creationId xmlns:a16="http://schemas.microsoft.com/office/drawing/2014/main" id="{6FA72D60-54B5-4424-B1B6-5039F84A232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57" name="Straight Connector 56">
              <a:extLst>
                <a:ext uri="{FF2B5EF4-FFF2-40B4-BE49-F238E27FC236}">
                  <a16:creationId xmlns:a16="http://schemas.microsoft.com/office/drawing/2014/main" id="{A921D549-1F48-46D9-8AF6-524D33598CF8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>
            <a:extLst>
              <a:ext uri="{FF2B5EF4-FFF2-40B4-BE49-F238E27FC236}">
                <a16:creationId xmlns:a16="http://schemas.microsoft.com/office/drawing/2014/main" id="{A22EB306-1AD2-4DA2-BE6B-27FC041CCCD7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6C101F0A-D576-4A2C-898A-11FF408C5975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Connector 79">
              <a:extLst>
                <a:ext uri="{FF2B5EF4-FFF2-40B4-BE49-F238E27FC236}">
                  <a16:creationId xmlns:a16="http://schemas.microsoft.com/office/drawing/2014/main" id="{48780031-B338-49CB-B9EA-987338B81D2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Connector 80">
              <a:extLst>
                <a:ext uri="{FF2B5EF4-FFF2-40B4-BE49-F238E27FC236}">
                  <a16:creationId xmlns:a16="http://schemas.microsoft.com/office/drawing/2014/main" id="{A66036E0-4E25-4637-96A2-CB54BDFEC06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88">
              <a:extLst>
                <a:ext uri="{FF2B5EF4-FFF2-40B4-BE49-F238E27FC236}">
                  <a16:creationId xmlns:a16="http://schemas.microsoft.com/office/drawing/2014/main" id="{03E75546-2D04-48CE-B9F4-96B8C4AF189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>
            <a:extLst>
              <a:ext uri="{FF2B5EF4-FFF2-40B4-BE49-F238E27FC236}">
                <a16:creationId xmlns:a16="http://schemas.microsoft.com/office/drawing/2014/main" id="{4C27F859-6443-439D-B9E9-AFEB0F896851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48" name="Straight Connector 47">
              <a:extLst>
                <a:ext uri="{FF2B5EF4-FFF2-40B4-BE49-F238E27FC236}">
                  <a16:creationId xmlns:a16="http://schemas.microsoft.com/office/drawing/2014/main" id="{1D8D66B0-54B7-49EB-979B-DF31A7177E5F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Connector 48">
              <a:extLst>
                <a:ext uri="{FF2B5EF4-FFF2-40B4-BE49-F238E27FC236}">
                  <a16:creationId xmlns:a16="http://schemas.microsoft.com/office/drawing/2014/main" id="{0C9F31C5-8106-4E7E-8183-BF4686EEF30A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" name="Straight Connector 49">
              <a:extLst>
                <a:ext uri="{FF2B5EF4-FFF2-40B4-BE49-F238E27FC236}">
                  <a16:creationId xmlns:a16="http://schemas.microsoft.com/office/drawing/2014/main" id="{0B92A2DF-2C2A-4F97-B8AD-65E27EDBD88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BD92FE96-BFB8-438E-B35C-1E99C80AE9D8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6791E99B-5F89-4763-BCE3-6B0CD0A9CF68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73CD960A-0525-4986-9461-8F3EADB4EA7D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Arrow Connector 37">
            <a:extLst>
              <a:ext uri="{FF2B5EF4-FFF2-40B4-BE49-F238E27FC236}">
                <a16:creationId xmlns:a16="http://schemas.microsoft.com/office/drawing/2014/main" id="{849290DB-B4DD-4D68-8B05-2D6C9EC6523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Arrow Connector 38">
            <a:extLst>
              <a:ext uri="{FF2B5EF4-FFF2-40B4-BE49-F238E27FC236}">
                <a16:creationId xmlns:a16="http://schemas.microsoft.com/office/drawing/2014/main" id="{4FCEC1C0-91BB-4A10-AB65-6AEF71095E6E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>
            <a:extLst>
              <a:ext uri="{FF2B5EF4-FFF2-40B4-BE49-F238E27FC236}">
                <a16:creationId xmlns:a16="http://schemas.microsoft.com/office/drawing/2014/main" id="{879534CE-1362-4951-9C14-354BF83F2830}"/>
              </a:ext>
            </a:extLst>
          </xdr:cNvPr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 macro="" textlink="">
          <xdr:nvSpPr>
            <xdr:cNvPr id="45" name="Isosceles Triangle 44">
              <a:extLst>
                <a:ext uri="{FF2B5EF4-FFF2-40B4-BE49-F238E27FC236}">
                  <a16:creationId xmlns:a16="http://schemas.microsoft.com/office/drawing/2014/main" id="{54730549-FF62-481B-88E2-F7E5200E072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6" name="Isosceles Triangle 45">
              <a:extLst>
                <a:ext uri="{FF2B5EF4-FFF2-40B4-BE49-F238E27FC236}">
                  <a16:creationId xmlns:a16="http://schemas.microsoft.com/office/drawing/2014/main" id="{668C9B97-2334-452A-A6E1-13ED53FE06D8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7" name="Isosceles Triangle 46">
              <a:extLst>
                <a:ext uri="{FF2B5EF4-FFF2-40B4-BE49-F238E27FC236}">
                  <a16:creationId xmlns:a16="http://schemas.microsoft.com/office/drawing/2014/main" id="{5698DBFA-7096-49C9-8347-41EAF3C358DE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>
            <a:extLst>
              <a:ext uri="{FF2B5EF4-FFF2-40B4-BE49-F238E27FC236}">
                <a16:creationId xmlns:a16="http://schemas.microsoft.com/office/drawing/2014/main" id="{39A6A10E-C5EC-4D88-8A77-8A565887DB1A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2" name="Isosceles Triangle 41">
              <a:extLst>
                <a:ext uri="{FF2B5EF4-FFF2-40B4-BE49-F238E27FC236}">
                  <a16:creationId xmlns:a16="http://schemas.microsoft.com/office/drawing/2014/main" id="{B7329872-B69D-4C42-969F-C78E684CA028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3" name="Isosceles Triangle 42">
              <a:extLst>
                <a:ext uri="{FF2B5EF4-FFF2-40B4-BE49-F238E27FC236}">
                  <a16:creationId xmlns:a16="http://schemas.microsoft.com/office/drawing/2014/main" id="{728784DF-B6AD-4FCA-A374-7A7BDC32A613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4" name="Isosceles Triangle 43">
              <a:extLst>
                <a:ext uri="{FF2B5EF4-FFF2-40B4-BE49-F238E27FC236}">
                  <a16:creationId xmlns:a16="http://schemas.microsoft.com/office/drawing/2014/main" id="{077BE36D-F42B-4CB1-B455-86BF073ED9AA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5970E41-F80A-4892-8533-8DE175FC29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4556" y="193431"/>
          <a:ext cx="827374" cy="807131"/>
        </a:xfrm>
        <a:prstGeom prst="rect">
          <a:avLst/>
        </a:prstGeom>
      </xdr:spPr>
    </xdr:pic>
    <xdr:clientData/>
  </xdr:twoCellAnchor>
  <xdr:twoCellAnchor>
    <xdr:from>
      <xdr:col>8</xdr:col>
      <xdr:colOff>108878</xdr:colOff>
      <xdr:row>12</xdr:row>
      <xdr:rowOff>60873</xdr:rowOff>
    </xdr:from>
    <xdr:to>
      <xdr:col>9</xdr:col>
      <xdr:colOff>17077</xdr:colOff>
      <xdr:row>48</xdr:row>
      <xdr:rowOff>581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4F5FC0A7-CDD1-4366-AD43-834831DF6524}"/>
            </a:ext>
          </a:extLst>
        </xdr:cNvPr>
        <xdr:cNvSpPr/>
      </xdr:nvSpPr>
      <xdr:spPr>
        <a:xfrm rot="17173835">
          <a:off x="101783" y="4553377"/>
          <a:ext cx="5533480" cy="289199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13558</xdr:colOff>
      <xdr:row>35</xdr:row>
      <xdr:rowOff>152400</xdr:rowOff>
    </xdr:from>
    <xdr:to>
      <xdr:col>9</xdr:col>
      <xdr:colOff>32657</xdr:colOff>
      <xdr:row>37</xdr:row>
      <xdr:rowOff>45779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79100932-43A3-4B10-9ACC-2ECE742A35EC}"/>
            </a:ext>
          </a:extLst>
        </xdr:cNvPr>
        <xdr:cNvCxnSpPr>
          <a:endCxn id="204" idx="6"/>
        </xdr:cNvCxnSpPr>
      </xdr:nvCxnSpPr>
      <xdr:spPr>
        <a:xfrm flipH="1">
          <a:off x="2228801" y="5508171"/>
          <a:ext cx="781099" cy="209065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355288</xdr:colOff>
      <xdr:row>35</xdr:row>
      <xdr:rowOff>142564</xdr:rowOff>
    </xdr:from>
    <xdr:to>
      <xdr:col>10</xdr:col>
      <xdr:colOff>103984</xdr:colOff>
      <xdr:row>36</xdr:row>
      <xdr:rowOff>112050</xdr:rowOff>
    </xdr:to>
    <xdr:grpSp>
      <xdr:nvGrpSpPr>
        <xdr:cNvPr id="72" name="Group 682">
          <a:extLst>
            <a:ext uri="{FF2B5EF4-FFF2-40B4-BE49-F238E27FC236}">
              <a16:creationId xmlns:a16="http://schemas.microsoft.com/office/drawing/2014/main" id="{73BA649F-8384-47CC-9D13-5FF8CB6CA51B}"/>
            </a:ext>
          </a:extLst>
        </xdr:cNvPr>
        <xdr:cNvGrpSpPr>
          <a:grpSpLocks/>
        </xdr:cNvGrpSpPr>
      </xdr:nvGrpSpPr>
      <xdr:grpSpPr bwMode="auto">
        <a:xfrm>
          <a:off x="3337027" y="5402021"/>
          <a:ext cx="129696" cy="118572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73" name="Oval 72">
            <a:extLst>
              <a:ext uri="{FF2B5EF4-FFF2-40B4-BE49-F238E27FC236}">
                <a16:creationId xmlns:a16="http://schemas.microsoft.com/office/drawing/2014/main" id="{9D67621D-4096-465E-8046-53158982854A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9DF01CF-E5C7-497F-8D2D-7BB5F55014C1}"/>
              </a:ext>
            </a:extLst>
          </xdr:cNvPr>
          <xdr:cNvCxnSpPr>
            <a:stCxn id="73" idx="1"/>
            <a:endCxn id="7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28905411-3550-4FFD-8FB4-1E58CC5824E5}"/>
              </a:ext>
            </a:extLst>
          </xdr:cNvPr>
          <xdr:cNvCxnSpPr>
            <a:stCxn id="73" idx="3"/>
            <a:endCxn id="7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>
          <a:extLst>
            <a:ext uri="{FF2B5EF4-FFF2-40B4-BE49-F238E27FC236}">
              <a16:creationId xmlns:a16="http://schemas.microsoft.com/office/drawing/2014/main" id="{60A4A7A8-7D43-4C11-AF43-930294781736}"/>
            </a:ext>
          </a:extLst>
        </xdr:cNvPr>
        <xdr:cNvGrpSpPr>
          <a:grpSpLocks/>
        </xdr:cNvGrpSpPr>
      </xdr:nvGrpSpPr>
      <xdr:grpSpPr bwMode="auto">
        <a:xfrm>
          <a:off x="12331853" y="937177"/>
          <a:ext cx="152400" cy="144045"/>
          <a:chOff x="3725636" y="1945820"/>
          <a:chExt cx="153760" cy="144237"/>
        </a:xfrm>
      </xdr:grpSpPr>
      <xdr:sp macro="" textlink="">
        <xdr:nvSpPr>
          <xdr:cNvPr id="77" name="Oval 76">
            <a:extLst>
              <a:ext uri="{FF2B5EF4-FFF2-40B4-BE49-F238E27FC236}">
                <a16:creationId xmlns:a16="http://schemas.microsoft.com/office/drawing/2014/main" id="{8897C17C-DF00-49FD-9CCC-558C8E97099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64AF1382-55C4-495C-A685-28B8AA6AC0CB}"/>
              </a:ext>
            </a:extLst>
          </xdr:cNvPr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B2ED66A3-F777-4F94-88FE-9FB250C73C9B}"/>
              </a:ext>
            </a:extLst>
          </xdr:cNvPr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>
          <a:extLst>
            <a:ext uri="{FF2B5EF4-FFF2-40B4-BE49-F238E27FC236}">
              <a16:creationId xmlns:a16="http://schemas.microsoft.com/office/drawing/2014/main" id="{A5E98DE5-F080-457B-8BE8-50D9886CCFCA}"/>
            </a:ext>
          </a:extLst>
        </xdr:cNvPr>
        <xdr:cNvGrpSpPr>
          <a:grpSpLocks/>
        </xdr:cNvGrpSpPr>
      </xdr:nvGrpSpPr>
      <xdr:grpSpPr bwMode="auto">
        <a:xfrm>
          <a:off x="12855728" y="927652"/>
          <a:ext cx="152400" cy="147358"/>
          <a:chOff x="3725636" y="1945820"/>
          <a:chExt cx="153760" cy="144237"/>
        </a:xfrm>
      </xdr:grpSpPr>
      <xdr:sp macro="" textlink="">
        <xdr:nvSpPr>
          <xdr:cNvPr id="81" name="Oval 80">
            <a:extLst>
              <a:ext uri="{FF2B5EF4-FFF2-40B4-BE49-F238E27FC236}">
                <a16:creationId xmlns:a16="http://schemas.microsoft.com/office/drawing/2014/main" id="{903A2EF8-7D09-40BD-8464-AC32B4E5E11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CF052196-D3A6-405C-8C9A-F91584DA58F1}"/>
              </a:ext>
            </a:extLst>
          </xdr:cNvPr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3B87B8AA-AEA9-4EA2-B517-03E71439F564}"/>
              </a:ext>
            </a:extLst>
          </xdr:cNvPr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 macro="" textlink="">
      <xdr:nvSpPr>
        <xdr:cNvPr id="84" name="Oval 83">
          <a:extLst>
            <a:ext uri="{FF2B5EF4-FFF2-40B4-BE49-F238E27FC236}">
              <a16:creationId xmlns:a16="http://schemas.microsoft.com/office/drawing/2014/main" id="{FD0C5B27-23A4-4B5A-B76F-1B591036D8DE}"/>
            </a:ext>
          </a:extLst>
        </xdr:cNvPr>
        <xdr:cNvSpPr/>
      </xdr:nvSpPr>
      <xdr:spPr>
        <a:xfrm>
          <a:off x="12310630" y="1185302"/>
          <a:ext cx="153760" cy="14871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 macro="" textlink="">
      <xdr:nvSpPr>
        <xdr:cNvPr id="85" name="Oval 84">
          <a:extLst>
            <a:ext uri="{FF2B5EF4-FFF2-40B4-BE49-F238E27FC236}">
              <a16:creationId xmlns:a16="http://schemas.microsoft.com/office/drawing/2014/main" id="{67A16077-6A79-40B9-8F44-E826792020FE}"/>
            </a:ext>
          </a:extLst>
        </xdr:cNvPr>
        <xdr:cNvSpPr/>
      </xdr:nvSpPr>
      <xdr:spPr>
        <a:xfrm>
          <a:off x="12832124" y="1194827"/>
          <a:ext cx="153760" cy="148719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31D6BBE3-1553-4AFD-90AA-E28AD22E8712}"/>
            </a:ext>
          </a:extLst>
        </xdr:cNvPr>
        <xdr:cNvCxnSpPr/>
      </xdr:nvCxnSpPr>
      <xdr:spPr>
        <a:xfrm>
          <a:off x="12211050" y="1474714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 macro="">
      <xdr:nvCxnSpPr>
        <xdr:cNvPr id="87" name="Straight Connector 86">
          <a:extLst>
            <a:ext uri="{FF2B5EF4-FFF2-40B4-BE49-F238E27FC236}">
              <a16:creationId xmlns:a16="http://schemas.microsoft.com/office/drawing/2014/main" id="{5B75811E-BCBA-4C3A-8AF9-AF17613B4391}"/>
            </a:ext>
          </a:extLst>
        </xdr:cNvPr>
        <xdr:cNvCxnSpPr/>
      </xdr:nvCxnSpPr>
      <xdr:spPr>
        <a:xfrm>
          <a:off x="12224904" y="1645450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F6625C4C-72A2-45D5-BBA6-70F9054DCA3F}"/>
            </a:ext>
          </a:extLst>
        </xdr:cNvPr>
        <xdr:cNvCxnSpPr/>
      </xdr:nvCxnSpPr>
      <xdr:spPr>
        <a:xfrm>
          <a:off x="12220792" y="1823660"/>
          <a:ext cx="994172" cy="1588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 macro="">
      <xdr:nvCxnSpPr>
        <xdr:cNvPr id="89" name="Straight Connector 88">
          <a:extLst>
            <a:ext uri="{FF2B5EF4-FFF2-40B4-BE49-F238E27FC236}">
              <a16:creationId xmlns:a16="http://schemas.microsoft.com/office/drawing/2014/main" id="{131C0B1D-BFFC-45F3-B9C4-AE3B299998F2}"/>
            </a:ext>
          </a:extLst>
        </xdr:cNvPr>
        <xdr:cNvCxnSpPr/>
      </xdr:nvCxnSpPr>
      <xdr:spPr>
        <a:xfrm>
          <a:off x="12234646" y="1964086"/>
          <a:ext cx="994172" cy="158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785E7010-6C51-481D-A718-8000B73CD886}"/>
            </a:ext>
          </a:extLst>
        </xdr:cNvPr>
        <xdr:cNvCxnSpPr/>
      </xdr:nvCxnSpPr>
      <xdr:spPr>
        <a:xfrm>
          <a:off x="12234645" y="2299499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FC210465-1E55-48E8-88BB-8DCB6CCE9061}"/>
            </a:ext>
          </a:extLst>
        </xdr:cNvPr>
        <xdr:cNvCxnSpPr/>
      </xdr:nvCxnSpPr>
      <xdr:spPr>
        <a:xfrm>
          <a:off x="12220791" y="2137421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>
          <a:extLst>
            <a:ext uri="{FF2B5EF4-FFF2-40B4-BE49-F238E27FC236}">
              <a16:creationId xmlns:a16="http://schemas.microsoft.com/office/drawing/2014/main" id="{6F90F12E-01A7-4E18-8910-5A5A58A6E9AC}"/>
            </a:ext>
          </a:extLst>
        </xdr:cNvPr>
        <xdr:cNvGrpSpPr>
          <a:grpSpLocks/>
        </xdr:cNvGrpSpPr>
      </xdr:nvGrpSpPr>
      <xdr:grpSpPr bwMode="auto">
        <a:xfrm>
          <a:off x="12627128" y="2061785"/>
          <a:ext cx="152400" cy="101462"/>
          <a:chOff x="12269933" y="1884219"/>
          <a:chExt cx="148768" cy="97327"/>
        </a:xfrm>
      </xdr:grpSpPr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EB4B3765-ADCA-4BAF-9769-3E1A137E3130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31E152BB-E7D9-4DA4-81A9-D67A1562F497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6ECC3538-022F-41C4-85EC-834E8DFD07EF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>
          <a:extLst>
            <a:ext uri="{FF2B5EF4-FFF2-40B4-BE49-F238E27FC236}">
              <a16:creationId xmlns:a16="http://schemas.microsoft.com/office/drawing/2014/main" id="{4ED0E06F-0C8D-46AC-B347-E2C90F0E374B}"/>
            </a:ext>
          </a:extLst>
        </xdr:cNvPr>
        <xdr:cNvGrpSpPr>
          <a:grpSpLocks/>
        </xdr:cNvGrpSpPr>
      </xdr:nvGrpSpPr>
      <xdr:grpSpPr bwMode="auto">
        <a:xfrm>
          <a:off x="12617603" y="2224880"/>
          <a:ext cx="161925" cy="91937"/>
          <a:chOff x="12262141" y="2055842"/>
          <a:chExt cx="156559" cy="95595"/>
        </a:xfrm>
      </xdr:grpSpPr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B72303C8-B3A8-4060-99BB-90C7C9E499F6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8F38FB9C-C55D-4B7A-B633-23CCC7BFDE5F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6C59C5ED-3160-443F-B45C-5E6D5BFDF42D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 macro="">
      <xdr:nvCxnSpPr>
        <xdr:cNvPr id="100" name="Straight Connector 99">
          <a:extLst>
            <a:ext uri="{FF2B5EF4-FFF2-40B4-BE49-F238E27FC236}">
              <a16:creationId xmlns:a16="http://schemas.microsoft.com/office/drawing/2014/main" id="{AD2D0237-3DDD-40E6-BD63-BFEB893EA124}"/>
            </a:ext>
          </a:extLst>
        </xdr:cNvPr>
        <xdr:cNvCxnSpPr/>
      </xdr:nvCxnSpPr>
      <xdr:spPr>
        <a:xfrm>
          <a:off x="12225986" y="2465040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 macro="">
      <xdr:nvCxnSpPr>
        <xdr:cNvPr id="101" name="Straight Connector 100">
          <a:extLst>
            <a:ext uri="{FF2B5EF4-FFF2-40B4-BE49-F238E27FC236}">
              <a16:creationId xmlns:a16="http://schemas.microsoft.com/office/drawing/2014/main" id="{F9CB7E6E-4332-4432-9C75-CDE1A79A9B95}"/>
            </a:ext>
          </a:extLst>
        </xdr:cNvPr>
        <xdr:cNvCxnSpPr/>
      </xdr:nvCxnSpPr>
      <xdr:spPr>
        <a:xfrm>
          <a:off x="12239840" y="2635776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>
          <a:extLst>
            <a:ext uri="{FF2B5EF4-FFF2-40B4-BE49-F238E27FC236}">
              <a16:creationId xmlns:a16="http://schemas.microsoft.com/office/drawing/2014/main" id="{083823A8-0516-4FE7-9693-89F45C4B416E}"/>
            </a:ext>
          </a:extLst>
        </xdr:cNvPr>
        <xdr:cNvGrpSpPr>
          <a:grpSpLocks/>
        </xdr:cNvGrpSpPr>
      </xdr:nvGrpSpPr>
      <xdr:grpSpPr bwMode="auto">
        <a:xfrm>
          <a:off x="12627128" y="2387974"/>
          <a:ext cx="190500" cy="91937"/>
          <a:chOff x="12267508" y="2212225"/>
          <a:chExt cx="192931" cy="101137"/>
        </a:xfrm>
      </xdr:grpSpPr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75B28B4E-7CEC-4845-844D-D3AAC90CCC5E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C2DAF01A-C014-4A49-86A9-E1859D627721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A75601CB-1419-425A-98A4-601DC6EA1457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636A238B-AA42-4797-9F33-88068E0F0049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>
          <a:extLst>
            <a:ext uri="{FF2B5EF4-FFF2-40B4-BE49-F238E27FC236}">
              <a16:creationId xmlns:a16="http://schemas.microsoft.com/office/drawing/2014/main" id="{A2CC8785-6D03-4D4A-ABED-AC3315DB9AF9}"/>
            </a:ext>
          </a:extLst>
        </xdr:cNvPr>
        <xdr:cNvGrpSpPr>
          <a:grpSpLocks/>
        </xdr:cNvGrpSpPr>
      </xdr:nvGrpSpPr>
      <xdr:grpSpPr bwMode="auto">
        <a:xfrm>
          <a:off x="12627128" y="2551068"/>
          <a:ext cx="190500" cy="105945"/>
          <a:chOff x="12267336" y="2379518"/>
          <a:chExt cx="192062" cy="99752"/>
        </a:xfrm>
      </xdr:grpSpPr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B153BC3C-A11F-4F2A-9C6E-F73383ADCF07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F5137BD3-A3C7-4CB3-9F52-7C85D558A688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0093A4F-B4D2-4951-BC58-B85C2D3C5E50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6B801FED-2444-47F2-93DD-F6571D8E5F03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 macro="">
      <xdr:nvCxnSpPr>
        <xdr:cNvPr id="112" name="Straight Connector 111">
          <a:extLst>
            <a:ext uri="{FF2B5EF4-FFF2-40B4-BE49-F238E27FC236}">
              <a16:creationId xmlns:a16="http://schemas.microsoft.com/office/drawing/2014/main" id="{ED20D15B-116B-4E96-BC07-26F629C9DCCC}"/>
            </a:ext>
          </a:extLst>
        </xdr:cNvPr>
        <xdr:cNvCxnSpPr/>
      </xdr:nvCxnSpPr>
      <xdr:spPr>
        <a:xfrm>
          <a:off x="12236444" y="2978783"/>
          <a:ext cx="994172" cy="1588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 macro="">
      <xdr:nvCxnSpPr>
        <xdr:cNvPr id="113" name="Straight Connector 112">
          <a:extLst>
            <a:ext uri="{FF2B5EF4-FFF2-40B4-BE49-F238E27FC236}">
              <a16:creationId xmlns:a16="http://schemas.microsoft.com/office/drawing/2014/main" id="{4EBC04B4-286A-4BD2-8D86-459417B81BC8}"/>
            </a:ext>
          </a:extLst>
        </xdr:cNvPr>
        <xdr:cNvCxnSpPr/>
      </xdr:nvCxnSpPr>
      <xdr:spPr>
        <a:xfrm>
          <a:off x="12236444" y="2971456"/>
          <a:ext cx="996462" cy="1588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285EDA42-F20B-4704-8156-B9AFDAF1761F}"/>
            </a:ext>
          </a:extLst>
        </xdr:cNvPr>
        <xdr:cNvSpPr/>
      </xdr:nvSpPr>
      <xdr:spPr>
        <a:xfrm>
          <a:off x="12404963" y="3226605"/>
          <a:ext cx="168520" cy="149556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C1DDCE73-C5A9-4BFB-9611-992BEDA7A091}"/>
            </a:ext>
          </a:extLst>
        </xdr:cNvPr>
        <xdr:cNvSpPr/>
      </xdr:nvSpPr>
      <xdr:spPr>
        <a:xfrm>
          <a:off x="12865093" y="3232467"/>
          <a:ext cx="168520" cy="149556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>
          <a:extLst>
            <a:ext uri="{FF2B5EF4-FFF2-40B4-BE49-F238E27FC236}">
              <a16:creationId xmlns:a16="http://schemas.microsoft.com/office/drawing/2014/main" id="{197F811B-0B0E-4308-9E8A-13398447C0A3}"/>
            </a:ext>
          </a:extLst>
        </xdr:cNvPr>
        <xdr:cNvGrpSpPr>
          <a:grpSpLocks/>
        </xdr:cNvGrpSpPr>
      </xdr:nvGrpSpPr>
      <xdr:grpSpPr bwMode="auto">
        <a:xfrm>
          <a:off x="12408053" y="3488221"/>
          <a:ext cx="685800" cy="297614"/>
          <a:chOff x="1312712" y="2025839"/>
          <a:chExt cx="1349013" cy="348901"/>
        </a:xfrm>
      </xdr:grpSpPr>
      <xdr:sp macro="" textlink="">
        <xdr:nvSpPr>
          <xdr:cNvPr id="117" name="Freeform 44">
            <a:extLst>
              <a:ext uri="{FF2B5EF4-FFF2-40B4-BE49-F238E27FC236}">
                <a16:creationId xmlns:a16="http://schemas.microsoft.com/office/drawing/2014/main" id="{AB352D7B-6BBC-4E5F-AA36-24D230BE9F91}"/>
              </a:ext>
            </a:extLst>
          </xdr:cNvPr>
          <xdr:cNvSpPr/>
        </xdr:nvSpPr>
        <xdr:spPr bwMode="auto"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118" name="TextBox 117">
            <a:extLst>
              <a:ext uri="{FF2B5EF4-FFF2-40B4-BE49-F238E27FC236}">
                <a16:creationId xmlns:a16="http://schemas.microsoft.com/office/drawing/2014/main" id="{45E61377-23FF-4823-87AC-22AD99DBD365}"/>
              </a:ext>
            </a:extLst>
          </xdr:cNvPr>
          <xdr:cNvSpPr txBox="1"/>
        </xdr:nvSpPr>
        <xdr:spPr bwMode="auto"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8C96A86-4885-48A0-8D6C-187BFC186EF3}"/>
            </a:ext>
          </a:extLst>
        </xdr:cNvPr>
        <xdr:cNvSpPr txBox="1"/>
      </xdr:nvSpPr>
      <xdr:spPr>
        <a:xfrm>
          <a:off x="12324368" y="3937747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F0A7CDBA-49B1-4916-905D-B25284841920}"/>
            </a:ext>
          </a:extLst>
        </xdr:cNvPr>
        <xdr:cNvSpPr txBox="1"/>
      </xdr:nvSpPr>
      <xdr:spPr>
        <a:xfrm>
          <a:off x="12871689" y="3942145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754F7495-ABAC-4653-B168-5E9B74000EE1}"/>
            </a:ext>
          </a:extLst>
        </xdr:cNvPr>
        <xdr:cNvCxnSpPr/>
      </xdr:nvCxnSpPr>
      <xdr:spPr>
        <a:xfrm flipV="1">
          <a:off x="12448924" y="4304265"/>
          <a:ext cx="190499" cy="879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1D6A3177-7B91-4412-8C36-1EAF459501FB}"/>
            </a:ext>
          </a:extLst>
        </xdr:cNvPr>
        <xdr:cNvCxnSpPr/>
      </xdr:nvCxnSpPr>
      <xdr:spPr>
        <a:xfrm flipV="1">
          <a:off x="12945690" y="4280819"/>
          <a:ext cx="190499" cy="8792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163873</xdr:colOff>
      <xdr:row>16</xdr:row>
      <xdr:rowOff>115981</xdr:rowOff>
    </xdr:from>
    <xdr:to>
      <xdr:col>39</xdr:col>
      <xdr:colOff>86017</xdr:colOff>
      <xdr:row>23</xdr:row>
      <xdr:rowOff>142389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4C33A641-BEDA-4A8F-B5FF-9C478413160C}"/>
            </a:ext>
          </a:extLst>
        </xdr:cNvPr>
        <xdr:cNvSpPr txBox="1"/>
      </xdr:nvSpPr>
      <xdr:spPr>
        <a:xfrm>
          <a:off x="13898923" y="2582956"/>
          <a:ext cx="684144" cy="109320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</a:rPr>
            <a:t>B2-6/J/7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1C9-200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1CJ6-T</a:t>
          </a:r>
        </a:p>
        <a:p>
          <a:pPr algn="ctr"/>
          <a:r>
            <a:rPr lang="en-US" sz="800">
              <a:solidFill>
                <a:srgbClr val="FF0000"/>
              </a:solidFill>
            </a:rPr>
            <a:t>1MJ6-T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1CM2-11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1CM2-12A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1CE1-2</a:t>
          </a:r>
        </a:p>
        <a:p>
          <a:pPr algn="ctr"/>
          <a:r>
            <a:rPr lang="en-US" sz="800">
              <a:solidFill>
                <a:srgbClr val="FF0000"/>
              </a:solidFill>
            </a:rPr>
            <a:t>1F1-2</a:t>
          </a:r>
        </a:p>
      </xdr:txBody>
    </xdr:sp>
    <xdr:clientData/>
  </xdr:twoCellAnchor>
  <xdr:twoCellAnchor>
    <xdr:from>
      <xdr:col>37</xdr:col>
      <xdr:colOff>154348</xdr:colOff>
      <xdr:row>7</xdr:row>
      <xdr:rowOff>37540</xdr:rowOff>
    </xdr:from>
    <xdr:to>
      <xdr:col>39</xdr:col>
      <xdr:colOff>76492</xdr:colOff>
      <xdr:row>14</xdr:row>
      <xdr:rowOff>49940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E249646D-BE8C-4FB1-8821-A8D10EAB9AC4}"/>
            </a:ext>
          </a:extLst>
        </xdr:cNvPr>
        <xdr:cNvSpPr txBox="1"/>
      </xdr:nvSpPr>
      <xdr:spPr>
        <a:xfrm>
          <a:off x="13889398" y="1123390"/>
          <a:ext cx="684144" cy="108872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ysClr val="windowText" lastClr="000000"/>
              </a:solidFill>
            </a:rPr>
            <a:t>B2-6/J/7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1C9-200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1MJ6-T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1CM2-11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1CM2-12A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1CE1-2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1F1-2</a:t>
          </a:r>
        </a:p>
      </xdr:txBody>
    </xdr:sp>
    <xdr:clientData/>
  </xdr:twoCellAnchor>
  <xdr:twoCellAnchor>
    <xdr:from>
      <xdr:col>33</xdr:col>
      <xdr:colOff>135298</xdr:colOff>
      <xdr:row>29</xdr:row>
      <xdr:rowOff>93570</xdr:rowOff>
    </xdr:from>
    <xdr:to>
      <xdr:col>34</xdr:col>
      <xdr:colOff>20998</xdr:colOff>
      <xdr:row>30</xdr:row>
      <xdr:rowOff>98052</xdr:rowOff>
    </xdr:to>
    <xdr:grpSp>
      <xdr:nvGrpSpPr>
        <xdr:cNvPr id="125" name="Group 114">
          <a:extLst>
            <a:ext uri="{FF2B5EF4-FFF2-40B4-BE49-F238E27FC236}">
              <a16:creationId xmlns:a16="http://schemas.microsoft.com/office/drawing/2014/main" id="{93830D0A-391C-4F05-947C-F4A6DCA36899}"/>
            </a:ext>
          </a:extLst>
        </xdr:cNvPr>
        <xdr:cNvGrpSpPr>
          <a:grpSpLocks/>
        </xdr:cNvGrpSpPr>
      </xdr:nvGrpSpPr>
      <xdr:grpSpPr bwMode="auto">
        <a:xfrm>
          <a:off x="12360428" y="4466787"/>
          <a:ext cx="266700" cy="145287"/>
          <a:chOff x="12001500" y="4327373"/>
          <a:chExt cx="262305" cy="151942"/>
        </a:xfrm>
      </xdr:grpSpPr>
      <xdr:sp macro="" textlink="">
        <xdr:nvSpPr>
          <xdr:cNvPr id="126" name="Isosceles Triangle 125">
            <a:extLst>
              <a:ext uri="{FF2B5EF4-FFF2-40B4-BE49-F238E27FC236}">
                <a16:creationId xmlns:a16="http://schemas.microsoft.com/office/drawing/2014/main" id="{86842FE2-6391-423B-816A-83F4A79DE932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7" name="Isosceles Triangle 126">
            <a:extLst>
              <a:ext uri="{FF2B5EF4-FFF2-40B4-BE49-F238E27FC236}">
                <a16:creationId xmlns:a16="http://schemas.microsoft.com/office/drawing/2014/main" id="{5433C4CF-92D9-4AF2-8496-D53280EF042F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D80F1D52-3CB2-4903-9BAB-59918FAA8E81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>
          <a:extLst>
            <a:ext uri="{FF2B5EF4-FFF2-40B4-BE49-F238E27FC236}">
              <a16:creationId xmlns:a16="http://schemas.microsoft.com/office/drawing/2014/main" id="{BE27DC8C-813C-43F4-AEFB-00828015C2D9}"/>
            </a:ext>
          </a:extLst>
        </xdr:cNvPr>
        <xdr:cNvGrpSpPr>
          <a:grpSpLocks/>
        </xdr:cNvGrpSpPr>
      </xdr:nvGrpSpPr>
      <xdr:grpSpPr bwMode="auto">
        <a:xfrm>
          <a:off x="12903353" y="4490319"/>
          <a:ext cx="247650" cy="140805"/>
          <a:chOff x="12446976" y="4345782"/>
          <a:chExt cx="251864" cy="151026"/>
        </a:xfrm>
      </xdr:grpSpPr>
      <xdr:sp macro="" textlink="">
        <xdr:nvSpPr>
          <xdr:cNvPr id="130" name="Isosceles Triangle 129">
            <a:extLst>
              <a:ext uri="{FF2B5EF4-FFF2-40B4-BE49-F238E27FC236}">
                <a16:creationId xmlns:a16="http://schemas.microsoft.com/office/drawing/2014/main" id="{00DB2CDF-0548-4B04-8DB0-08B563C0F989}"/>
              </a:ext>
            </a:extLst>
          </xdr:cNvPr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1" name="Isosceles Triangle 130">
            <a:extLst>
              <a:ext uri="{FF2B5EF4-FFF2-40B4-BE49-F238E27FC236}">
                <a16:creationId xmlns:a16="http://schemas.microsoft.com/office/drawing/2014/main" id="{AE0BFAD2-DD31-41A4-B569-29FF3DC99E97}"/>
              </a:ext>
            </a:extLst>
          </xdr:cNvPr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2" name="Isosceles Triangle 131">
            <a:extLst>
              <a:ext uri="{FF2B5EF4-FFF2-40B4-BE49-F238E27FC236}">
                <a16:creationId xmlns:a16="http://schemas.microsoft.com/office/drawing/2014/main" id="{0ACC607C-929F-4651-B135-0822BBE4BBBA}"/>
              </a:ext>
            </a:extLst>
          </xdr:cNvPr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C852723C-B3BA-42D2-BE9B-BF5E9B054DED}"/>
            </a:ext>
          </a:extLst>
        </xdr:cNvPr>
        <xdr:cNvSpPr txBox="1"/>
      </xdr:nvSpPr>
      <xdr:spPr>
        <a:xfrm>
          <a:off x="12841648" y="4855509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F370607F-4744-40E2-893C-18497676C265}"/>
            </a:ext>
          </a:extLst>
        </xdr:cNvPr>
        <xdr:cNvSpPr txBox="1"/>
      </xdr:nvSpPr>
      <xdr:spPr>
        <a:xfrm>
          <a:off x="12279673" y="4865034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>
          <a:extLst>
            <a:ext uri="{FF2B5EF4-FFF2-40B4-BE49-F238E27FC236}">
              <a16:creationId xmlns:a16="http://schemas.microsoft.com/office/drawing/2014/main" id="{6BB34D1A-3C42-4F68-8148-689DC3268CE2}"/>
            </a:ext>
          </a:extLst>
        </xdr:cNvPr>
        <xdr:cNvGrpSpPr>
          <a:grpSpLocks/>
        </xdr:cNvGrpSpPr>
      </xdr:nvGrpSpPr>
      <xdr:grpSpPr bwMode="auto">
        <a:xfrm>
          <a:off x="12389003" y="5150151"/>
          <a:ext cx="200025" cy="134520"/>
          <a:chOff x="11451638" y="1557067"/>
          <a:chExt cx="197304" cy="138098"/>
        </a:xfrm>
      </xdr:grpSpPr>
      <xdr:sp macro="" textlink="">
        <xdr:nvSpPr>
          <xdr:cNvPr id="136" name="TextBox 135">
            <a:extLst>
              <a:ext uri="{FF2B5EF4-FFF2-40B4-BE49-F238E27FC236}">
                <a16:creationId xmlns:a16="http://schemas.microsoft.com/office/drawing/2014/main" id="{E8E47998-7B45-48DE-AFD6-22C5269E694B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</a:p>
        </xdr:txBody>
      </xdr: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20CF1F1A-33DF-4F36-A2B8-5C43891A87E6}"/>
              </a:ext>
            </a:extLst>
          </xdr:cNvPr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>
          <a:extLst>
            <a:ext uri="{FF2B5EF4-FFF2-40B4-BE49-F238E27FC236}">
              <a16:creationId xmlns:a16="http://schemas.microsoft.com/office/drawing/2014/main" id="{FD66837C-1CCD-4DF3-8D66-2FC8A04513B9}"/>
            </a:ext>
          </a:extLst>
        </xdr:cNvPr>
        <xdr:cNvGrpSpPr>
          <a:grpSpLocks/>
        </xdr:cNvGrpSpPr>
      </xdr:nvGrpSpPr>
      <xdr:grpSpPr bwMode="auto">
        <a:xfrm>
          <a:off x="12950978" y="5140626"/>
          <a:ext cx="190500" cy="134520"/>
          <a:chOff x="11451638" y="1557067"/>
          <a:chExt cx="197304" cy="138098"/>
        </a:xfrm>
      </xdr:grpSpPr>
      <xdr:sp macro="" textlink="">
        <xdr:nvSpPr>
          <xdr:cNvPr id="139" name="TextBox 138">
            <a:extLst>
              <a:ext uri="{FF2B5EF4-FFF2-40B4-BE49-F238E27FC236}">
                <a16:creationId xmlns:a16="http://schemas.microsoft.com/office/drawing/2014/main" id="{96D46497-F9F3-40E8-B0A6-C9A20F9DC184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0283B246-FB37-4384-9932-F65F6475B463}"/>
              </a:ext>
            </a:extLst>
          </xdr:cNvPr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0577F6EB-0D67-4E58-A56C-018D88DC99CB}"/>
            </a:ext>
          </a:extLst>
        </xdr:cNvPr>
        <xdr:cNvSpPr txBox="1"/>
      </xdr:nvSpPr>
      <xdr:spPr>
        <a:xfrm>
          <a:off x="12960454" y="5509791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856BB3D4-F335-4118-B0C7-1479B8BF9E6A}"/>
            </a:ext>
          </a:extLst>
        </xdr:cNvPr>
        <xdr:cNvSpPr txBox="1"/>
      </xdr:nvSpPr>
      <xdr:spPr>
        <a:xfrm>
          <a:off x="12387490" y="5553149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9</xdr:col>
      <xdr:colOff>67236</xdr:colOff>
      <xdr:row>38</xdr:row>
      <xdr:rowOff>55407</xdr:rowOff>
    </xdr:from>
    <xdr:to>
      <xdr:col>12</xdr:col>
      <xdr:colOff>231913</xdr:colOff>
      <xdr:row>42</xdr:row>
      <xdr:rowOff>33130</xdr:rowOff>
    </xdr:to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4D3DF0C7-0A61-478F-8866-2480AA9FFB9E}"/>
            </a:ext>
          </a:extLst>
        </xdr:cNvPr>
        <xdr:cNvSpPr txBox="1"/>
      </xdr:nvSpPr>
      <xdr:spPr>
        <a:xfrm>
          <a:off x="3048975" y="5795255"/>
          <a:ext cx="1307677" cy="574071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strike="sngStrike" baseline="0">
              <a:solidFill>
                <a:schemeClr val="tx1"/>
              </a:solidFill>
            </a:rPr>
            <a:t>1 G313 160KVA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SR APP 3 PH 137 KVA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G313 250 KVA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SR APP 3PH 197 KVA</a:t>
          </a:r>
        </a:p>
      </xdr:txBody>
    </xdr:sp>
    <xdr:clientData/>
  </xdr:twoCellAnchor>
  <xdr:twoCellAnchor>
    <xdr:from>
      <xdr:col>10</xdr:col>
      <xdr:colOff>178558</xdr:colOff>
      <xdr:row>35</xdr:row>
      <xdr:rowOff>100996</xdr:rowOff>
    </xdr:from>
    <xdr:to>
      <xdr:col>11</xdr:col>
      <xdr:colOff>64258</xdr:colOff>
      <xdr:row>36</xdr:row>
      <xdr:rowOff>86428</xdr:rowOff>
    </xdr:to>
    <xdr:grpSp>
      <xdr:nvGrpSpPr>
        <xdr:cNvPr id="144" name="Group 114">
          <a:extLst>
            <a:ext uri="{FF2B5EF4-FFF2-40B4-BE49-F238E27FC236}">
              <a16:creationId xmlns:a16="http://schemas.microsoft.com/office/drawing/2014/main" id="{59075573-FDFC-4169-B9C8-F27A35F69385}"/>
            </a:ext>
          </a:extLst>
        </xdr:cNvPr>
        <xdr:cNvGrpSpPr>
          <a:grpSpLocks/>
        </xdr:cNvGrpSpPr>
      </xdr:nvGrpSpPr>
      <xdr:grpSpPr bwMode="auto">
        <a:xfrm>
          <a:off x="3541297" y="5360453"/>
          <a:ext cx="266700" cy="134518"/>
          <a:chOff x="12001500" y="4327373"/>
          <a:chExt cx="262305" cy="151942"/>
        </a:xfrm>
      </xdr:grpSpPr>
      <xdr:sp macro="" textlink="">
        <xdr:nvSpPr>
          <xdr:cNvPr id="145" name="Isosceles Triangle 144">
            <a:extLst>
              <a:ext uri="{FF2B5EF4-FFF2-40B4-BE49-F238E27FC236}">
                <a16:creationId xmlns:a16="http://schemas.microsoft.com/office/drawing/2014/main" id="{5B3C4DC2-3D66-4CDF-9E07-8B7B7D8A6F23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46" name="Isosceles Triangle 145">
            <a:extLst>
              <a:ext uri="{FF2B5EF4-FFF2-40B4-BE49-F238E27FC236}">
                <a16:creationId xmlns:a16="http://schemas.microsoft.com/office/drawing/2014/main" id="{28FF1AAD-68A3-4625-91F5-AB73634D445D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47" name="Isosceles Triangle 146">
            <a:extLst>
              <a:ext uri="{FF2B5EF4-FFF2-40B4-BE49-F238E27FC236}">
                <a16:creationId xmlns:a16="http://schemas.microsoft.com/office/drawing/2014/main" id="{9EB80A5A-8F51-4B7B-9B60-A59ADC76FCE5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9</xdr:col>
      <xdr:colOff>43409</xdr:colOff>
      <xdr:row>35</xdr:row>
      <xdr:rowOff>63726</xdr:rowOff>
    </xdr:from>
    <xdr:to>
      <xdr:col>9</xdr:col>
      <xdr:colOff>173105</xdr:colOff>
      <xdr:row>36</xdr:row>
      <xdr:rowOff>32194</xdr:rowOff>
    </xdr:to>
    <xdr:grpSp>
      <xdr:nvGrpSpPr>
        <xdr:cNvPr id="149" name="Group 682">
          <a:extLst>
            <a:ext uri="{FF2B5EF4-FFF2-40B4-BE49-F238E27FC236}">
              <a16:creationId xmlns:a16="http://schemas.microsoft.com/office/drawing/2014/main" id="{65E43617-A3C1-4225-9B00-198A734AA872}"/>
            </a:ext>
          </a:extLst>
        </xdr:cNvPr>
        <xdr:cNvGrpSpPr>
          <a:grpSpLocks/>
        </xdr:cNvGrpSpPr>
      </xdr:nvGrpSpPr>
      <xdr:grpSpPr bwMode="auto">
        <a:xfrm>
          <a:off x="3025148" y="5323183"/>
          <a:ext cx="129696" cy="117554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150" name="Oval 149">
            <a:extLst>
              <a:ext uri="{FF2B5EF4-FFF2-40B4-BE49-F238E27FC236}">
                <a16:creationId xmlns:a16="http://schemas.microsoft.com/office/drawing/2014/main" id="{9F3E7320-D7D4-4DF1-A95E-0C2380DFB511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30ED0748-0796-46FB-8C4C-069A0AF572A6}"/>
              </a:ext>
            </a:extLst>
          </xdr:cNvPr>
          <xdr:cNvCxnSpPr>
            <a:stCxn id="150" idx="1"/>
            <a:endCxn id="150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Connector 151">
            <a:extLst>
              <a:ext uri="{FF2B5EF4-FFF2-40B4-BE49-F238E27FC236}">
                <a16:creationId xmlns:a16="http://schemas.microsoft.com/office/drawing/2014/main" id="{59F2CC90-440A-456A-BC0A-76C105E58953}"/>
              </a:ext>
            </a:extLst>
          </xdr:cNvPr>
          <xdr:cNvCxnSpPr>
            <a:stCxn id="150" idx="3"/>
            <a:endCxn id="150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349354</xdr:colOff>
      <xdr:row>36</xdr:row>
      <xdr:rowOff>87639</xdr:rowOff>
    </xdr:from>
    <xdr:to>
      <xdr:col>10</xdr:col>
      <xdr:colOff>111229</xdr:colOff>
      <xdr:row>37</xdr:row>
      <xdr:rowOff>131182</xdr:rowOff>
    </xdr:to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F7E88981-C00E-4677-B539-48C911AA450A}"/>
            </a:ext>
          </a:extLst>
        </xdr:cNvPr>
        <xdr:cNvSpPr txBox="1"/>
      </xdr:nvSpPr>
      <xdr:spPr>
        <a:xfrm>
          <a:off x="2944095" y="5559587"/>
          <a:ext cx="523875" cy="2077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chemeClr val="tx1"/>
              </a:solidFill>
            </a:rPr>
            <a:t>160KVA</a:t>
          </a:r>
        </a:p>
      </xdr:txBody>
    </xdr:sp>
    <xdr:clientData/>
  </xdr:twoCellAnchor>
  <xdr:twoCellAnchor>
    <xdr:from>
      <xdr:col>9</xdr:col>
      <xdr:colOff>123582</xdr:colOff>
      <xdr:row>35</xdr:row>
      <xdr:rowOff>41216</xdr:rowOff>
    </xdr:from>
    <xdr:to>
      <xdr:col>10</xdr:col>
      <xdr:colOff>11398</xdr:colOff>
      <xdr:row>36</xdr:row>
      <xdr:rowOff>145340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E9C11F03-2631-46B6-A4EB-DD73613685EE}"/>
            </a:ext>
          </a:extLst>
        </xdr:cNvPr>
        <xdr:cNvGrpSpPr/>
      </xdr:nvGrpSpPr>
      <xdr:grpSpPr>
        <a:xfrm>
          <a:off x="3105321" y="5300673"/>
          <a:ext cx="268816" cy="253210"/>
          <a:chOff x="5178577" y="3569607"/>
          <a:chExt cx="268816" cy="247650"/>
        </a:xfrm>
      </xdr:grpSpPr>
      <xdr:grpSp>
        <xdr:nvGrpSpPr>
          <xdr:cNvPr id="154" name="Group 118">
            <a:extLst>
              <a:ext uri="{FF2B5EF4-FFF2-40B4-BE49-F238E27FC236}">
                <a16:creationId xmlns:a16="http://schemas.microsoft.com/office/drawing/2014/main" id="{6D66C8B3-DA5F-49BF-83CC-D23791208434}"/>
              </a:ext>
            </a:extLst>
          </xdr:cNvPr>
          <xdr:cNvGrpSpPr>
            <a:grpSpLocks/>
          </xdr:cNvGrpSpPr>
        </xdr:nvGrpSpPr>
        <xdr:grpSpPr bwMode="auto">
          <a:xfrm>
            <a:off x="5199743" y="3569607"/>
            <a:ext cx="247650" cy="152400"/>
            <a:chOff x="12446976" y="4345782"/>
            <a:chExt cx="251864" cy="151026"/>
          </a:xfrm>
        </xdr:grpSpPr>
        <xdr:sp macro="" textlink="">
          <xdr:nvSpPr>
            <xdr:cNvPr id="155" name="Isosceles Triangle 154">
              <a:extLst>
                <a:ext uri="{FF2B5EF4-FFF2-40B4-BE49-F238E27FC236}">
                  <a16:creationId xmlns:a16="http://schemas.microsoft.com/office/drawing/2014/main" id="{E73897A0-73E1-4334-BFB9-3FC2A8EFF9DA}"/>
                </a:ext>
              </a:extLst>
            </xdr:cNvPr>
            <xdr:cNvSpPr/>
          </xdr:nvSpPr>
          <xdr:spPr>
            <a:xfrm>
              <a:off x="12446976" y="4345782"/>
              <a:ext cx="164680" cy="15102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endParaRPr lang="en-US"/>
            </a:p>
          </xdr:txBody>
        </xdr:sp>
        <xdr:sp macro="" textlink="">
          <xdr:nvSpPr>
            <xdr:cNvPr id="156" name="Isosceles Triangle 155">
              <a:extLst>
                <a:ext uri="{FF2B5EF4-FFF2-40B4-BE49-F238E27FC236}">
                  <a16:creationId xmlns:a16="http://schemas.microsoft.com/office/drawing/2014/main" id="{7DF24F27-6E5C-4366-B0EF-0364A4F44E27}"/>
                </a:ext>
              </a:extLst>
            </xdr:cNvPr>
            <xdr:cNvSpPr/>
          </xdr:nvSpPr>
          <xdr:spPr>
            <a:xfrm>
              <a:off x="12534160" y="4345782"/>
              <a:ext cx="164680" cy="15102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endParaRPr lang="en-US"/>
            </a:p>
          </xdr:txBody>
        </xdr:sp>
        <xdr:sp macro="" textlink="">
          <xdr:nvSpPr>
            <xdr:cNvPr id="157" name="Isosceles Triangle 156">
              <a:extLst>
                <a:ext uri="{FF2B5EF4-FFF2-40B4-BE49-F238E27FC236}">
                  <a16:creationId xmlns:a16="http://schemas.microsoft.com/office/drawing/2014/main" id="{78454DCA-95D3-4A57-A813-C7718220F29F}"/>
                </a:ext>
              </a:extLst>
            </xdr:cNvPr>
            <xdr:cNvSpPr/>
          </xdr:nvSpPr>
          <xdr:spPr>
            <a:xfrm>
              <a:off x="12485724" y="4345782"/>
              <a:ext cx="174367" cy="15102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endParaRPr lang="en-US"/>
            </a:p>
          </xdr:txBody>
        </xdr:sp>
      </xdr:grpSp>
      <xdr:cxnSp macro="">
        <xdr:nvCxnSpPr>
          <xdr:cNvPr id="187" name="Straight Connector 186">
            <a:extLst>
              <a:ext uri="{FF2B5EF4-FFF2-40B4-BE49-F238E27FC236}">
                <a16:creationId xmlns:a16="http://schemas.microsoft.com/office/drawing/2014/main" id="{B28B1674-5516-4F2D-B233-618F1D40C0FE}"/>
              </a:ext>
            </a:extLst>
          </xdr:cNvPr>
          <xdr:cNvCxnSpPr/>
        </xdr:nvCxnSpPr>
        <xdr:spPr>
          <a:xfrm flipV="1">
            <a:off x="5178577" y="3580191"/>
            <a:ext cx="232833" cy="23706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187">
            <a:extLst>
              <a:ext uri="{FF2B5EF4-FFF2-40B4-BE49-F238E27FC236}">
                <a16:creationId xmlns:a16="http://schemas.microsoft.com/office/drawing/2014/main" id="{E09007D6-5CF6-4361-A51B-9D14F60448A4}"/>
              </a:ext>
            </a:extLst>
          </xdr:cNvPr>
          <xdr:cNvCxnSpPr/>
        </xdr:nvCxnSpPr>
        <xdr:spPr>
          <a:xfrm>
            <a:off x="5199743" y="3611941"/>
            <a:ext cx="243416" cy="20531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51491</xdr:colOff>
      <xdr:row>36</xdr:row>
      <xdr:rowOff>53815</xdr:rowOff>
    </xdr:from>
    <xdr:to>
      <xdr:col>11</xdr:col>
      <xdr:colOff>194753</xdr:colOff>
      <xdr:row>37</xdr:row>
      <xdr:rowOff>110495</xdr:rowOff>
    </xdr:to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C3A8FA92-2046-46CC-8133-986F5E63DB09}"/>
            </a:ext>
          </a:extLst>
        </xdr:cNvPr>
        <xdr:cNvSpPr txBox="1"/>
      </xdr:nvSpPr>
      <xdr:spPr>
        <a:xfrm>
          <a:off x="3413256" y="5690374"/>
          <a:ext cx="524262" cy="2135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</a:rPr>
            <a:t>250KVA</a:t>
          </a:r>
        </a:p>
      </xdr:txBody>
    </xdr:sp>
    <xdr:clientData/>
  </xdr:twoCellAnchor>
  <xdr:twoCellAnchor>
    <xdr:from>
      <xdr:col>6</xdr:col>
      <xdr:colOff>264862</xdr:colOff>
      <xdr:row>36</xdr:row>
      <xdr:rowOff>143187</xdr:rowOff>
    </xdr:from>
    <xdr:to>
      <xdr:col>7</xdr:col>
      <xdr:colOff>13558</xdr:colOff>
      <xdr:row>37</xdr:row>
      <xdr:rowOff>111656</xdr:rowOff>
    </xdr:to>
    <xdr:grpSp>
      <xdr:nvGrpSpPr>
        <xdr:cNvPr id="203" name="Group 682">
          <a:extLst>
            <a:ext uri="{FF2B5EF4-FFF2-40B4-BE49-F238E27FC236}">
              <a16:creationId xmlns:a16="http://schemas.microsoft.com/office/drawing/2014/main" id="{D1F39F6F-8F97-4F09-8FAD-0BE44414448B}"/>
            </a:ext>
          </a:extLst>
        </xdr:cNvPr>
        <xdr:cNvGrpSpPr>
          <a:grpSpLocks/>
        </xdr:cNvGrpSpPr>
      </xdr:nvGrpSpPr>
      <xdr:grpSpPr bwMode="auto">
        <a:xfrm>
          <a:off x="2103601" y="5551730"/>
          <a:ext cx="129696" cy="134122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04" name="Oval 203">
            <a:extLst>
              <a:ext uri="{FF2B5EF4-FFF2-40B4-BE49-F238E27FC236}">
                <a16:creationId xmlns:a16="http://schemas.microsoft.com/office/drawing/2014/main" id="{3FD5B3A4-780A-4769-BCBE-C849DA8D0B7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5" name="Straight Connector 204">
            <a:extLst>
              <a:ext uri="{FF2B5EF4-FFF2-40B4-BE49-F238E27FC236}">
                <a16:creationId xmlns:a16="http://schemas.microsoft.com/office/drawing/2014/main" id="{25C7F669-F3B5-4134-84E4-C2C324B2B5B6}"/>
              </a:ext>
            </a:extLst>
          </xdr:cNvPr>
          <xdr:cNvCxnSpPr>
            <a:stCxn id="204" idx="1"/>
            <a:endCxn id="204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6" name="Straight Connector 205">
            <a:extLst>
              <a:ext uri="{FF2B5EF4-FFF2-40B4-BE49-F238E27FC236}">
                <a16:creationId xmlns:a16="http://schemas.microsoft.com/office/drawing/2014/main" id="{0D52D96E-6FE6-4616-B5D4-0D9A4D1CFB06}"/>
              </a:ext>
            </a:extLst>
          </xdr:cNvPr>
          <xdr:cNvCxnSpPr>
            <a:stCxn id="204" idx="3"/>
            <a:endCxn id="204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338052</xdr:colOff>
      <xdr:row>31</xdr:row>
      <xdr:rowOff>6569</xdr:rowOff>
    </xdr:from>
    <xdr:to>
      <xdr:col>7</xdr:col>
      <xdr:colOff>229914</xdr:colOff>
      <xdr:row>36</xdr:row>
      <xdr:rowOff>133726</xdr:rowOff>
    </xdr:to>
    <xdr:cxnSp macro="">
      <xdr:nvCxnSpPr>
        <xdr:cNvPr id="212" name="Straight Connector 211">
          <a:extLst>
            <a:ext uri="{FF2B5EF4-FFF2-40B4-BE49-F238E27FC236}">
              <a16:creationId xmlns:a16="http://schemas.microsoft.com/office/drawing/2014/main" id="{34225D24-8F91-4B5A-8B52-3144EFE31951}"/>
            </a:ext>
          </a:extLst>
        </xdr:cNvPr>
        <xdr:cNvCxnSpPr/>
      </xdr:nvCxnSpPr>
      <xdr:spPr>
        <a:xfrm flipH="1">
          <a:off x="2170793" y="4723086"/>
          <a:ext cx="272862" cy="882588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21435</xdr:colOff>
      <xdr:row>37</xdr:row>
      <xdr:rowOff>108425</xdr:rowOff>
    </xdr:from>
    <xdr:to>
      <xdr:col>6</xdr:col>
      <xdr:colOff>294297</xdr:colOff>
      <xdr:row>43</xdr:row>
      <xdr:rowOff>71357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B250C9A7-D680-42AC-AB8D-AA984512E604}"/>
            </a:ext>
          </a:extLst>
        </xdr:cNvPr>
        <xdr:cNvCxnSpPr/>
      </xdr:nvCxnSpPr>
      <xdr:spPr>
        <a:xfrm flipH="1">
          <a:off x="1854176" y="5744597"/>
          <a:ext cx="272862" cy="882588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291384</xdr:colOff>
      <xdr:row>37</xdr:row>
      <xdr:rowOff>128814</xdr:rowOff>
    </xdr:from>
    <xdr:to>
      <xdr:col>7</xdr:col>
      <xdr:colOff>158034</xdr:colOff>
      <xdr:row>38</xdr:row>
      <xdr:rowOff>114160</xdr:rowOff>
    </xdr:to>
    <xdr:grpSp>
      <xdr:nvGrpSpPr>
        <xdr:cNvPr id="215" name="Group 118">
          <a:extLst>
            <a:ext uri="{FF2B5EF4-FFF2-40B4-BE49-F238E27FC236}">
              <a16:creationId xmlns:a16="http://schemas.microsoft.com/office/drawing/2014/main" id="{9554AC5E-1475-427A-A35A-A0C4D097A521}"/>
            </a:ext>
          </a:extLst>
        </xdr:cNvPr>
        <xdr:cNvGrpSpPr>
          <a:grpSpLocks/>
        </xdr:cNvGrpSpPr>
      </xdr:nvGrpSpPr>
      <xdr:grpSpPr bwMode="auto">
        <a:xfrm>
          <a:off x="2130123" y="5703010"/>
          <a:ext cx="247650" cy="150998"/>
          <a:chOff x="12446976" y="4345782"/>
          <a:chExt cx="251864" cy="151026"/>
        </a:xfrm>
      </xdr:grpSpPr>
      <xdr:sp macro="" textlink="">
        <xdr:nvSpPr>
          <xdr:cNvPr id="216" name="Isosceles Triangle 215">
            <a:extLst>
              <a:ext uri="{FF2B5EF4-FFF2-40B4-BE49-F238E27FC236}">
                <a16:creationId xmlns:a16="http://schemas.microsoft.com/office/drawing/2014/main" id="{149B862B-C82C-4B87-A696-88BC5DE2A05B}"/>
              </a:ext>
            </a:extLst>
          </xdr:cNvPr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217" name="Isosceles Triangle 216">
            <a:extLst>
              <a:ext uri="{FF2B5EF4-FFF2-40B4-BE49-F238E27FC236}">
                <a16:creationId xmlns:a16="http://schemas.microsoft.com/office/drawing/2014/main" id="{419D1FE7-33C6-4386-85D2-3D275216380C}"/>
              </a:ext>
            </a:extLst>
          </xdr:cNvPr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218" name="Isosceles Triangle 217">
            <a:extLst>
              <a:ext uri="{FF2B5EF4-FFF2-40B4-BE49-F238E27FC236}">
                <a16:creationId xmlns:a16="http://schemas.microsoft.com/office/drawing/2014/main" id="{91344E6C-9DBA-4E75-B3A3-C84A2D70F62E}"/>
              </a:ext>
            </a:extLst>
          </xdr:cNvPr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6</xdr:col>
      <xdr:colOff>182115</xdr:colOff>
      <xdr:row>38</xdr:row>
      <xdr:rowOff>95771</xdr:rowOff>
    </xdr:from>
    <xdr:to>
      <xdr:col>7</xdr:col>
      <xdr:colOff>324990</xdr:colOff>
      <xdr:row>39</xdr:row>
      <xdr:rowOff>146640</xdr:rowOff>
    </xdr:to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D123521A-C82D-4711-8A22-F2EDCCB75EDF}"/>
            </a:ext>
          </a:extLst>
        </xdr:cNvPr>
        <xdr:cNvSpPr txBox="1"/>
      </xdr:nvSpPr>
      <xdr:spPr>
        <a:xfrm>
          <a:off x="2013846" y="5971963"/>
          <a:ext cx="523875" cy="2047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chemeClr val="tx1"/>
              </a:solidFill>
            </a:rPr>
            <a:t>50KVA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86592</xdr:rowOff>
    </xdr:from>
    <xdr:to>
      <xdr:col>22</xdr:col>
      <xdr:colOff>488479</xdr:colOff>
      <xdr:row>42</xdr:row>
      <xdr:rowOff>34638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DB1D35-46EE-4DFF-BD83-AB32B1FB59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66" t="25334" b="5055"/>
        <a:stretch/>
      </xdr:blipFill>
      <xdr:spPr>
        <a:xfrm>
          <a:off x="0" y="1645228"/>
          <a:ext cx="12974888" cy="509154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7545</xdr:colOff>
      <xdr:row>32</xdr:row>
      <xdr:rowOff>35334</xdr:rowOff>
    </xdr:from>
    <xdr:to>
      <xdr:col>37</xdr:col>
      <xdr:colOff>229706</xdr:colOff>
      <xdr:row>38</xdr:row>
      <xdr:rowOff>-1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0DA5E6A-5623-463B-A6C1-DCF29E72388E}"/>
            </a:ext>
          </a:extLst>
        </xdr:cNvPr>
        <xdr:cNvSpPr/>
      </xdr:nvSpPr>
      <xdr:spPr>
        <a:xfrm>
          <a:off x="18171720" y="5159784"/>
          <a:ext cx="1441361" cy="936215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 Perumahan 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PUTRA</a:t>
          </a:r>
          <a:r>
            <a:rPr lang="id-ID" sz="16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WAHID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endParaRPr 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142256</xdr:colOff>
      <xdr:row>27</xdr:row>
      <xdr:rowOff>55663</xdr:rowOff>
    </xdr:from>
    <xdr:to>
      <xdr:col>36</xdr:col>
      <xdr:colOff>150539</xdr:colOff>
      <xdr:row>32</xdr:row>
      <xdr:rowOff>85784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6366E728-731B-434D-9007-99207B28EB96}"/>
            </a:ext>
          </a:extLst>
        </xdr:cNvPr>
        <xdr:cNvCxnSpPr/>
      </xdr:nvCxnSpPr>
      <xdr:spPr>
        <a:xfrm>
          <a:off x="18916031" y="4370488"/>
          <a:ext cx="8283" cy="839746"/>
        </a:xfrm>
        <a:prstGeom prst="line">
          <a:avLst/>
        </a:prstGeom>
        <a:ln w="28575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KERJA%20KUY/1.%20SAR%20&amp;%20PP%20UP3%20DEMAK/PERMOHONAN%20PELANGGAN/PERMOHONAN%20TM/23.%20PT%20GLORY/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D20" sqref="D20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981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07" t="s">
        <v>1104</v>
      </c>
      <c r="C4" s="507"/>
      <c r="D4" s="507"/>
      <c r="E4" s="507"/>
      <c r="F4" s="507"/>
      <c r="G4" s="507"/>
      <c r="H4" s="507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08" t="s">
        <v>0</v>
      </c>
      <c r="C7" s="508" t="s">
        <v>1</v>
      </c>
      <c r="D7" s="509" t="s">
        <v>32</v>
      </c>
      <c r="E7" s="509" t="s">
        <v>33</v>
      </c>
      <c r="F7" s="509" t="s">
        <v>1105</v>
      </c>
      <c r="G7" s="510" t="s">
        <v>31</v>
      </c>
      <c r="H7" s="506" t="s">
        <v>1012</v>
      </c>
      <c r="I7" s="506" t="s">
        <v>1107</v>
      </c>
      <c r="J7" s="506" t="s">
        <v>996</v>
      </c>
      <c r="K7" s="500" t="s">
        <v>994</v>
      </c>
      <c r="L7" s="501"/>
    </row>
    <row r="8" spans="1:12" ht="15" customHeight="1">
      <c r="B8" s="508"/>
      <c r="C8" s="508"/>
      <c r="D8" s="509"/>
      <c r="E8" s="509"/>
      <c r="F8" s="509"/>
      <c r="G8" s="510"/>
      <c r="H8" s="506"/>
      <c r="I8" s="506"/>
      <c r="J8" s="506"/>
      <c r="K8" s="502"/>
      <c r="L8" s="503"/>
    </row>
    <row r="9" spans="1:12" ht="15" customHeight="1">
      <c r="B9" s="508"/>
      <c r="C9" s="508"/>
      <c r="D9" s="509"/>
      <c r="E9" s="509"/>
      <c r="F9" s="509"/>
      <c r="G9" s="510"/>
      <c r="H9" s="506"/>
      <c r="I9" s="506"/>
      <c r="J9" s="506"/>
      <c r="K9" s="504"/>
      <c r="L9" s="505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1005</v>
      </c>
      <c r="C11" s="131" t="s">
        <v>1106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197 kVA MCCB 300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15727300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250 kVA DYn5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63057400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LVCB 2 Jurusan 400 A LBS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12223800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Kabel NYY 1 x 150 mm²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Mtr</v>
      </c>
      <c r="F16" s="138">
        <f t="shared" ca="1" si="2"/>
        <v>68</v>
      </c>
      <c r="G16" s="41">
        <f ca="1">IF(ISERROR(OFFSET('HARGA SATUAN'!$I$6,MATCH(C16,'HARGA SATUAN'!$C$7:$C$1492,0),0)),"",OFFSET('HARGA SATUAN'!$I$6,MATCH(C16,'HARGA SATUAN'!$C$7:$C$1492,0),0))</f>
        <v>218600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Modem 3G/4G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38">
        <f t="shared" ca="1" si="2"/>
        <v>1</v>
      </c>
      <c r="G17" s="41">
        <f ca="1">IF(ISERROR(OFFSET('HARGA SATUAN'!$I$6,MATCH(C17,'HARGA SATUAN'!$C$7:$C$1492,0),0)),"",OFFSET('HARGA SATUAN'!$I$6,MATCH(C17,'HARGA SATUAN'!$C$7:$C$1492,0),0))</f>
        <v>1113900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SUMIFS(RAB!$F$14:$F$52,RAB!$C$14:$C$52,C714)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SUMIFS(RAB!$F$14:$F$52,RAB!$C$14:$C$52,C715)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SUMIFS(RAB!$F$14:$F$52,RAB!$C$14:$C$52,C716)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SUMIFS(RAB!$F$14:$F$52,RAB!$C$14:$C$52,C717)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SUMIFS(RAB!$F$14:$F$52,RAB!$C$14:$C$52,C718)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SUMIFS(RAB!$F$14:$F$52,RAB!$C$14:$C$52,C719)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SUMIFS(RAB!$F$14:$F$52,RAB!$C$14:$C$52,C720)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SUMIFS(RAB!$F$14:$F$52,RAB!$C$14:$C$52,C721)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SUMIFS(RAB!$F$14:$F$52,RAB!$C$14:$C$52,C722)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SUMIFS(RAB!$F$14:$F$52,RAB!$C$14:$C$52,C723)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SUMIFS(RAB!$F$14:$F$52,RAB!$C$14:$C$52,C724)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SUMIFS(RAB!$F$14:$F$52,RAB!$C$14:$C$52,C725)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SUMIFS(RAB!$F$14:$F$52,RAB!$C$14:$C$52,C726)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SUMIFS(RAB!$F$14:$F$52,RAB!$C$14:$C$52,C727)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SUMIFS(RAB!$F$14:$F$52,RAB!$C$14:$C$52,C728)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SUMIFS(RAB!$F$14:$F$52,RAB!$C$14:$C$52,C729)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SUMIFS(RAB!$F$14:$F$52,RAB!$C$14:$C$52,C730)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SUMIFS(RAB!$F$14:$F$52,RAB!$C$14:$C$52,C731)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SUMIFS(RAB!$F$14:$F$52,RAB!$C$14:$C$52,C732)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SUMIFS(RAB!$F$14:$F$52,RAB!$C$14:$C$52,C733)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SUMIFS(RAB!$F$14:$F$52,RAB!$C$14:$C$52,C734)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SUMIFS(RAB!$F$14:$F$52,RAB!$C$14:$C$52,C735)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SUMIFS(RAB!$F$14:$F$52,RAB!$C$14:$C$52,C736)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SUMIFS(RAB!$F$14:$F$52,RAB!$C$14:$C$52,C737)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SUMIFS(RAB!$F$14:$F$52,RAB!$C$14:$C$52,C738)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SUMIFS(RAB!$F$14:$F$52,RAB!$C$14:$C$52,C739)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SUMIFS(RAB!$F$14:$F$52,RAB!$C$14:$C$52,C740)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SUMIFS(RAB!$F$14:$F$52,RAB!$C$14:$C$52,C741)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SUMIFS(RAB!$F$14:$F$52,RAB!$C$14:$C$52,C742)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SUMIFS(RAB!$F$14:$F$52,RAB!$C$14:$C$52,C743)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SUMIFS(RAB!$F$14:$F$52,RAB!$C$14:$C$52,C744)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SUMIFS(RAB!$F$14:$F$52,RAB!$C$14:$C$52,C745)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SUMIFS(RAB!$F$14:$F$52,RAB!$C$14:$C$52,C746)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SUMIFS(RAB!$F$14:$F$52,RAB!$C$14:$C$52,C747)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SUMIFS(RAB!$F$14:$F$52,RAB!$C$14:$C$52,C748)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SUMIFS(RAB!$F$14:$F$52,RAB!$C$14:$C$52,C749)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SUMIFS(RAB!$F$14:$F$52,RAB!$C$14:$C$52,C750)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SUMIFS(RAB!$F$14:$F$52,RAB!$C$14:$C$52,C751)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SUMIFS(RAB!$F$14:$F$52,RAB!$C$14:$C$52,C752)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SUMIFS(RAB!$F$14:$F$52,RAB!$C$14:$C$52,C753)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SUMIFS(RAB!$F$14:$F$52,RAB!$C$14:$C$52,C754)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SUMIFS(RAB!$F$14:$F$52,RAB!$C$14:$C$52,C755)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SUMIFS(RAB!$F$14:$F$52,RAB!$C$14:$C$52,C756)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SUMIFS(RAB!$F$14:$F$52,RAB!$C$14:$C$52,C757)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SUMIFS(RAB!$F$14:$F$52,RAB!$C$14:$C$52,C758)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SUMIFS(RAB!$F$14:$F$52,RAB!$C$14:$C$52,C759)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SUMIFS(RAB!$F$14:$F$52,RAB!$C$14:$C$52,C760)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SUMIFS(RAB!$F$14:$F$52,RAB!$C$14:$C$52,C761)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SUMIFS(RAB!$F$14:$F$52,RAB!$C$14:$C$52,C762)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SUMIFS(RAB!$F$14:$F$52,RAB!$C$14:$C$52,C763)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SUMIFS(RAB!$F$14:$F$52,RAB!$C$14:$C$52,C764)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SUMIFS(RAB!$F$14:$F$52,RAB!$C$14:$C$52,C765)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SUMIFS(RAB!$F$14:$F$52,RAB!$C$14:$C$52,C766)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SUMIFS(RAB!$F$14:$F$52,RAB!$C$14:$C$52,C767)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SUMIFS(RAB!$F$14:$F$52,RAB!$C$14:$C$52,C768)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SUMIFS(RAB!$F$14:$F$52,RAB!$C$14:$C$52,C769)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SUMIFS(RAB!$F$14:$F$52,RAB!$C$14:$C$52,C770)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SUMIFS(RAB!$F$14:$F$52,RAB!$C$14:$C$52,C771)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SUMIFS(RAB!$F$14:$F$52,RAB!$C$14:$C$52,C772)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SUMIFS(RAB!$F$14:$F$52,RAB!$C$14:$C$52,C773)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SUMIFS(RAB!$F$14:$F$52,RAB!$C$14:$C$52,C774)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SUMIFS(RAB!$F$14:$F$52,RAB!$C$14:$C$52,C775)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SUMIFS(RAB!$F$14:$F$52,RAB!$C$14:$C$52,C776)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SUMIFS(RAB!$F$14:$F$52,RAB!$C$14:$C$52,C777)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SUMIFS(RAB!$F$14:$F$52,RAB!$C$14:$C$52,C778)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SUMIFS(RAB!$F$14:$F$52,RAB!$C$14:$C$52,C779)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SUMIFS(RAB!$F$14:$F$52,RAB!$C$14:$C$52,C780)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SUMIFS(RAB!$F$14:$F$52,RAB!$C$14:$C$52,C781)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SUMIFS(RAB!$F$14:$F$52,RAB!$C$14:$C$52,C782)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SUMIFS(RAB!$F$14:$F$52,RAB!$C$14:$C$52,C783)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SUMIFS(RAB!$F$14:$F$52,RAB!$C$14:$C$52,C784)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SUMIFS(RAB!$F$14:$F$52,RAB!$C$14:$C$52,C785)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SUMIFS(RAB!$F$14:$F$52,RAB!$C$14:$C$52,C786)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SUMIFS(RAB!$F$14:$F$52,RAB!$C$14:$C$52,C787)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SUMIFS(RAB!$F$14:$F$52,RAB!$C$14:$C$52,C788)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SUMIFS(RAB!$F$14:$F$52,RAB!$C$14:$C$52,C789)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SUMIFS(RAB!$F$14:$F$52,RAB!$C$14:$C$52,C790)</f>
        <v>1</v>
      </c>
      <c r="E790" s="26">
        <f t="shared" ca="1" si="34"/>
        <v>1</v>
      </c>
      <c r="F790" s="26">
        <f ca="1">IF(D790=0,0,SUM($E$713:E790))</f>
        <v>2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SUMIFS(RAB!$F$14:$F$52,RAB!$C$14:$C$52,C791)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SUMIFS(RAB!$F$14:$F$52,RAB!$C$14:$C$52,C792)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SUMIFS(RAB!$F$14:$F$52,RAB!$C$14:$C$52,C793)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SUMIFS(RAB!$F$14:$F$52,RAB!$C$14:$C$52,C794)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SUMIFS(RAB!$F$14:$F$52,RAB!$C$14:$C$52,C795)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SUMIFS(RAB!$F$14:$F$52,RAB!$C$14:$C$52,C796)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SUMIFS(RAB!$F$14:$F$52,RAB!$C$14:$C$52,C797)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SUMIFS(RAB!$F$14:$F$52,RAB!$C$14:$C$52,C798)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SUMIFS(RAB!$F$14:$F$52,RAB!$C$14:$C$52,C799)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SUMIFS(RAB!$F$14:$F$52,RAB!$C$14:$C$52,C800)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SUMIFS(RAB!$F$14:$F$52,RAB!$C$14:$C$52,C801)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SUMIFS(RAB!$F$14:$F$52,RAB!$C$14:$C$52,C802)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SUMIFS(RAB!$F$14:$F$52,RAB!$C$14:$C$52,C803)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SUMIFS(RAB!$F$14:$F$52,RAB!$C$14:$C$52,C804)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SUMIFS(RAB!$F$14:$F$52,RAB!$C$14:$C$52,C805)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SUMIFS(RAB!$F$14:$F$52,RAB!$C$14:$C$52,C806)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SUMIFS(RAB!$F$14:$F$52,RAB!$C$14:$C$52,C807)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SUMIFS(RAB!$F$14:$F$52,RAB!$C$14:$C$52,C808)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SUMIFS(RAB!$F$14:$F$52,RAB!$C$14:$C$52,C809)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SUMIFS(RAB!$F$14:$F$52,RAB!$C$14:$C$52,C810)</f>
        <v>1</v>
      </c>
      <c r="E810" s="26">
        <f t="shared" ca="1" si="34"/>
        <v>1</v>
      </c>
      <c r="F810" s="26">
        <f ca="1">IF(D810=0,0,SUM($E$713:E810))</f>
        <v>3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SUMIFS(RAB!$F$14:$F$52,RAB!$C$14:$C$52,C811)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SUMIFS(RAB!$F$14:$F$52,RAB!$C$14:$C$52,C812)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SUMIFS(RAB!$F$14:$F$52,RAB!$C$14:$C$52,C813)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SUMIFS(RAB!$F$14:$F$52,RAB!$C$14:$C$52,C814)</f>
        <v>1</v>
      </c>
      <c r="E814" s="26">
        <f t="shared" ca="1" si="34"/>
        <v>1</v>
      </c>
      <c r="F814" s="26">
        <f ca="1">IF(D814=0,0,SUM($E$713:E814))</f>
        <v>4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SUMIFS(RAB!$F$14:$F$52,RAB!$C$14:$C$52,C815)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SUMIFS(RAB!$F$14:$F$52,RAB!$C$14:$C$52,C816)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SUMIFS(RAB!$F$14:$F$52,RAB!$C$14:$C$52,C817)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SUMIFS(RAB!$F$14:$F$52,RAB!$C$14:$C$52,C818)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SUMIFS(RAB!$F$14:$F$52,RAB!$C$14:$C$52,C819)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SUMIFS(RAB!$F$14:$F$52,RAB!$C$14:$C$52,C820)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SUMIFS(RAB!$F$14:$F$52,RAB!$C$14:$C$52,C821)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SUMIFS(RAB!$F$14:$F$52,RAB!$C$14:$C$52,C822)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SUMIFS(RAB!$F$14:$F$52,RAB!$C$14:$C$52,C823)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SUMIFS(RAB!$F$14:$F$52,RAB!$C$14:$C$52,C824)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SUMIFS(RAB!$F$14:$F$52,RAB!$C$14:$C$52,C825)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SUMIFS(RAB!$F$14:$F$52,RAB!$C$14:$C$52,C826)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SUMIFS(RAB!$F$14:$F$52,RAB!$C$14:$C$52,C827)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SUMIFS(RAB!$F$14:$F$52,RAB!$C$14:$C$52,C828)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SUMIFS(RAB!$F$14:$F$52,RAB!$C$14:$C$52,C829)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SUMIFS(RAB!$F$14:$F$52,RAB!$C$14:$C$52,C830)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SUMIFS(RAB!$F$14:$F$52,RAB!$C$14:$C$52,C831)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SUMIFS(RAB!$F$14:$F$52,RAB!$C$14:$C$52,C832)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SUMIFS(RAB!$F$14:$F$52,RAB!$C$14:$C$52,C833)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SUMIFS(RAB!$F$14:$F$52,RAB!$C$14:$C$52,C834)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SUMIFS(RAB!$F$14:$F$52,RAB!$C$14:$C$52,C835)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SUMIFS(RAB!$F$14:$F$52,RAB!$C$14:$C$52,C836)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SUMIFS(RAB!$F$14:$F$52,RAB!$C$14:$C$52,C837)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SUMIFS(RAB!$F$14:$F$52,RAB!$C$14:$C$52,C838)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SUMIFS(RAB!$F$14:$F$52,RAB!$C$14:$C$52,C839)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SUMIFS(RAB!$F$14:$F$52,RAB!$C$14:$C$52,C840)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SUMIFS(RAB!$F$14:$F$52,RAB!$C$14:$C$52,C841)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SUMIFS(RAB!$F$14:$F$52,RAB!$C$14:$C$52,C842)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SUMIFS(RAB!$F$14:$F$52,RAB!$C$14:$C$52,C843)</f>
        <v>68</v>
      </c>
      <c r="E843" s="26">
        <f t="shared" ref="E843:E906" ca="1" si="35">IF(D843=0,0,1)</f>
        <v>1</v>
      </c>
      <c r="F843" s="26">
        <f ca="1">IF(D843=0,0,SUM($E$713:E843))</f>
        <v>5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SUMIFS(RAB!$F$14:$F$52,RAB!$C$14:$C$52,C844)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SUMIFS(RAB!$F$14:$F$52,RAB!$C$14:$C$52,C845)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SUMIFS(RAB!$F$14:$F$52,RAB!$C$14:$C$52,C846)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SUMIFS(RAB!$F$14:$F$52,RAB!$C$14:$C$52,C847)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SUMIFS(RAB!$F$14:$F$52,RAB!$C$14:$C$52,C848)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SUMIFS(RAB!$F$14:$F$52,RAB!$C$14:$C$52,C849)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SUMIFS(RAB!$F$14:$F$52,RAB!$C$14:$C$52,C850)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SUMIFS(RAB!$F$14:$F$52,RAB!$C$14:$C$52,C851)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SUMIFS(RAB!$F$14:$F$52,RAB!$C$14:$C$52,C852)</f>
        <v>1</v>
      </c>
      <c r="E852" s="26">
        <f t="shared" ca="1" si="35"/>
        <v>1</v>
      </c>
      <c r="F852" s="26">
        <f ca="1">IF(D852=0,0,SUM($E$713:E852))</f>
        <v>6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SUMIFS(RAB!$F$14:$F$52,RAB!$C$14:$C$52,C853)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SUMIFS(RAB!$F$14:$F$52,RAB!$C$14:$C$52,C854)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SUMIFS(RAB!$F$14:$F$52,RAB!$C$14:$C$52,C855)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SUMIFS(RAB!$F$14:$F$52,RAB!$C$14:$C$52,C856)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SUMIFS(RAB!$F$14:$F$52,RAB!$C$14:$C$52,C857)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SUMIFS(RAB!$F$14:$F$52,RAB!$C$14:$C$52,C858)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SUMIFS(RAB!$F$14:$F$52,RAB!$C$14:$C$52,C859)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SUMIFS(RAB!$F$14:$F$52,RAB!$C$14:$C$52,C860)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SUMIFS(RAB!$F$14:$F$52,RAB!$C$14:$C$52,C861)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SUMIFS(RAB!$F$14:$F$52,RAB!$C$14:$C$52,C862)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SUMIFS(RAB!$F$14:$F$52,RAB!$C$14:$C$52,C863)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SUMIFS(RAB!$F$14:$F$52,RAB!$C$14:$C$52,C864)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SUMIFS(RAB!$F$14:$F$52,RAB!$C$14:$C$52,C865)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SUMIFS(RAB!$F$14:$F$52,RAB!$C$14:$C$52,C866)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SUMIFS(RAB!$F$14:$F$52,RAB!$C$14:$C$52,C867)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SUMIFS(RAB!$F$14:$F$52,RAB!$C$14:$C$52,C868)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SUMIFS(RAB!$F$14:$F$52,RAB!$C$14:$C$52,C869)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SUMIFS(RAB!$F$14:$F$52,RAB!$C$14:$C$52,C870)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SUMIFS(RAB!$F$14:$F$52,RAB!$C$14:$C$52,C871)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SUMIFS(RAB!$F$14:$F$52,RAB!$C$14:$C$52,C872)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SUMIFS(RAB!$F$14:$F$52,RAB!$C$14:$C$52,C873)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SUMIFS(RAB!$F$14:$F$52,RAB!$C$14:$C$52,C874)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SUMIFS(RAB!$F$14:$F$52,RAB!$C$14:$C$52,C875)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SUMIFS(RAB!$F$14:$F$52,RAB!$C$14:$C$52,C876)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SUMIFS(RAB!$F$14:$F$52,RAB!$C$14:$C$52,C877)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SUMIFS(RAB!$F$14:$F$52,RAB!$C$14:$C$52,C878)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SUMIFS(RAB!$F$14:$F$52,RAB!$C$14:$C$52,C879)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SUMIFS(RAB!$F$14:$F$52,RAB!$C$14:$C$52,C880)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SUMIFS(RAB!$F$14:$F$52,RAB!$C$14:$C$52,C881)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SUMIFS(RAB!$F$14:$F$52,RAB!$C$14:$C$52,C882)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SUMIFS(RAB!$F$14:$F$52,RAB!$C$14:$C$52,C883)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SUMIFS(RAB!$F$14:$F$52,RAB!$C$14:$C$52,C884)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SUMIFS(RAB!$F$14:$F$52,RAB!$C$14:$C$52,C885)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SUMIFS(RAB!$F$14:$F$52,RAB!$C$14:$C$52,C886)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SUMIFS(RAB!$F$14:$F$52,RAB!$C$14:$C$52,C887)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SUMIFS(RAB!$F$14:$F$52,RAB!$C$14:$C$52,C888)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SUMIFS(RAB!$F$14:$F$52,RAB!$C$14:$C$52,C889)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SUMIFS(RAB!$F$14:$F$52,RAB!$C$14:$C$52,C890)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SUMIFS(RAB!$F$14:$F$52,RAB!$C$14:$C$52,C891)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SUMIFS(RAB!$F$14:$F$52,RAB!$C$14:$C$52,C892)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SUMIFS(RAB!$F$14:$F$52,RAB!$C$14:$C$52,C893)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SUMIFS(RAB!$F$14:$F$52,RAB!$C$14:$C$52,C894)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SUMIFS(RAB!$F$14:$F$52,RAB!$C$14:$C$52,C895)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SUMIFS(RAB!$F$14:$F$52,RAB!$C$14:$C$52,C896)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SUMIFS(RAB!$F$14:$F$52,RAB!$C$14:$C$52,C897)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SUMIFS(RAB!$F$14:$F$52,RAB!$C$14:$C$52,C898)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SUMIFS(RAB!$F$14:$F$52,RAB!$C$14:$C$52,C899)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SUMIFS(RAB!$F$14:$F$52,RAB!$C$14:$C$52,C900)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SUMIFS(RAB!$F$14:$F$52,RAB!$C$14:$C$52,C901)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SUMIFS(RAB!$F$14:$F$52,RAB!$C$14:$C$52,C902)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SUMIFS(RAB!$F$14:$F$52,RAB!$C$14:$C$52,C903)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SUMIFS(RAB!$F$14:$F$52,RAB!$C$14:$C$52,C904)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SUMIFS(RAB!$F$14:$F$52,RAB!$C$14:$C$52,C905)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SUMIFS(RAB!$F$14:$F$52,RAB!$C$14:$C$52,C906)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SUMIFS(RAB!$F$14:$F$52,RAB!$C$14:$C$52,C907)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SUMIFS(RAB!$F$14:$F$52,RAB!$C$14:$C$52,C908)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SUMIFS(RAB!$F$14:$F$52,RAB!$C$14:$C$52,C909)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SUMIFS(RAB!$F$14:$F$52,RAB!$C$14:$C$52,C910)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SUMIFS(RAB!$F$14:$F$52,RAB!$C$14:$C$52,C911)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SUMIFS(RAB!$F$14:$F$52,RAB!$C$14:$C$52,C912)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SUMIFS(RAB!$F$14:$F$52,RAB!$C$14:$C$52,C913)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SUMIFS(RAB!$F$14:$F$52,RAB!$C$14:$C$52,C914)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SUMIFS(RAB!$F$14:$F$52,RAB!$C$14:$C$52,C915)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SUMIFS(RAB!$F$14:$F$52,RAB!$C$14:$C$52,C916)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SUMIFS(RAB!$F$14:$F$52,RAB!$C$14:$C$52,C917)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SUMIFS(RAB!$F$14:$F$52,RAB!$C$14:$C$52,C918)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SUMIFS(RAB!$F$14:$F$52,RAB!$C$14:$C$52,C919)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SUMIFS(RAB!$F$14:$F$52,RAB!$C$14:$C$52,C920)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SUMIFS(RAB!$F$14:$F$52,RAB!$C$14:$C$52,C921)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SUMIFS(RAB!$F$14:$F$52,RAB!$C$14:$C$52,C922)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SUMIFS(RAB!$F$14:$F$52,RAB!$C$14:$C$52,C923)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SUMIFS(RAB!$F$14:$F$52,RAB!$C$14:$C$52,C924)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SUMIFS(RAB!$F$14:$F$52,RAB!$C$14:$C$52,C925)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SUMIFS(RAB!$F$14:$F$52,RAB!$C$14:$C$52,C926)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SUMIFS(RAB!$F$14:$F$52,RAB!$C$14:$C$52,C927)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SUMIFS(RAB!$F$14:$F$52,RAB!$C$14:$C$52,C928)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SUMIFS(RAB!$F$14:$F$52,RAB!$C$14:$C$52,C929)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SUMIFS(RAB!$F$14:$F$52,RAB!$C$14:$C$52,C930)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SUMIFS(RAB!$F$14:$F$52,RAB!$C$14:$C$52,C931)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SUMIFS(RAB!$F$14:$F$52,RAB!$C$14:$C$52,C932)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SUMIFS(RAB!$F$14:$F$52,RAB!$C$14:$C$52,C933)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SUMIFS(RAB!$F$14:$F$52,RAB!$C$14:$C$52,C934)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SUMIFS(RAB!$F$14:$F$52,RAB!$C$14:$C$52,C935)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SUMIFS(RAB!$F$14:$F$52,RAB!$C$14:$C$52,C936)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SUMIFS(RAB!$F$14:$F$52,RAB!$C$14:$C$52,C937)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SUMIFS(RAB!$F$14:$F$52,RAB!$C$14:$C$52,C938)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SUMIFS(RAB!$F$14:$F$52,RAB!$C$14:$C$52,C939)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SUMIFS(RAB!$F$14:$F$52,RAB!$C$14:$C$52,C940)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SUMIFS(RAB!$F$14:$F$52,RAB!$C$14:$C$52,C941)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SUMIFS(RAB!$F$14:$F$52,RAB!$C$14:$C$52,C942)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SUMIFS(RAB!$F$14:$F$52,RAB!$C$14:$C$52,C943)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SUMIFS(RAB!$F$14:$F$52,RAB!$C$14:$C$52,C944)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SUMIFS(RAB!$F$14:$F$52,RAB!$C$14:$C$52,C945)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SUMIFS(RAB!$F$14:$F$52,RAB!$C$14:$C$52,C946)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SUMIFS(RAB!$F$14:$F$52,RAB!$C$14:$C$52,C947)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SUMIFS(RAB!$F$14:$F$52,RAB!$C$14:$C$52,C948)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SUMIFS(RAB!$F$14:$F$52,RAB!$C$14:$C$52,C949)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SUMIFS(RAB!$F$14:$F$52,RAB!$C$14:$C$52,C950)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SUMIFS(RAB!$F$14:$F$52,RAB!$C$14:$C$52,C951)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SUMIFS(RAB!$F$14:$F$52,RAB!$C$14:$C$52,C952)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SUMIFS(RAB!$F$14:$F$52,RAB!$C$14:$C$52,C953)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SUMIFS(RAB!$F$14:$F$52,RAB!$C$14:$C$52,C954)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SUMIFS(RAB!$F$14:$F$52,RAB!$C$14:$C$52,C955)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SUMIFS(RAB!$F$14:$F$52,RAB!$C$14:$C$52,C956)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SUMIFS(RAB!$F$14:$F$52,RAB!$C$14:$C$52,C957)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SUMIFS(RAB!$F$14:$F$52,RAB!$C$14:$C$52,C958)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SUMIFS(RAB!$F$14:$F$52,RAB!$C$14:$C$52,C959)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SUMIFS(RAB!$F$14:$F$52,RAB!$C$14:$C$52,C960)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SUMIFS(RAB!$F$14:$F$52,RAB!$C$14:$C$52,C961)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SUMIFS(RAB!$F$14:$F$52,RAB!$C$14:$C$52,C962)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SUMIFS(RAB!$F$14:$F$52,RAB!$C$14:$C$52,C963)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SUMIFS(RAB!$F$14:$F$52,RAB!$C$14:$C$52,C964)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SUMIFS(RAB!$F$14:$F$52,RAB!$C$14:$C$52,C965)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SUMIFS(RAB!$F$14:$F$52,RAB!$C$14:$C$52,C966)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SUMIFS(RAB!$F$14:$F$52,RAB!$C$14:$C$52,C967)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SUMIFS(RAB!$F$14:$F$52,RAB!$C$14:$C$52,C968)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SUMIFS(RAB!$F$14:$F$52,RAB!$C$14:$C$52,C969)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SUMIFS(RAB!$F$14:$F$52,RAB!$C$14:$C$52,C970)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SUMIFS(RAB!$F$14:$F$52,RAB!$C$14:$C$52,C971)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SUMIFS(RAB!$F$14:$F$52,RAB!$C$14:$C$52,C972)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SUMIFS(RAB!$F$14:$F$52,RAB!$C$14:$C$52,C973)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SUMIFS(RAB!$F$14:$F$52,RAB!$C$14:$C$52,C974)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SUMIFS(RAB!$F$14:$F$52,RAB!$C$14:$C$52,C975)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SUMIFS(RAB!$F$14:$F$52,RAB!$C$14:$C$52,C976)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SUMIFS(RAB!$F$14:$F$52,RAB!$C$14:$C$52,C977)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SUMIFS(RAB!$F$14:$F$52,RAB!$C$14:$C$52,C978)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SUMIFS(RAB!$F$14:$F$52,RAB!$C$14:$C$52,C979)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SUMIFS(RAB!$F$14:$F$52,RAB!$C$14:$C$52,C980)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SUMIFS(RAB!$F$14:$F$52,RAB!$C$14:$C$52,C981)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SUMIFS(RAB!$F$14:$F$52,RAB!$C$14:$C$52,C982)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SUMIFS(RAB!$F$14:$F$52,RAB!$C$14:$C$52,C983)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SUMIFS(RAB!$F$14:$F$52,RAB!$C$14:$C$52,C984)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SUMIFS(RAB!$F$14:$F$52,RAB!$C$14:$C$52,C985)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SUMIFS(RAB!$F$14:$F$52,RAB!$C$14:$C$52,C986)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SUMIFS(RAB!$F$14:$F$52,RAB!$C$14:$C$52,C987)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SUMIFS(RAB!$F$14:$F$52,RAB!$C$14:$C$52,C988)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SUMIFS(RAB!$F$14:$F$52,RAB!$C$14:$C$52,C989)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SUMIFS(RAB!$F$14:$F$52,RAB!$C$14:$C$52,C990)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SUMIFS(RAB!$F$14:$F$52,RAB!$C$14:$C$52,C991)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SUMIFS(RAB!$F$14:$F$52,RAB!$C$14:$C$52,C992)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SUMIFS(RAB!$F$14:$F$52,RAB!$C$14:$C$52,C993)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SUMIFS(RAB!$F$14:$F$52,RAB!$C$14:$C$52,C994)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SUMIFS(RAB!$F$14:$F$52,RAB!$C$14:$C$52,C995)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SUMIFS(RAB!$F$14:$F$52,RAB!$C$14:$C$52,C996)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SUMIFS(RAB!$F$14:$F$52,RAB!$C$14:$C$52,C997)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SUMIFS(RAB!$F$14:$F$52,RAB!$C$14:$C$52,C998)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SUMIFS(RAB!$F$14:$F$52,RAB!$C$14:$C$52,C999)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SUMIFS(RAB!$F$14:$F$52,RAB!$C$14:$C$52,C1000)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SUMIFS(RAB!$F$14:$F$52,RAB!$C$14:$C$52,C1001)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SUMIFS(RAB!$F$14:$F$52,RAB!$C$14:$C$52,C1002)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SUMIFS(RAB!$F$14:$F$52,RAB!$C$14:$C$52,C1003)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SUMIFS(RAB!$F$14:$F$52,RAB!$C$14:$C$52,C1004)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SUMIFS(RAB!$F$14:$F$52,RAB!$C$14:$C$52,C1005)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SUMIFS(RAB!$F$14:$F$52,RAB!$C$14:$C$52,C1006)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SUMIFS(RAB!$F$14:$F$52,RAB!$C$14:$C$52,C1007)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SUMIFS(RAB!$F$14:$F$52,RAB!$C$14:$C$52,C1008)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SUMIFS(RAB!$F$14:$F$52,RAB!$C$14:$C$52,C1009)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SUMIFS(RAB!$F$14:$F$52,RAB!$C$14:$C$52,C1010)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SUMIFS(RAB!$F$14:$F$52,RAB!$C$14:$C$52,C1011)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SUMIFS(RAB!$F$14:$F$52,RAB!$C$14:$C$52,C1012)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SUMIFS(RAB!$F$14:$F$52,RAB!$C$14:$C$52,C1013)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SUMIFS(RAB!$F$14:$F$52,RAB!$C$14:$C$52,C1014)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SUMIFS(RAB!$F$14:$F$52,RAB!$C$14:$C$52,C1015)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SUMIFS(RAB!$F$14:$F$52,RAB!$C$14:$C$52,C1016)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SUMIFS(RAB!$F$14:$F$52,RAB!$C$14:$C$52,C1017)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SUMIFS(RAB!$F$14:$F$52,RAB!$C$14:$C$52,C1018)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SUMIFS(RAB!$F$14:$F$52,RAB!$C$14:$C$52,C1019)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SUMIFS(RAB!$F$14:$F$52,RAB!$C$14:$C$52,C1020)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SUMIFS(RAB!$F$14:$F$52,RAB!$C$14:$C$52,C1021)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SUMIFS(RAB!$F$14:$F$52,RAB!$C$14:$C$52,C1022)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SUMIFS(RAB!$F$14:$F$52,RAB!$C$14:$C$52,C1023)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SUMIFS(RAB!$F$14:$F$52,RAB!$C$14:$C$52,C1024)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SUMIFS(RAB!$F$14:$F$52,RAB!$C$14:$C$52,C1025)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SUMIFS(RAB!$F$14:$F$52,RAB!$C$14:$C$52,C1026)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SUMIFS(RAB!$F$14:$F$52,RAB!$C$14:$C$52,C1027)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SUMIFS(RAB!$F$14:$F$52,RAB!$C$14:$C$52,C1028)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SUMIFS(RAB!$F$14:$F$52,RAB!$C$14:$C$52,C1029)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SUMIFS(RAB!$F$14:$F$52,RAB!$C$14:$C$52,C1030)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SUMIFS(RAB!$F$14:$F$52,RAB!$C$14:$C$52,C1031)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SUMIFS(RAB!$F$14:$F$52,RAB!$C$14:$C$52,C1032)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SUMIFS(RAB!$F$14:$F$52,RAB!$C$14:$C$52,C1033)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SUMIFS(RAB!$F$14:$F$52,RAB!$C$14:$C$52,C1034)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SUMIFS(RAB!$F$14:$F$52,RAB!$C$14:$C$52,C1035)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SUMIFS(RAB!$F$14:$F$52,RAB!$C$14:$C$52,C1036)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SUMIFS(RAB!$F$14:$F$52,RAB!$C$14:$C$52,C1037)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SUMIFS(RAB!$F$14:$F$52,RAB!$C$14:$C$52,C1038)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SUMIFS(RAB!$F$14:$F$52,RAB!$C$14:$C$52,C1039)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SUMIFS(RAB!$F$14:$F$52,RAB!$C$14:$C$52,C1040)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SUMIFS(RAB!$F$14:$F$52,RAB!$C$14:$C$52,C1041)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SUMIFS(RAB!$F$14:$F$52,RAB!$C$14:$C$52,C1042)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SUMIFS(RAB!$F$14:$F$52,RAB!$C$14:$C$52,C1043)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SUMIFS(RAB!$F$14:$F$52,RAB!$C$14:$C$52,C1044)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SUMIFS(RAB!$F$14:$F$52,RAB!$C$14:$C$52,C1045)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SUMIFS(RAB!$F$14:$F$52,RAB!$C$14:$C$52,C1046)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SUMIFS(RAB!$F$14:$F$52,RAB!$C$14:$C$52,C1047)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SUMIFS(RAB!$F$14:$F$52,RAB!$C$14:$C$52,C1048)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SUMIFS(RAB!$F$14:$F$52,RAB!$C$14:$C$52,C1049)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SUMIFS(RAB!$F$14:$F$52,RAB!$C$14:$C$52,C1050)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SUMIFS(RAB!$F$14:$F$52,RAB!$C$14:$C$52,C1051)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SUMIFS(RAB!$F$14:$F$52,RAB!$C$14:$C$52,C1052)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SUMIFS(RAB!$F$14:$F$52,RAB!$C$14:$C$52,C1053)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SUMIFS(RAB!$F$14:$F$52,RAB!$C$14:$C$52,C1054)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SUMIFS(RAB!$F$14:$F$52,RAB!$C$14:$C$52,C1055)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SUMIFS(RAB!$F$14:$F$52,RAB!$C$14:$C$52,C1056)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SUMIFS(RAB!$F$14:$F$52,RAB!$C$14:$C$52,C1057)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SUMIFS(RAB!$F$14:$F$52,RAB!$C$14:$C$52,C1058)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SUMIFS(RAB!$F$14:$F$52,RAB!$C$14:$C$52,C1059)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SUMIFS(RAB!$F$14:$F$52,RAB!$C$14:$C$52,C1060)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SUMIFS(RAB!$F$14:$F$52,RAB!$C$14:$C$52,C1061)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SUMIFS(RAB!$F$14:$F$52,RAB!$C$14:$C$52,C1062)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SUMIFS(RAB!$F$14:$F$52,RAB!$C$14:$C$52,C1063)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SUMIFS(RAB!$F$14:$F$52,RAB!$C$14:$C$52,C1064)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SUMIFS(RAB!$F$14:$F$52,RAB!$C$14:$C$52,C1065)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SUMIFS(RAB!$F$14:$F$52,RAB!$C$14:$C$52,C1066)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SUMIFS(RAB!$F$14:$F$52,RAB!$C$14:$C$52,C1067)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SUMIFS(RAB!$F$14:$F$52,RAB!$C$14:$C$52,C1068)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SUMIFS(RAB!$F$14:$F$52,RAB!$C$14:$C$52,C1069)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SUMIFS(RAB!$F$14:$F$52,RAB!$C$14:$C$52,C1070)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SUMIFS(RAB!$F$14:$F$52,RAB!$C$14:$C$52,C1071)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SUMIFS(RAB!$F$14:$F$52,RAB!$C$14:$C$52,C1072)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SUMIFS(RAB!$F$14:$F$52,RAB!$C$14:$C$52,C1073)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SUMIFS(RAB!$F$14:$F$52,RAB!$C$14:$C$52,C1074)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SUMIFS(RAB!$F$14:$F$52,RAB!$C$14:$C$52,C1075)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SUMIFS(RAB!$F$14:$F$52,RAB!$C$14:$C$52,C1076)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SUMIFS(RAB!$F$14:$F$52,RAB!$C$14:$C$52,C1077)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SUMIFS(RAB!$F$14:$F$52,RAB!$C$14:$C$52,C1078)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SUMIFS(RAB!$F$14:$F$52,RAB!$C$14:$C$52,C1079)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SUMIFS(RAB!$F$14:$F$52,RAB!$C$14:$C$52,C1080)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SUMIFS(RAB!$F$14:$F$52,RAB!$C$14:$C$52,C1081)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SUMIFS(RAB!$F$14:$F$52,RAB!$C$14:$C$52,C1082)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SUMIFS(RAB!$F$14:$F$52,RAB!$C$14:$C$52,C1083)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SUMIFS(RAB!$F$14:$F$52,RAB!$C$14:$C$52,C1084)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SUMIFS(RAB!$F$14:$F$52,RAB!$C$14:$C$52,C1085)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SUMIFS(RAB!$F$14:$F$52,RAB!$C$14:$C$52,C1086)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SUMIFS(RAB!$F$14:$F$52,RAB!$C$14:$C$52,C1087)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SUMIFS(RAB!$F$14:$F$52,RAB!$C$14:$C$52,C1088)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SUMIFS(RAB!$F$14:$F$52,RAB!$C$14:$C$52,C1089)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SUMIFS(RAB!$F$14:$F$52,RAB!$C$14:$C$52,C1090)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SUMIFS(RAB!$F$14:$F$52,RAB!$C$14:$C$52,C1091)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SUMIFS(RAB!$F$14:$F$52,RAB!$C$14:$C$52,C1092)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SUMIFS(RAB!$F$14:$F$52,RAB!$C$14:$C$52,C1093)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SUMIFS(RAB!$F$14:$F$52,RAB!$C$14:$C$52,C1094)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SUMIFS(RAB!$F$14:$F$52,RAB!$C$14:$C$52,C1095)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SUMIFS(RAB!$F$14:$F$52,RAB!$C$14:$C$52,C1096)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SUMIFS(RAB!$F$14:$F$52,RAB!$C$14:$C$52,C1097)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SUMIFS(RAB!$F$14:$F$52,RAB!$C$14:$C$52,C1098)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SUMIFS(RAB!$F$14:$F$52,RAB!$C$14:$C$52,C1099)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SUMIFS(RAB!$F$14:$F$52,RAB!$C$14:$C$52,C1100)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SUMIFS(RAB!$F$14:$F$52,RAB!$C$14:$C$52,C1101)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SUMIFS(RAB!$F$14:$F$52,RAB!$C$14:$C$52,C1102)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SUMIFS(RAB!$F$14:$F$52,RAB!$C$14:$C$52,C1103)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SUMIFS(RAB!$F$14:$F$52,RAB!$C$14:$C$52,C1104)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SUMIFS(RAB!$F$14:$F$52,RAB!$C$14:$C$52,C1105)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SUMIFS(RAB!$F$14:$F$52,RAB!$C$14:$C$52,C1106)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SUMIFS(RAB!$F$14:$F$52,RAB!$C$14:$C$52,C1107)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SUMIFS(RAB!$F$14:$F$52,RAB!$C$14:$C$52,C1108)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SUMIFS(RAB!$F$14:$F$52,RAB!$C$14:$C$52,C1109)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SUMIFS(RAB!$F$14:$F$52,RAB!$C$14:$C$52,C1110)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SUMIFS(RAB!$F$14:$F$52,RAB!$C$14:$C$52,C1111)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SUMIFS(RAB!$F$14:$F$52,RAB!$C$14:$C$52,C1112)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SUMIFS(RAB!$F$14:$F$52,RAB!$C$14:$C$52,C1113)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SUMIFS(RAB!$F$14:$F$52,RAB!$C$14:$C$52,C1114)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SUMIFS(RAB!$F$14:$F$52,RAB!$C$14:$C$52,C1115)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SUMIFS(RAB!$F$14:$F$52,RAB!$C$14:$C$52,C1116)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SUMIFS(RAB!$F$14:$F$52,RAB!$C$14:$C$52,C1117)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SUMIFS(RAB!$F$14:$F$52,RAB!$C$14:$C$52,C1118)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SUMIFS(RAB!$F$14:$F$52,RAB!$C$14:$C$52,C1119)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SUMIFS(RAB!$F$14:$F$52,RAB!$C$14:$C$52,C1120)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SUMIFS(RAB!$F$14:$F$52,RAB!$C$14:$C$52,C1121)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SUMIFS(RAB!$F$14:$F$52,RAB!$C$14:$C$52,C1122)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SUMIFS(RAB!$F$14:$F$52,RAB!$C$14:$C$52,C1123)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SUMIFS(RAB!$F$14:$F$52,RAB!$C$14:$C$52,C1124)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SUMIFS(RAB!$F$14:$F$52,RAB!$C$14:$C$52,C1125)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SUMIFS(RAB!$F$14:$F$52,RAB!$C$14:$C$52,C1126)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SUMIFS(RAB!$F$14:$F$52,RAB!$C$14:$C$52,C1127)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SUMIFS(RAB!$F$14:$F$52,RAB!$C$14:$C$52,C1128)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SUMIFS(RAB!$F$14:$F$52,RAB!$C$14:$C$52,C1129)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SUMIFS(RAB!$F$14:$F$52,RAB!$C$14:$C$52,C1130)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SUMIFS(RAB!$F$14:$F$52,RAB!$C$14:$C$52,C1131)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SUMIFS(RAB!$F$14:$F$52,RAB!$C$14:$C$52,C1132)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SUMIFS(RAB!$F$14:$F$52,RAB!$C$14:$C$52,C1133)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SUMIFS(RAB!$F$14:$F$52,RAB!$C$14:$C$52,C1134)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SUMIFS(RAB!$F$14:$F$52,RAB!$C$14:$C$52,C1135)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SUMIFS(RAB!$F$14:$F$52,RAB!$C$14:$C$52,C1136)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SUMIFS(RAB!$F$14:$F$52,RAB!$C$14:$C$52,C1137)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SUMIFS(RAB!$F$14:$F$52,RAB!$C$14:$C$52,C1138)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SUMIFS(RAB!$F$14:$F$52,RAB!$C$14:$C$52,C1139)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SUMIFS(RAB!$F$14:$F$52,RAB!$C$14:$C$52,C1140)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SUMIFS(RAB!$F$14:$F$52,RAB!$C$14:$C$52,C1141)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SUMIFS(RAB!$F$14:$F$52,RAB!$C$14:$C$52,C1142)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SUMIFS(RAB!$F$14:$F$52,RAB!$C$14:$C$52,C1143)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SUMIFS(RAB!$F$14:$F$52,RAB!$C$14:$C$52,C1144)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SUMIFS(RAB!$F$14:$F$52,RAB!$C$14:$C$52,C1145)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SUMIFS(RAB!$F$14:$F$52,RAB!$C$14:$C$52,C1146)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SUMIFS(RAB!$F$14:$F$52,RAB!$C$14:$C$52,C1147)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SUMIFS(RAB!$F$14:$F$52,RAB!$C$14:$C$52,C1148)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SUMIFS(RAB!$F$14:$F$52,RAB!$C$14:$C$52,C1149)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SUMIFS(RAB!$F$14:$F$52,RAB!$C$14:$C$52,C1150)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SUMIFS(RAB!$F$14:$F$52,RAB!$C$14:$C$52,C1151)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SUMIFS(RAB!$F$14:$F$52,RAB!$C$14:$C$52,C1152)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SUMIFS(RAB!$F$14:$F$52,RAB!$C$14:$C$52,C1153)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SUMIFS(RAB!$F$14:$F$52,RAB!$C$14:$C$52,C1154)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SUMIFS(RAB!$F$14:$F$52,RAB!$C$14:$C$52,C1155)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SUMIFS(RAB!$F$14:$F$52,RAB!$C$14:$C$52,C1156)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SUMIFS(RAB!$F$14:$F$52,RAB!$C$14:$C$52,C1157)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SUMIFS(RAB!$F$14:$F$52,RAB!$C$14:$C$52,C1158)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SUMIFS(RAB!$F$14:$F$52,RAB!$C$14:$C$52,C1159)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SUMIFS(RAB!$F$14:$F$52,RAB!$C$14:$C$52,C1160)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SUMIFS(RAB!$F$14:$F$52,RAB!$C$14:$C$52,C1161)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SUMIFS(RAB!$F$14:$F$52,RAB!$C$14:$C$52,C1162)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SUMIFS(RAB!$F$14:$F$52,RAB!$C$14:$C$52,C1163)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SUMIFS(RAB!$F$14:$F$52,RAB!$C$14:$C$52,C1164)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SUMIFS(RAB!$F$14:$F$52,RAB!$C$14:$C$52,C1165)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SUMIFS(RAB!$F$14:$F$52,RAB!$C$14:$C$52,C1166)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SUMIFS(RAB!$F$14:$F$52,RAB!$C$14:$C$52,C1167)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SUMIFS(RAB!$F$14:$F$52,RAB!$C$14:$C$52,C1168)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SUMIFS(RAB!$F$14:$F$52,RAB!$C$14:$C$52,C1169)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SUMIFS(RAB!$F$14:$F$52,RAB!$C$14:$C$52,C1170)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SUMIFS(RAB!$F$14:$F$52,RAB!$C$14:$C$52,C1171)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SUMIFS(RAB!$F$14:$F$52,RAB!$C$14:$C$52,C1172)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SUMIFS(RAB!$F$14:$F$52,RAB!$C$14:$C$52,C1173)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SUMIFS(RAB!$F$14:$F$52,RAB!$C$14:$C$52,C1174)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SUMIFS(RAB!$F$14:$F$52,RAB!$C$14:$C$52,C1175)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SUMIFS(RAB!$F$14:$F$52,RAB!$C$14:$C$52,C1176)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SUMIFS(RAB!$F$14:$F$52,RAB!$C$14:$C$52,C1177)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SUMIFS(RAB!$F$14:$F$52,RAB!$C$14:$C$52,C1178)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SUMIFS(RAB!$F$14:$F$52,RAB!$C$14:$C$52,C1179)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SUMIFS(RAB!$F$14:$F$52,RAB!$C$14:$C$52,C1180)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SUMIFS(RAB!$F$14:$F$52,RAB!$C$14:$C$52,C1181)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SUMIFS(RAB!$F$14:$F$52,RAB!$C$14:$C$52,C1182)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SUMIFS(RAB!$F$14:$F$52,RAB!$C$14:$C$52,C1183)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SUMIFS(RAB!$F$14:$F$52,RAB!$C$14:$C$52,C1184)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SUMIFS(RAB!$F$14:$F$52,RAB!$C$14:$C$52,C1185)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SUMIFS(RAB!$F$14:$F$52,RAB!$C$14:$C$52,C1186)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SUMIFS(RAB!$F$14:$F$52,RAB!$C$14:$C$52,C1187)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SUMIFS(RAB!$F$14:$F$52,RAB!$C$14:$C$52,C1188)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SUMIFS(RAB!$F$14:$F$52,RAB!$C$14:$C$52,C1189)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SUMIFS(RAB!$F$14:$F$52,RAB!$C$14:$C$52,C1190)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SUMIFS(RAB!$F$14:$F$52,RAB!$C$14:$C$52,C1191)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SUMIFS(RAB!$F$14:$F$52,RAB!$C$14:$C$52,C1192)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SUMIFS(RAB!$F$14:$F$52,RAB!$C$14:$C$52,C1193)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SUMIFS(RAB!$F$14:$F$52,RAB!$C$14:$C$52,C1194)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SUMIFS(RAB!$F$14:$F$52,RAB!$C$14:$C$52,C1195)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SUMIFS(RAB!$F$14:$F$52,RAB!$C$14:$C$52,C1196)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SUMIFS(RAB!$F$14:$F$52,RAB!$C$14:$C$52,C1197)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SUMIFS(RAB!$F$14:$F$52,RAB!$C$14:$C$52,C1198)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SUMIFS(RAB!$F$14:$F$52,RAB!$C$14:$C$52,C1199)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SUMIFS(RAB!$F$14:$F$52,RAB!$C$14:$C$52,C1200)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SUMIFS(RAB!$F$14:$F$52,RAB!$C$14:$C$52,C1201)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SUMIFS(RAB!$F$14:$F$52,RAB!$C$14:$C$52,C1202)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SUMIFS(RAB!$F$14:$F$52,RAB!$C$14:$C$52,C1203)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SUMIFS(RAB!$F$14:$F$52,RAB!$C$14:$C$52,C1204)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SUMIFS(RAB!$F$14:$F$52,RAB!$C$14:$C$52,C1205)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SUMIFS(RAB!$F$14:$F$52,RAB!$C$14:$C$52,C1206)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SUMIFS(RAB!$F$14:$F$52,RAB!$C$14:$C$52,C1207)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SUMIFS(RAB!$F$14:$F$52,RAB!$C$14:$C$52,C1208)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SUMIFS(RAB!$F$14:$F$52,RAB!$C$14:$C$52,C1209)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SUMIFS(RAB!$F$14:$F$52,RAB!$C$14:$C$52,C1210)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SUMIFS(RAB!$F$14:$F$52,RAB!$C$14:$C$52,C1211)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SUMIFS(RAB!$F$14:$F$52,RAB!$C$14:$C$52,C1212)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SUMIFS(RAB!$F$14:$F$52,RAB!$C$14:$C$52,C1213)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SUMIFS(RAB!$F$14:$F$52,RAB!$C$14:$C$52,C1214)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SUMIFS(RAB!$F$14:$F$52,RAB!$C$14:$C$52,C1215)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SUMIFS(RAB!$F$14:$F$52,RAB!$C$14:$C$52,C1216)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SUMIFS(RAB!$F$14:$F$52,RAB!$C$14:$C$52,C1217)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SUMIFS(RAB!$F$14:$F$52,RAB!$C$14:$C$52,C1218)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SUMIFS(RAB!$F$14:$F$52,RAB!$C$14:$C$52,C1219)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SUMIFS(RAB!$F$14:$F$52,RAB!$C$14:$C$52,C1220)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SUMIFS(RAB!$F$14:$F$52,RAB!$C$14:$C$52,C1221)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SUMIFS(RAB!$F$14:$F$52,RAB!$C$14:$C$52,C1222)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SUMIFS(RAB!$F$14:$F$52,RAB!$C$14:$C$52,C1223)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SUMIFS(RAB!$F$14:$F$52,RAB!$C$14:$C$52,C1224)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SUMIFS(RAB!$F$14:$F$52,RAB!$C$14:$C$52,C1225)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SUMIFS(RAB!$F$14:$F$52,RAB!$C$14:$C$52,C1226)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SUMIFS(RAB!$F$14:$F$52,RAB!$C$14:$C$52,C1227)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SUMIFS(RAB!$F$14:$F$52,RAB!$C$14:$C$52,C1228)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SUMIFS(RAB!$F$14:$F$52,RAB!$C$14:$C$52,C1229)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SUMIFS(RAB!$F$14:$F$52,RAB!$C$14:$C$52,C1230)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SUMIFS(RAB!$F$14:$F$52,RAB!$C$14:$C$52,C1231)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SUMIFS(RAB!$F$14:$F$52,RAB!$C$14:$C$52,C1232)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SUMIFS(RAB!$F$14:$F$52,RAB!$C$14:$C$52,C1233)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SUMIFS(RAB!$F$14:$F$52,RAB!$C$14:$C$52,C1234)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SUMIFS(RAB!$F$14:$F$52,RAB!$C$14:$C$52,C1235)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SUMIFS(RAB!$F$14:$F$52,RAB!$C$14:$C$52,C1236)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SUMIFS(RAB!$F$14:$F$52,RAB!$C$14:$C$52,C1237)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SUMIFS(RAB!$F$14:$F$52,RAB!$C$14:$C$52,C1238)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SUMIFS(RAB!$F$14:$F$52,RAB!$C$14:$C$52,C1239)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SUMIFS(RAB!$F$14:$F$52,RAB!$C$14:$C$52,C1240)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SUMIFS(RAB!$F$14:$F$52,RAB!$C$14:$C$52,C1241)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SUMIFS(RAB!$F$14:$F$52,RAB!$C$14:$C$52,C1242)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SUMIFS(RAB!$F$14:$F$52,RAB!$C$14:$C$52,C1243)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SUMIFS(RAB!$F$14:$F$52,RAB!$C$14:$C$52,C1244)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SUMIFS(RAB!$F$14:$F$52,RAB!$C$14:$C$52,C1245)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SUMIFS(RAB!$F$14:$F$52,RAB!$C$14:$C$52,C1246)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SUMIFS(RAB!$F$14:$F$52,RAB!$C$14:$C$52,C1247)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SUMIFS(RAB!$F$14:$F$52,RAB!$C$14:$C$52,C1248)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SUMIFS(RAB!$F$14:$F$52,RAB!$C$14:$C$52,C1249)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SUMIFS(RAB!$F$14:$F$52,RAB!$C$14:$C$52,C1250)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SUMIFS(RAB!$F$14:$F$52,RAB!$C$14:$C$52,C1251)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SUMIFS(RAB!$F$14:$F$52,RAB!$C$14:$C$52,C1252)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SUMIFS(RAB!$F$14:$F$52,RAB!$C$14:$C$52,C1253)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SUMIFS(RAB!$F$14:$F$52,RAB!$C$14:$C$52,C1254)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SUMIFS(RAB!$F$14:$F$52,RAB!$C$14:$C$52,C1255)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SUMIFS(RAB!$F$14:$F$52,RAB!$C$14:$C$52,C1256)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SUMIFS(RAB!$F$14:$F$52,RAB!$C$14:$C$52,C1257)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SUMIFS(RAB!$F$14:$F$52,RAB!$C$14:$C$52,C1258)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SUMIFS(RAB!$F$14:$F$52,RAB!$C$14:$C$52,C1259)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SUMIFS(RAB!$F$14:$F$52,RAB!$C$14:$C$52,C1260)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SUMIFS(RAB!$F$14:$F$52,RAB!$C$14:$C$52,C1261)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SUMIFS(RAB!$F$14:$F$52,RAB!$C$14:$C$52,C1262)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SUMIFS(RAB!$F$14:$F$52,RAB!$C$14:$C$52,C1263)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SUMIFS(RAB!$F$14:$F$52,RAB!$C$14:$C$52,C1264)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SUMIFS(RAB!$F$14:$F$52,RAB!$C$14:$C$52,C1265)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SUMIFS(RAB!$F$14:$F$52,RAB!$C$14:$C$52,C1266)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SUMIFS(RAB!$F$14:$F$52,RAB!$C$14:$C$52,C1267)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SUMIFS(RAB!$F$14:$F$52,RAB!$C$14:$C$52,C1268)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SUMIFS(RAB!$F$14:$F$52,RAB!$C$14:$C$52,C1269)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SUMIFS(RAB!$F$14:$F$52,RAB!$C$14:$C$52,C1270)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SUMIFS(RAB!$F$14:$F$52,RAB!$C$14:$C$52,C1271)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SUMIFS(RAB!$F$14:$F$52,RAB!$C$14:$C$52,C1272)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SUMIFS(RAB!$F$14:$F$52,RAB!$C$14:$C$52,C1273)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SUMIFS(RAB!$F$14:$F$52,RAB!$C$14:$C$52,C1274)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SUMIFS(RAB!$F$14:$F$52,RAB!$C$14:$C$52,C1275)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SUMIFS(RAB!$F$14:$F$52,RAB!$C$14:$C$52,C1276)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SUMIFS(RAB!$F$14:$F$52,RAB!$C$14:$C$52,C1277)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SUMIFS(RAB!$F$14:$F$52,RAB!$C$14:$C$52,C1278)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SUMIFS(RAB!$F$14:$F$52,RAB!$C$14:$C$52,C1279)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SUMIFS(RAB!$F$14:$F$52,RAB!$C$14:$C$52,C1280)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SUMIFS(RAB!$F$14:$F$52,RAB!$C$14:$C$52,C1281)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SUMIFS(RAB!$F$14:$F$52,RAB!$C$14:$C$52,C1282)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SUMIFS(RAB!$F$14:$F$52,RAB!$C$14:$C$52,C1283)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SUMIFS(RAB!$F$14:$F$52,RAB!$C$14:$C$52,C1284)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SUMIFS(RAB!$F$14:$F$52,RAB!$C$14:$C$52,C1285)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SUMIFS(RAB!$F$14:$F$52,RAB!$C$14:$C$52,C1286)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SUMIFS(RAB!$F$14:$F$52,RAB!$C$14:$C$52,C1287)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SUMIFS(RAB!$F$14:$F$52,RAB!$C$14:$C$52,C1288)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SUMIFS(RAB!$F$14:$F$52,RAB!$C$14:$C$52,C1289)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SUMIFS(RAB!$F$14:$F$52,RAB!$C$14:$C$52,C1290)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SUMIFS(RAB!$F$14:$F$52,RAB!$C$14:$C$52,C1291)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SUMIFS(RAB!$F$14:$F$52,RAB!$C$14:$C$52,C1292)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SUMIFS(RAB!$F$14:$F$52,RAB!$C$14:$C$52,C1293)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SUMIFS(RAB!$F$14:$F$52,RAB!$C$14:$C$52,C1294)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SUMIFS(RAB!$F$14:$F$52,RAB!$C$14:$C$52,C1295)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SUMIFS(RAB!$F$14:$F$52,RAB!$C$14:$C$52,C1296)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SUMIFS(RAB!$F$14:$F$52,RAB!$C$14:$C$52,C1297)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SUMIFS(RAB!$F$14:$F$52,RAB!$C$14:$C$52,C1298)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SUMIFS(RAB!$F$14:$F$52,RAB!$C$14:$C$52,C1299)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SUMIFS(RAB!$F$14:$F$52,RAB!$C$14:$C$52,C1300)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SUMIFS(RAB!$F$14:$F$52,RAB!$C$14:$C$52,C1301)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SUMIFS(RAB!$F$14:$F$52,RAB!$C$14:$C$52,C1302)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SUMIFS(RAB!$F$14:$F$52,RAB!$C$14:$C$52,C1303)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SUMIFS(RAB!$F$14:$F$52,RAB!$C$14:$C$52,C1304)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SUMIFS(RAB!$F$14:$F$52,RAB!$C$14:$C$52,C1305)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SUMIFS(RAB!$F$14:$F$52,RAB!$C$14:$C$52,C1306)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SUMIFS(RAB!$F$14:$F$52,RAB!$C$14:$C$52,C1307)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SUMIFS(RAB!$F$14:$F$52,RAB!$C$14:$C$52,C1308)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SUMIFS(RAB!$F$14:$F$52,RAB!$C$14:$C$52,C1309)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SUMIFS(RAB!$F$14:$F$52,RAB!$C$14:$C$52,C1310)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SUMIFS(RAB!$F$14:$F$52,RAB!$C$14:$C$52,C1311)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SUMIFS(RAB!$F$14:$F$52,RAB!$C$14:$C$52,C1312)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SUMIFS(RAB!$F$14:$F$52,RAB!$C$14:$C$52,C1313)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SUMIFS(RAB!$F$14:$F$52,RAB!$C$14:$C$52,C1314)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SUMIFS(RAB!$F$14:$F$52,RAB!$C$14:$C$52,C1315)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SUMIFS(RAB!$F$14:$F$52,RAB!$C$14:$C$52,C1316)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SUMIFS(RAB!$F$14:$F$52,RAB!$C$14:$C$52,C1317)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SUMIFS(RAB!$F$14:$F$52,RAB!$C$14:$C$52,C1318)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SUMIFS(RAB!$F$14:$F$52,RAB!$C$14:$C$52,C1319)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SUMIFS(RAB!$F$14:$F$52,RAB!$C$14:$C$52,C1320)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1" priority="5" operator="equal">
      <formula>0</formula>
    </cfRule>
  </conditionalFormatting>
  <conditionalFormatting sqref="A10:L65536">
    <cfRule type="cellIs" dxfId="50" priority="1" operator="equal">
      <formula>0</formula>
    </cfRule>
  </conditionalFormatting>
  <conditionalFormatting sqref="C12:C711">
    <cfRule type="cellIs" dxfId="49" priority="66" stopIfTrue="1" operator="equal">
      <formula>0</formula>
    </cfRule>
  </conditionalFormatting>
  <conditionalFormatting sqref="E712:E65536">
    <cfRule type="cellIs" dxfId="48" priority="16" stopIfTrue="1" operator="equal">
      <formula>0</formula>
    </cfRule>
  </conditionalFormatting>
  <conditionalFormatting sqref="G1:G11 E6:E11 E1:E3 H7 H10:H11 F10:F711 G712:G65536">
    <cfRule type="cellIs" dxfId="47" priority="69" stopIfTrue="1" operator="equal">
      <formula>0</formula>
    </cfRule>
  </conditionalFormatting>
  <conditionalFormatting sqref="G12:H711">
    <cfRule type="cellIs" dxfId="46" priority="12" stopIfTrue="1" operator="equal">
      <formula>0</formula>
    </cfRule>
  </conditionalFormatting>
  <conditionalFormatting sqref="I7:K7">
    <cfRule type="cellIs" dxfId="45" priority="4" stopIfTrue="1" operator="equal">
      <formula>0</formula>
    </cfRule>
  </conditionalFormatting>
  <conditionalFormatting sqref="I10:L711">
    <cfRule type="cellIs" dxfId="44" priority="2" stopIfTrue="1" operator="equal">
      <formula>0</formula>
    </cfRule>
  </conditionalFormatting>
  <conditionalFormatting sqref="L1:L6">
    <cfRule type="cellIs" dxfId="43" priority="10" operator="equal">
      <formula>0</formula>
    </cfRule>
  </conditionalFormatting>
  <conditionalFormatting sqref="M1:IV1048576 A8:G9">
    <cfRule type="cellIs" dxfId="42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7" t="s">
        <v>1097</v>
      </c>
      <c r="C4" s="527"/>
      <c r="D4" s="527"/>
      <c r="E4" s="527"/>
      <c r="F4" s="527"/>
      <c r="G4" s="527"/>
      <c r="H4" s="527"/>
      <c r="I4" s="527"/>
      <c r="J4" s="527"/>
      <c r="K4" s="52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1007</v>
      </c>
      <c r="F6" s="144" t="s">
        <v>9</v>
      </c>
      <c r="G6" s="520" t="str">
        <f>RAB!G6</f>
        <v>RS PKU MUHAMMADIYAH GUBUG</v>
      </c>
      <c r="H6" s="520"/>
      <c r="I6" s="520"/>
      <c r="J6" s="520"/>
      <c r="K6" s="520"/>
      <c r="S6" s="73"/>
      <c r="T6" s="82"/>
      <c r="U6" s="73"/>
    </row>
    <row r="7" spans="1:21">
      <c r="C7" s="31"/>
      <c r="D7" s="25"/>
      <c r="E7" s="106" t="s">
        <v>1008</v>
      </c>
      <c r="F7" s="144" t="s">
        <v>9</v>
      </c>
      <c r="G7" s="106" t="str">
        <f>RAB!G7</f>
        <v>JL LTJEN SOEPRAPTO NO.12 GUBUG</v>
      </c>
      <c r="H7" s="107"/>
      <c r="S7" s="73"/>
      <c r="T7" s="82"/>
      <c r="U7" s="73"/>
    </row>
    <row r="8" spans="1:21">
      <c r="C8" s="31"/>
      <c r="D8" s="25"/>
      <c r="E8" s="106" t="s">
        <v>1009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28" t="s">
        <v>0</v>
      </c>
      <c r="C11" s="530" t="s">
        <v>1</v>
      </c>
      <c r="D11" s="533" t="s">
        <v>32</v>
      </c>
      <c r="E11" s="533" t="s">
        <v>33</v>
      </c>
      <c r="F11" s="533" t="s">
        <v>2</v>
      </c>
      <c r="G11" s="534" t="s">
        <v>31</v>
      </c>
      <c r="H11" s="533" t="s">
        <v>3</v>
      </c>
      <c r="I11" s="533"/>
      <c r="J11" s="533"/>
      <c r="K11" s="537"/>
      <c r="M11" s="33"/>
      <c r="N11" s="33"/>
      <c r="O11" s="33"/>
      <c r="P11" s="33"/>
      <c r="R11" s="34"/>
      <c r="S11" s="74"/>
      <c r="T11" s="74"/>
    </row>
    <row r="12" spans="1:21" ht="15" customHeight="1">
      <c r="B12" s="529"/>
      <c r="C12" s="531"/>
      <c r="D12" s="523"/>
      <c r="E12" s="523"/>
      <c r="F12" s="523"/>
      <c r="G12" s="535"/>
      <c r="H12" s="525" t="s">
        <v>36</v>
      </c>
      <c r="I12" s="525" t="s">
        <v>5</v>
      </c>
      <c r="J12" s="523" t="s">
        <v>37</v>
      </c>
      <c r="K12" s="52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9"/>
      <c r="C13" s="532"/>
      <c r="D13" s="523"/>
      <c r="E13" s="523"/>
      <c r="F13" s="523"/>
      <c r="G13" s="536"/>
      <c r="H13" s="526"/>
      <c r="I13" s="526"/>
      <c r="J13" s="523"/>
      <c r="K13" s="52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1005</v>
      </c>
      <c r="C15" s="76" t="s">
        <v>1098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21" t="s">
        <v>980</v>
      </c>
      <c r="D38" s="521"/>
      <c r="E38" s="521"/>
      <c r="F38" s="521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22" t="s">
        <v>452</v>
      </c>
      <c r="D39" s="522"/>
      <c r="E39" s="522"/>
      <c r="F39" s="522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11" t="s">
        <v>453</v>
      </c>
      <c r="D40" s="511"/>
      <c r="E40" s="511"/>
      <c r="F40" s="511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14" t="e">
        <f ca="1">"Terbilang : ( "&amp;L42&amp;" Rupiah )"</f>
        <v>#NAME?</v>
      </c>
      <c r="C41" s="515"/>
      <c r="D41" s="515"/>
      <c r="E41" s="515"/>
      <c r="F41" s="515"/>
      <c r="G41" s="515"/>
      <c r="H41" s="515"/>
      <c r="I41" s="515"/>
      <c r="J41" s="515"/>
      <c r="K41" s="516"/>
      <c r="L41" s="44"/>
      <c r="R41" s="58"/>
      <c r="S41" s="58"/>
      <c r="T41" s="58"/>
    </row>
    <row r="42" spans="1:20" s="36" customFormat="1">
      <c r="A42" s="30"/>
      <c r="B42" s="517"/>
      <c r="C42" s="518"/>
      <c r="D42" s="518"/>
      <c r="E42" s="518"/>
      <c r="F42" s="518"/>
      <c r="G42" s="518"/>
      <c r="H42" s="518"/>
      <c r="I42" s="518"/>
      <c r="J42" s="518"/>
      <c r="K42" s="519"/>
      <c r="L42" s="62" t="e">
        <f ca="1">PROPER([89]!terbilang(K40))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12"/>
      <c r="I45" s="512"/>
      <c r="J45" s="513"/>
      <c r="K45" s="513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12"/>
      <c r="I46" s="512"/>
      <c r="J46" s="513"/>
      <c r="K46" s="513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12"/>
      <c r="I47" s="512"/>
      <c r="J47" s="513"/>
      <c r="K47" s="513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12"/>
      <c r="I52" s="512"/>
      <c r="J52" s="513"/>
      <c r="K52" s="513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1108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SUMIFS(RAB!$F$14:$F$52,RAB!$C$14:$C$52,'REKAP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SUMIFS(RAB!$F$14:$F$52,RAB!$C$14:$C$52,'REKAP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SUMIFS(RAB!$F$14:$F$52,RAB!$C$14:$C$52,'REKAP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SUMIFS(RAB!$F$14:$F$52,RAB!$C$14:$C$52,'REKAP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SUMIFS(RAB!$F$14:$F$52,RAB!$C$14:$C$52,'REKAP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SUMIFS(RAB!$F$14:$F$52,RAB!$C$14:$C$52,'REKAP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SUMIFS(RAB!$F$14:$F$52,RAB!$C$14:$C$52,'REKAP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SUMIFS(RAB!$F$14:$F$52,RAB!$C$14:$C$52,'REKAP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SUMIFS(RAB!$F$14:$F$52,RAB!$C$14:$C$52,'REKAP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SUMIFS(RAB!$F$14:$F$52,RAB!$C$14:$C$52,'REKAP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SUMIFS(RAB!$F$14:$F$52,RAB!$C$14:$C$52,'REKAP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SUMIFS(RAB!$F$14:$F$52,RAB!$C$14:$C$52,'REKAP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SUMIFS(RAB!$F$14:$F$52,RAB!$C$14:$C$52,'REKAP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SUMIFS(RAB!$F$14:$F$52,RAB!$C$14:$C$52,'REKAP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SUMIFS(RAB!$F$14:$F$52,RAB!$C$14:$C$52,'REKAP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SUMIFS(RAB!$F$14:$F$52,RAB!$C$14:$C$52,'REKAP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SUMIFS(RAB!$F$14:$F$52,RAB!$C$14:$C$52,'REKAP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SUMIFS(RAB!$F$14:$F$52,RAB!$C$14:$C$52,'REKAP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SUMIFS(RAB!$F$14:$F$52,RAB!$C$14:$C$52,'REKAP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SUMIFS(RAB!$F$14:$F$52,RAB!$C$14:$C$52,'REKAP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1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 H14:K37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7" t="s">
        <v>1004</v>
      </c>
      <c r="C4" s="527"/>
      <c r="D4" s="527"/>
      <c r="E4" s="527"/>
      <c r="F4" s="527"/>
      <c r="G4" s="527"/>
      <c r="H4" s="527"/>
      <c r="I4" s="527"/>
      <c r="J4" s="527"/>
      <c r="K4" s="52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1007</v>
      </c>
      <c r="F6" s="144" t="s">
        <v>9</v>
      </c>
      <c r="G6" s="520" t="str">
        <f>RAB!G6</f>
        <v>RS PKU MUHAMMADIYAH GUBUG</v>
      </c>
      <c r="H6" s="520"/>
      <c r="I6" s="520"/>
      <c r="J6" s="520"/>
      <c r="K6" s="520"/>
      <c r="S6" s="73"/>
      <c r="T6" s="82"/>
      <c r="U6" s="73"/>
    </row>
    <row r="7" spans="1:21">
      <c r="C7" s="31"/>
      <c r="D7" s="25"/>
      <c r="E7" s="106" t="s">
        <v>1008</v>
      </c>
      <c r="F7" s="144" t="s">
        <v>9</v>
      </c>
      <c r="G7" s="106" t="str">
        <f>RAB!G7</f>
        <v>JL LTJEN SOEPRAPTO NO.12 GUBUG</v>
      </c>
      <c r="H7" s="107"/>
      <c r="S7" s="73"/>
      <c r="T7" s="82"/>
      <c r="U7" s="73"/>
    </row>
    <row r="8" spans="1:21">
      <c r="C8" s="31"/>
      <c r="D8" s="25"/>
      <c r="E8" s="106" t="s">
        <v>1009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28" t="s">
        <v>0</v>
      </c>
      <c r="C11" s="530" t="s">
        <v>1</v>
      </c>
      <c r="D11" s="533" t="s">
        <v>32</v>
      </c>
      <c r="E11" s="533" t="s">
        <v>33</v>
      </c>
      <c r="F11" s="533" t="s">
        <v>2</v>
      </c>
      <c r="G11" s="534" t="s">
        <v>31</v>
      </c>
      <c r="H11" s="533" t="s">
        <v>3</v>
      </c>
      <c r="I11" s="533"/>
      <c r="J11" s="533"/>
      <c r="K11" s="537"/>
      <c r="M11" s="33"/>
      <c r="N11" s="33"/>
      <c r="O11" s="33"/>
      <c r="P11" s="33"/>
      <c r="R11" s="34"/>
      <c r="S11" s="74"/>
      <c r="T11" s="74"/>
    </row>
    <row r="12" spans="1:21" ht="15" customHeight="1">
      <c r="B12" s="529"/>
      <c r="C12" s="531"/>
      <c r="D12" s="523"/>
      <c r="E12" s="523"/>
      <c r="F12" s="523"/>
      <c r="G12" s="535"/>
      <c r="H12" s="525" t="s">
        <v>36</v>
      </c>
      <c r="I12" s="525" t="s">
        <v>5</v>
      </c>
      <c r="J12" s="523" t="s">
        <v>37</v>
      </c>
      <c r="K12" s="52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9"/>
      <c r="C13" s="532"/>
      <c r="D13" s="523"/>
      <c r="E13" s="523"/>
      <c r="F13" s="523"/>
      <c r="G13" s="536"/>
      <c r="H13" s="526"/>
      <c r="I13" s="526"/>
      <c r="J13" s="523"/>
      <c r="K13" s="52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1005</v>
      </c>
      <c r="C15" s="76" t="s">
        <v>1004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197 kVA MCCB 300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15727300</v>
      </c>
      <c r="H17" s="42">
        <f t="shared" ca="1" si="1"/>
        <v>15727300</v>
      </c>
      <c r="I17" s="42">
        <f t="shared" ca="1" si="2"/>
        <v>0</v>
      </c>
      <c r="J17" s="42">
        <f t="shared" ca="1" si="3"/>
        <v>0</v>
      </c>
      <c r="K17" s="43">
        <f t="shared" ca="1" si="0"/>
        <v>15727300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250 kVA DYn5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63057400</v>
      </c>
      <c r="H18" s="42">
        <f t="shared" ca="1" si="1"/>
        <v>63057400</v>
      </c>
      <c r="I18" s="42">
        <f t="shared" ca="1" si="2"/>
        <v>0</v>
      </c>
      <c r="J18" s="42">
        <f t="shared" ca="1" si="3"/>
        <v>0</v>
      </c>
      <c r="K18" s="43">
        <f t="shared" ca="1" si="0"/>
        <v>63057400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LVCB 2 Jurusan 400 A LBS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1</v>
      </c>
      <c r="G19" s="41">
        <f ca="1">IF(ISERROR(OFFSET('HARGA SATUAN'!$I$6,MATCH(C19,'HARGA SATUAN'!$C$7:$C$1492,0),0)),"",OFFSET('HARGA SATUAN'!$I$6,MATCH(C19,'HARGA SATUAN'!$C$7:$C$1492,0),0))</f>
        <v>12223800</v>
      </c>
      <c r="H19" s="42">
        <f t="shared" ca="1" si="1"/>
        <v>12223800</v>
      </c>
      <c r="I19" s="42">
        <f t="shared" ca="1" si="2"/>
        <v>0</v>
      </c>
      <c r="J19" s="42">
        <f t="shared" ca="1" si="3"/>
        <v>0</v>
      </c>
      <c r="K19" s="43">
        <f t="shared" ca="1" si="0"/>
        <v>12223800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Kabel NYY 1 x 150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01">
        <f t="shared" ca="1" si="6"/>
        <v>68</v>
      </c>
      <c r="G20" s="41">
        <f ca="1">IF(ISERROR(OFFSET('HARGA SATUAN'!$I$6,MATCH(C20,'HARGA SATUAN'!$C$7:$C$1492,0),0)),"",OFFSET('HARGA SATUAN'!$I$6,MATCH(C20,'HARGA SATUAN'!$C$7:$C$1492,0),0))</f>
        <v>218600</v>
      </c>
      <c r="H20" s="42">
        <f t="shared" ca="1" si="1"/>
        <v>14864800</v>
      </c>
      <c r="I20" s="42">
        <f t="shared" ca="1" si="2"/>
        <v>0</v>
      </c>
      <c r="J20" s="42">
        <f t="shared" ca="1" si="3"/>
        <v>0</v>
      </c>
      <c r="K20" s="43">
        <f t="shared" ca="1" si="0"/>
        <v>14864800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21" t="s">
        <v>980</v>
      </c>
      <c r="D168" s="521"/>
      <c r="E168" s="521"/>
      <c r="F168" s="521"/>
      <c r="G168" s="77" t="s">
        <v>9</v>
      </c>
      <c r="H168" s="55">
        <f ca="1">SUM(H14:H167)</f>
        <v>107377500</v>
      </c>
      <c r="I168" s="55">
        <f ca="1">SUM(I14:I167)</f>
        <v>0</v>
      </c>
      <c r="J168" s="55">
        <f ca="1">SUM(J14:J167)</f>
        <v>0</v>
      </c>
      <c r="K168" s="55">
        <f ca="1">SUM(K14:K167)</f>
        <v>107377500</v>
      </c>
      <c r="L168" s="44"/>
      <c r="R168" s="99"/>
      <c r="S168" s="99"/>
      <c r="T168" s="99"/>
    </row>
    <row r="169" spans="1:20" s="36" customFormat="1">
      <c r="A169" s="30"/>
      <c r="B169" s="56"/>
      <c r="C169" s="522" t="s">
        <v>452</v>
      </c>
      <c r="D169" s="522"/>
      <c r="E169" s="522"/>
      <c r="F169" s="522"/>
      <c r="G169" s="59" t="s">
        <v>9</v>
      </c>
      <c r="H169" s="60">
        <f ca="1">H168*0.1</f>
        <v>10737750</v>
      </c>
      <c r="I169" s="60">
        <f ca="1">I168*0.1</f>
        <v>0</v>
      </c>
      <c r="J169" s="60">
        <f ca="1">J168*0.1</f>
        <v>0</v>
      </c>
      <c r="K169" s="60">
        <f ca="1">K168*0.1</f>
        <v>10737750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11" t="s">
        <v>453</v>
      </c>
      <c r="D170" s="511"/>
      <c r="E170" s="511"/>
      <c r="F170" s="511"/>
      <c r="G170" s="61" t="s">
        <v>9</v>
      </c>
      <c r="H170" s="78">
        <f ca="1">SUM(H168:H169)</f>
        <v>118115250</v>
      </c>
      <c r="I170" s="78">
        <f ca="1">SUM(I168:I169)</f>
        <v>0</v>
      </c>
      <c r="J170" s="61">
        <f ca="1">SUM(J168:J169)</f>
        <v>0</v>
      </c>
      <c r="K170" s="61">
        <f ca="1">SUM(K168:K169)</f>
        <v>118115250</v>
      </c>
      <c r="L170" s="44"/>
      <c r="R170" s="99"/>
      <c r="S170" s="99"/>
      <c r="T170" s="99"/>
    </row>
    <row r="171" spans="1:20" s="36" customFormat="1">
      <c r="A171" s="30"/>
      <c r="B171" s="514" t="e">
        <f ca="1">"Terbilang : ( "&amp;L172&amp;" Rupiah )"</f>
        <v>#NAME?</v>
      </c>
      <c r="C171" s="515"/>
      <c r="D171" s="515"/>
      <c r="E171" s="515"/>
      <c r="F171" s="515"/>
      <c r="G171" s="515"/>
      <c r="H171" s="515"/>
      <c r="I171" s="515"/>
      <c r="J171" s="515"/>
      <c r="K171" s="516"/>
      <c r="L171" s="44"/>
      <c r="R171" s="58"/>
      <c r="S171" s="58"/>
      <c r="T171" s="58"/>
    </row>
    <row r="172" spans="1:20" s="36" customFormat="1">
      <c r="A172" s="30"/>
      <c r="B172" s="517"/>
      <c r="C172" s="518"/>
      <c r="D172" s="518"/>
      <c r="E172" s="518"/>
      <c r="F172" s="518"/>
      <c r="G172" s="518"/>
      <c r="H172" s="518"/>
      <c r="I172" s="518"/>
      <c r="J172" s="518"/>
      <c r="K172" s="519"/>
      <c r="L172" s="62" t="e">
        <f ca="1">PROPER([89]!terbilang(K170))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12"/>
      <c r="I175" s="512"/>
      <c r="J175" s="513"/>
      <c r="K175" s="513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12"/>
      <c r="I176" s="512"/>
      <c r="J176" s="513"/>
      <c r="K176" s="513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12"/>
      <c r="I177" s="512"/>
      <c r="J177" s="513"/>
      <c r="K177" s="513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12"/>
      <c r="I182" s="512"/>
      <c r="J182" s="513"/>
      <c r="K182" s="513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1109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SUMIFS(RAB!$F$14:$F$52,RAB!$C$14:$C$52,C224)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SUMIFS(RAB!$F$14:$F$52,RAB!$C$14:$C$52,C225)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SUMIFS(RAB!$F$14:$F$52,RAB!$C$14:$C$52,C226)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SUMIFS(RAB!$F$14:$F$52,RAB!$C$14:$C$52,C227)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SUMIFS(RAB!$F$14:$F$52,RAB!$C$14:$C$52,C228)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SUMIFS(RAB!$F$14:$F$52,RAB!$C$14:$C$52,C229)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SUMIFS(RAB!$F$14:$F$52,RAB!$C$14:$C$52,C230)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SUMIFS(RAB!$F$14:$F$52,RAB!$C$14:$C$52,C231)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SUMIFS(RAB!$F$14:$F$52,RAB!$C$14:$C$52,C232)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SUMIFS(RAB!$F$14:$F$52,RAB!$C$14:$C$52,C233)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SUMIFS(RAB!$F$14:$F$52,RAB!$C$14:$C$52,C234)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SUMIFS(RAB!$F$14:$F$52,RAB!$C$14:$C$52,C235)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SUMIFS(RAB!$F$14:$F$52,RAB!$C$14:$C$52,C236)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SUMIFS(RAB!$F$14:$F$52,RAB!$C$14:$C$52,C237)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SUMIFS(RAB!$F$14:$F$52,RAB!$C$14:$C$52,C238)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SUMIFS(RAB!$F$14:$F$52,RAB!$C$14:$C$52,C239)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SUMIFS(RAB!$F$14:$F$52,RAB!$C$14:$C$52,C240)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SUMIFS(RAB!$F$14:$F$52,RAB!$C$14:$C$52,C241)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SUMIFS(RAB!$F$14:$F$52,RAB!$C$14:$C$52,C242)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SUMIFS(RAB!$F$14:$F$52,RAB!$C$14:$C$52,C243)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SUMIFS(RAB!$F$14:$F$52,RAB!$C$14:$C$52,C244)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SUMIFS(RAB!$F$14:$F$52,RAB!$C$14:$C$52,C245)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SUMIFS(RAB!$F$14:$F$52,RAB!$C$14:$C$52,C246)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SUMIFS(RAB!$F$14:$F$52,RAB!$C$14:$C$52,C247)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SUMIFS(RAB!$F$14:$F$52,RAB!$C$14:$C$52,C248)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SUMIFS(RAB!$F$14:$F$52,RAB!$C$14:$C$52,C249)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SUMIFS(RAB!$F$14:$F$52,RAB!$C$14:$C$52,C250)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SUMIFS(RAB!$F$14:$F$52,RAB!$C$14:$C$52,C251)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SUMIFS(RAB!$F$14:$F$52,RAB!$C$14:$C$52,C252)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SUMIFS(RAB!$F$14:$F$52,RAB!$C$14:$C$52,C253)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SUMIFS(RAB!$F$14:$F$52,RAB!$C$14:$C$52,C254)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SUMIFS(RAB!$F$14:$F$52,RAB!$C$14:$C$52,C255)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SUMIFS(RAB!$F$14:$F$52,RAB!$C$14:$C$52,C256)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SUMIFS(RAB!$F$14:$F$52,RAB!$C$14:$C$52,C257)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SUMIFS(RAB!$F$14:$F$52,RAB!$C$14:$C$52,C258)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SUMIFS(RAB!$F$14:$F$52,RAB!$C$14:$C$52,C259)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SUMIFS(RAB!$F$14:$F$52,RAB!$C$14:$C$52,C260)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SUMIFS(RAB!$F$14:$F$52,RAB!$C$14:$C$52,C261)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SUMIFS(RAB!$F$14:$F$52,RAB!$C$14:$C$52,C262)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SUMIFS(RAB!$F$14:$F$52,RAB!$C$14:$C$52,C263)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SUMIFS(RAB!$F$14:$F$52,RAB!$C$14:$C$52,C264)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SUMIFS(RAB!$F$14:$F$52,RAB!$C$14:$C$52,C265)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SUMIFS(RAB!$F$14:$F$52,RAB!$C$14:$C$52,C266)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SUMIFS(RAB!$F$14:$F$52,RAB!$C$14:$C$52,C267)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SUMIFS(RAB!$F$14:$F$52,RAB!$C$14:$C$52,C268)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SUMIFS(RAB!$F$14:$F$52,RAB!$C$14:$C$52,C269)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SUMIFS(RAB!$F$14:$F$52,RAB!$C$14:$C$52,C270)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SUMIFS(RAB!$F$14:$F$52,RAB!$C$14:$C$52,C271)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SUMIFS(RAB!$F$14:$F$52,RAB!$C$14:$C$52,C272)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SUMIFS(RAB!$F$14:$F$52,RAB!$C$14:$C$52,C273)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SUMIFS(RAB!$F$14:$F$52,RAB!$C$14:$C$52,C274)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SUMIFS(RAB!$F$14:$F$52,RAB!$C$14:$C$52,C275)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SUMIFS(RAB!$F$14:$F$52,RAB!$C$14:$C$52,C276)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SUMIFS(RAB!$F$14:$F$52,RAB!$C$14:$C$52,C277)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SUMIFS(RAB!$F$14:$F$52,RAB!$C$14:$C$52,C278)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SUMIFS(RAB!$F$14:$F$52,RAB!$C$14:$C$52,C279)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SUMIFS(RAB!$F$14:$F$52,RAB!$C$14:$C$52,C280)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SUMIFS(RAB!$F$14:$F$52,RAB!$C$14:$C$52,C281)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SUMIFS(RAB!$F$14:$F$52,RAB!$C$14:$C$52,C282)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SUMIFS(RAB!$F$14:$F$52,RAB!$C$14:$C$52,C283)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SUMIFS(RAB!$F$14:$F$52,RAB!$C$14:$C$52,C284)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SUMIFS(RAB!$F$14:$F$52,RAB!$C$14:$C$52,C285)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SUMIFS(RAB!$F$14:$F$52,RAB!$C$14:$C$52,C286)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SUMIFS(RAB!$F$14:$F$52,RAB!$C$14:$C$52,C287)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SUMIFS(RAB!$F$14:$F$52,RAB!$C$14:$C$52,C288)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SUMIFS(RAB!$F$14:$F$52,RAB!$C$14:$C$52,C289)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SUMIFS(RAB!$F$14:$F$52,RAB!$C$14:$C$52,C290)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SUMIFS(RAB!$F$14:$F$52,RAB!$C$14:$C$52,C291)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SUMIFS(RAB!$F$14:$F$52,RAB!$C$14:$C$52,C292)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SUMIFS(RAB!$F$14:$F$52,RAB!$C$14:$C$52,C293)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SUMIFS(RAB!$F$14:$F$52,RAB!$C$14:$C$52,C294)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SUMIFS(RAB!$F$14:$F$52,RAB!$C$14:$C$52,C295)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SUMIFS(RAB!$F$14:$F$52,RAB!$C$14:$C$52,C296)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SUMIFS(RAB!$F$14:$F$52,RAB!$C$14:$C$52,C297)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SUMIFS(RAB!$F$14:$F$52,RAB!$C$14:$C$52,C298)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SUMIFS(RAB!$F$14:$F$52,RAB!$C$14:$C$52,C299)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SUMIFS(RAB!$F$14:$F$52,RAB!$C$14:$C$52,C300)</f>
        <v>1</v>
      </c>
      <c r="E300" s="24">
        <f t="shared" ca="1" si="22"/>
        <v>1</v>
      </c>
      <c r="F300" s="24">
        <f ca="1">IF(D300=0,0,SUM($E$223:E300))</f>
        <v>2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SUMIFS(RAB!$F$14:$F$52,RAB!$C$14:$C$52,C301)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SUMIFS(RAB!$F$14:$F$52,RAB!$C$14:$C$52,C302)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SUMIFS(RAB!$F$14:$F$52,RAB!$C$14:$C$52,C303)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SUMIFS(RAB!$F$14:$F$52,RAB!$C$14:$C$52,C304)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SUMIFS(RAB!$F$14:$F$52,RAB!$C$14:$C$52,C305)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SUMIFS(RAB!$F$14:$F$52,RAB!$C$14:$C$52,C306)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SUMIFS(RAB!$F$14:$F$52,RAB!$C$14:$C$52,C307)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SUMIFS(RAB!$F$14:$F$52,RAB!$C$14:$C$52,C308)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SUMIFS(RAB!$F$14:$F$52,RAB!$C$14:$C$52,C309)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SUMIFS(RAB!$F$14:$F$52,RAB!$C$14:$C$52,C310)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SUMIFS(RAB!$F$14:$F$52,RAB!$C$14:$C$52,C311)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SUMIFS(RAB!$F$14:$F$52,RAB!$C$14:$C$52,C312)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SUMIFS(RAB!$F$14:$F$52,RAB!$C$14:$C$52,C313)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SUMIFS(RAB!$F$14:$F$52,RAB!$C$14:$C$52,C314)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SUMIFS(RAB!$F$14:$F$52,RAB!$C$14:$C$52,C315)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SUMIFS(RAB!$F$14:$F$52,RAB!$C$14:$C$52,C316)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SUMIFS(RAB!$F$14:$F$52,RAB!$C$14:$C$52,C317)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SUMIFS(RAB!$F$14:$F$52,RAB!$C$14:$C$52,C318)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SUMIFS(RAB!$F$14:$F$52,RAB!$C$14:$C$52,C319)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SUMIFS(RAB!$F$14:$F$52,RAB!$C$14:$C$52,C320)</f>
        <v>1</v>
      </c>
      <c r="E320" s="24">
        <f t="shared" ca="1" si="22"/>
        <v>1</v>
      </c>
      <c r="F320" s="24">
        <f ca="1">IF(D320=0,0,SUM($E$223:E320))</f>
        <v>3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SUMIFS(RAB!$F$14:$F$52,RAB!$C$14:$C$52,C321)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SUMIFS(RAB!$F$14:$F$52,RAB!$C$14:$C$52,C322)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SUMIFS(RAB!$F$14:$F$52,RAB!$C$14:$C$52,C323)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SUMIFS(RAB!$F$14:$F$52,RAB!$C$14:$C$52,C324)</f>
        <v>1</v>
      </c>
      <c r="E324" s="24">
        <f t="shared" ca="1" si="22"/>
        <v>1</v>
      </c>
      <c r="F324" s="24">
        <f ca="1">IF(D324=0,0,SUM($E$223:E324))</f>
        <v>4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SUMIFS(RAB!$F$14:$F$52,RAB!$C$14:$C$52,C325)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SUMIFS(RAB!$F$14:$F$52,RAB!$C$14:$C$52,C326)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SUMIFS(RAB!$F$14:$F$52,RAB!$C$14:$C$52,C327)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SUMIFS(RAB!$F$14:$F$52,RAB!$C$14:$C$52,C328)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SUMIFS(RAB!$F$14:$F$52,RAB!$C$14:$C$52,C329)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SUMIFS(RAB!$F$14:$F$52,RAB!$C$14:$C$52,C330)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SUMIFS(RAB!$F$14:$F$52,RAB!$C$14:$C$52,C331)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SUMIFS(RAB!$F$14:$F$52,RAB!$C$14:$C$52,C332)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SUMIFS(RAB!$F$14:$F$52,RAB!$C$14:$C$52,C333)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SUMIFS(RAB!$F$14:$F$52,RAB!$C$14:$C$52,C334)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SUMIFS(RAB!$F$14:$F$52,RAB!$C$14:$C$52,C335)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SUMIFS(RAB!$F$14:$F$52,RAB!$C$14:$C$52,C336)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SUMIFS(RAB!$F$14:$F$52,RAB!$C$14:$C$52,C337)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SUMIFS(RAB!$F$14:$F$52,RAB!$C$14:$C$52,C338)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SUMIFS(RAB!$F$14:$F$52,RAB!$C$14:$C$52,C339)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SUMIFS(RAB!$F$14:$F$52,RAB!$C$14:$C$52,C340)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SUMIFS(RAB!$F$14:$F$52,RAB!$C$14:$C$52,C341)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SUMIFS(RAB!$F$14:$F$52,RAB!$C$14:$C$52,C342)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SUMIFS(RAB!$F$14:$F$52,RAB!$C$14:$C$52,C343)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SUMIFS(RAB!$F$14:$F$52,RAB!$C$14:$C$52,C344)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SUMIFS(RAB!$F$14:$F$52,RAB!$C$14:$C$52,C345)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SUMIFS(RAB!$F$14:$F$52,RAB!$C$14:$C$52,C346)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SUMIFS(RAB!$F$14:$F$52,RAB!$C$14:$C$52,C347)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SUMIFS(RAB!$F$14:$F$52,RAB!$C$14:$C$52,C348)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SUMIFS(RAB!$F$14:$F$52,RAB!$C$14:$C$52,C349)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SUMIFS(RAB!$F$14:$F$52,RAB!$C$14:$C$52,C350)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SUMIFS(RAB!$F$14:$F$52,RAB!$C$14:$C$52,C351)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SUMIFS(RAB!$F$14:$F$52,RAB!$C$14:$C$52,C352)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SUMIFS(RAB!$F$14:$F$52,RAB!$C$14:$C$52,C353)</f>
        <v>68</v>
      </c>
      <c r="E353" s="24">
        <f t="shared" ref="E353:E373" ca="1" si="23">IF(D353=0,0,1)</f>
        <v>1</v>
      </c>
      <c r="F353" s="24">
        <f ca="1">IF(D353=0,0,SUM($E$223:E353))</f>
        <v>5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SUMIFS(RAB!$F$14:$F$52,RAB!$C$14:$C$52,C354)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SUMIFS(RAB!$F$14:$F$52,RAB!$C$14:$C$52,C355)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SUMIFS(RAB!$F$14:$F$52,RAB!$C$14:$C$52,C356)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SUMIFS(RAB!$F$14:$F$52,RAB!$C$14:$C$52,C357)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SUMIFS(RAB!$F$14:$F$52,RAB!$C$14:$C$52,C358)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SUMIFS(RAB!$F$14:$F$52,RAB!$C$14:$C$52,C359)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SUMIFS(RAB!$F$14:$F$52,RAB!$C$14:$C$52,C360)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SUMIFS(RAB!$F$14:$F$52,RAB!$C$14:$C$52,C361)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SUMIFS(RAB!$F$14:$F$52,RAB!$C$14:$C$52,C362)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SUMIFS(RAB!$F$14:$F$52,RAB!$C$14:$C$52,C363)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SUMIFS(RAB!$F$14:$F$52,RAB!$C$14:$C$52,C364)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SUMIFS(RAB!$F$14:$F$52,RAB!$C$14:$C$52,C365)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SUMIFS(RAB!$F$14:$F$52,RAB!$C$14:$C$52,C366)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SUMIFS(RAB!$F$14:$F$52,RAB!$C$14:$C$52,C367)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SUMIFS(RAB!$F$14:$F$52,RAB!$C$14:$C$52,C368)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SUMIFS(RAB!$F$14:$F$52,RAB!$C$14:$C$52,C369)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SUMIFS(RAB!$F$14:$F$52,RAB!$C$14:$C$52,C370)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SUMIFS(RAB!$F$14:$F$52,RAB!$C$14:$C$52,C371)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SUMIFS(RAB!$F$14:$F$52,RAB!$C$14:$C$52,C372)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SUMIFS(RAB!$F$14:$F$52,RAB!$C$14:$C$52,C373)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9" priority="5" operator="equal">
      <formula>0</formula>
    </cfRule>
  </conditionalFormatting>
  <conditionalFormatting sqref="C16:C165">
    <cfRule type="cellIs" dxfId="38" priority="4" stopIfTrue="1" operator="equal">
      <formula>0</formula>
    </cfRule>
  </conditionalFormatting>
  <conditionalFormatting sqref="C16:E165">
    <cfRule type="cellIs" dxfId="37" priority="1" operator="equal">
      <formula>0</formula>
    </cfRule>
  </conditionalFormatting>
  <conditionalFormatting sqref="D224:F373">
    <cfRule type="cellIs" dxfId="36" priority="8" operator="equal">
      <formula>0</formula>
    </cfRule>
  </conditionalFormatting>
  <conditionalFormatting sqref="E1:E3 G1:G115 E6:E15 H12:I12 N13 F14:F15 H14:K115 E166:K166 G166:G223 E167:F167 H167:K167">
    <cfRule type="cellIs" dxfId="35" priority="43" stopIfTrue="1" operator="equal">
      <formula>0</formula>
    </cfRule>
  </conditionalFormatting>
  <conditionalFormatting sqref="E171:E65536">
    <cfRule type="cellIs" dxfId="34" priority="9" stopIfTrue="1" operator="equal">
      <formula>0</formula>
    </cfRule>
  </conditionalFormatting>
  <conditionalFormatting sqref="G224">
    <cfRule type="cellIs" dxfId="33" priority="10" operator="equal">
      <formula>0</formula>
    </cfRule>
  </conditionalFormatting>
  <conditionalFormatting sqref="G225:G65536">
    <cfRule type="cellIs" dxfId="32" priority="14" stopIfTrue="1" operator="equal">
      <formula>0</formula>
    </cfRule>
  </conditionalFormatting>
  <conditionalFormatting sqref="R14:T166 G116:K165">
    <cfRule type="cellIs" dxfId="31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/>
    <dataValidation type="list" allowBlank="1" showInputMessage="1" showErrorMessage="1" errorTitle="PERINGATAN!!!" error="HARGA YANG DIPAKAI SALAH...." sqref="O3:P3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61"/>
    </row>
    <row r="4" spans="4:4" ht="57" customHeight="1">
      <c r="D4" s="361">
        <v>3</v>
      </c>
    </row>
    <row r="5" spans="4:4" ht="57" customHeight="1">
      <c r="D5" s="36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992" activePane="bottomRight" state="frozen"/>
      <selection activeCell="D209" sqref="D209"/>
      <selection pane="topRight" activeCell="D209" sqref="D209"/>
      <selection pane="bottomLeft" activeCell="D209" sqref="D209"/>
      <selection pane="bottomRight" activeCell="C1001" sqref="C1001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39" t="s">
        <v>31</v>
      </c>
      <c r="C2" s="539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0" t="s">
        <v>13</v>
      </c>
      <c r="C4" s="541" t="s">
        <v>982</v>
      </c>
      <c r="D4" s="541" t="s">
        <v>32</v>
      </c>
      <c r="E4" s="540" t="s">
        <v>33</v>
      </c>
      <c r="F4" s="108" t="s">
        <v>1571</v>
      </c>
      <c r="G4" s="108" t="s">
        <v>1570</v>
      </c>
      <c r="H4" s="538" t="s">
        <v>995</v>
      </c>
      <c r="I4" s="182" t="s">
        <v>469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0"/>
      <c r="C5" s="541"/>
      <c r="D5" s="541"/>
      <c r="E5" s="540"/>
      <c r="F5" s="93"/>
      <c r="G5" s="93"/>
      <c r="H5" s="538"/>
      <c r="I5" s="182" t="s">
        <v>1570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470</v>
      </c>
      <c r="C8" s="109" t="s">
        <v>471</v>
      </c>
      <c r="D8" s="202"/>
      <c r="E8" s="203"/>
      <c r="F8" s="176">
        <f>(IF(D8="JASA",G8*'[90]DETAIL USULAN'!$K$58,0))+(IF(D8="HDW",G8*'[90]DETAIL USULAN'!$J$58,0))+(IF(D8="MDU",G8*'[90]DETAIL USULAN'!$I$58,0))+(IF(D8="MDU-KD",G8*'[90]DETAIL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472</v>
      </c>
      <c r="D9" s="202" t="s">
        <v>34</v>
      </c>
      <c r="E9" s="203" t="s">
        <v>8</v>
      </c>
      <c r="F9" s="204">
        <v>294100</v>
      </c>
      <c r="G9" s="204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473</v>
      </c>
      <c r="D10" s="202" t="s">
        <v>35</v>
      </c>
      <c r="E10" s="203" t="s">
        <v>8</v>
      </c>
      <c r="F10" s="204">
        <v>1719200</v>
      </c>
      <c r="G10" s="204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474</v>
      </c>
      <c r="D11" s="202" t="s">
        <v>34</v>
      </c>
      <c r="E11" s="203" t="s">
        <v>8</v>
      </c>
      <c r="F11" s="204">
        <v>151000</v>
      </c>
      <c r="G11" s="204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1111</v>
      </c>
      <c r="D12" s="202" t="s">
        <v>34</v>
      </c>
      <c r="E12" s="203" t="s">
        <v>8</v>
      </c>
      <c r="F12" s="204">
        <v>1430000</v>
      </c>
      <c r="G12" s="204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1110</v>
      </c>
      <c r="D13" s="202" t="s">
        <v>34</v>
      </c>
      <c r="E13" s="203" t="s">
        <v>8</v>
      </c>
      <c r="F13" s="204">
        <v>16495000</v>
      </c>
      <c r="G13" s="204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1167</v>
      </c>
      <c r="D14" s="202" t="s">
        <v>34</v>
      </c>
      <c r="E14" s="203" t="s">
        <v>8</v>
      </c>
      <c r="F14" s="204">
        <v>1281430</v>
      </c>
      <c r="G14" s="204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1168</v>
      </c>
      <c r="D15" s="202" t="s">
        <v>34</v>
      </c>
      <c r="E15" s="203" t="s">
        <v>8</v>
      </c>
      <c r="F15" s="204">
        <v>1344430</v>
      </c>
      <c r="G15" s="204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1166</v>
      </c>
      <c r="D16" s="202" t="s">
        <v>34</v>
      </c>
      <c r="E16" s="203" t="s">
        <v>8</v>
      </c>
      <c r="F16" s="204">
        <v>1350430</v>
      </c>
      <c r="G16" s="204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1112</v>
      </c>
      <c r="D17" s="202" t="s">
        <v>35</v>
      </c>
      <c r="E17" s="203" t="s">
        <v>11</v>
      </c>
      <c r="F17" s="204">
        <v>1000000</v>
      </c>
      <c r="G17" s="204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475</v>
      </c>
      <c r="D18" s="202" t="s">
        <v>34</v>
      </c>
      <c r="E18" s="203" t="s">
        <v>8</v>
      </c>
      <c r="F18" s="204">
        <v>35000</v>
      </c>
      <c r="G18" s="204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476</v>
      </c>
      <c r="D19" s="202" t="s">
        <v>34</v>
      </c>
      <c r="E19" s="203" t="s">
        <v>8</v>
      </c>
      <c r="F19" s="204">
        <v>35000</v>
      </c>
      <c r="G19" s="204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477</v>
      </c>
      <c r="D20" s="202" t="s">
        <v>34</v>
      </c>
      <c r="E20" s="203" t="s">
        <v>8</v>
      </c>
      <c r="F20" s="204">
        <v>35000</v>
      </c>
      <c r="G20" s="204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478</v>
      </c>
      <c r="D21" s="202" t="s">
        <v>34</v>
      </c>
      <c r="E21" s="203" t="s">
        <v>8</v>
      </c>
      <c r="F21" s="204">
        <v>35000</v>
      </c>
      <c r="G21" s="204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479</v>
      </c>
      <c r="D22" s="202" t="s">
        <v>34</v>
      </c>
      <c r="E22" s="203" t="s">
        <v>8</v>
      </c>
      <c r="F22" s="204">
        <v>35000</v>
      </c>
      <c r="G22" s="204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480</v>
      </c>
      <c r="D23" s="202" t="s">
        <v>34</v>
      </c>
      <c r="E23" s="203" t="s">
        <v>8</v>
      </c>
      <c r="F23" s="204">
        <v>35000</v>
      </c>
      <c r="G23" s="204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481</v>
      </c>
      <c r="D24" s="202" t="s">
        <v>34</v>
      </c>
      <c r="E24" s="203" t="s">
        <v>8</v>
      </c>
      <c r="F24" s="204">
        <v>35000</v>
      </c>
      <c r="G24" s="204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482</v>
      </c>
      <c r="D25" s="202" t="s">
        <v>34</v>
      </c>
      <c r="E25" s="203" t="s">
        <v>8</v>
      </c>
      <c r="F25" s="204">
        <v>35000</v>
      </c>
      <c r="G25" s="204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483</v>
      </c>
      <c r="D26" s="202" t="s">
        <v>34</v>
      </c>
      <c r="E26" s="203" t="s">
        <v>8</v>
      </c>
      <c r="F26" s="204">
        <v>35000</v>
      </c>
      <c r="G26" s="204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484</v>
      </c>
      <c r="D27" s="202" t="s">
        <v>34</v>
      </c>
      <c r="E27" s="203" t="s">
        <v>8</v>
      </c>
      <c r="F27" s="204">
        <v>155100</v>
      </c>
      <c r="G27" s="204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485</v>
      </c>
      <c r="D28" s="202" t="s">
        <v>34</v>
      </c>
      <c r="E28" s="203" t="s">
        <v>8</v>
      </c>
      <c r="F28" s="204">
        <v>155100</v>
      </c>
      <c r="G28" s="204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486</v>
      </c>
      <c r="D29" s="202" t="s">
        <v>34</v>
      </c>
      <c r="E29" s="203" t="s">
        <v>8</v>
      </c>
      <c r="F29" s="204">
        <v>155100</v>
      </c>
      <c r="G29" s="204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487</v>
      </c>
      <c r="D30" s="202" t="s">
        <v>34</v>
      </c>
      <c r="E30" s="203" t="s">
        <v>8</v>
      </c>
      <c r="F30" s="204">
        <v>155100</v>
      </c>
      <c r="G30" s="204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488</v>
      </c>
      <c r="D31" s="202" t="s">
        <v>34</v>
      </c>
      <c r="E31" s="203" t="s">
        <v>8</v>
      </c>
      <c r="F31" s="204">
        <v>155100</v>
      </c>
      <c r="G31" s="204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489</v>
      </c>
      <c r="D32" s="202" t="s">
        <v>35</v>
      </c>
      <c r="E32" s="203" t="s">
        <v>8</v>
      </c>
      <c r="F32" s="204">
        <v>723500</v>
      </c>
      <c r="G32" s="204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490</v>
      </c>
      <c r="D33" s="202" t="s">
        <v>35</v>
      </c>
      <c r="E33" s="203" t="s">
        <v>8</v>
      </c>
      <c r="F33" s="204">
        <v>723500</v>
      </c>
      <c r="G33" s="204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491</v>
      </c>
      <c r="D34" s="202" t="s">
        <v>35</v>
      </c>
      <c r="E34" s="203" t="s">
        <v>8</v>
      </c>
      <c r="F34" s="204">
        <v>757500</v>
      </c>
      <c r="G34" s="204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492</v>
      </c>
      <c r="D35" s="202" t="s">
        <v>35</v>
      </c>
      <c r="E35" s="203" t="s">
        <v>8</v>
      </c>
      <c r="F35" s="204">
        <v>757500</v>
      </c>
      <c r="G35" s="204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1514</v>
      </c>
      <c r="D36" s="202" t="s">
        <v>35</v>
      </c>
      <c r="E36" s="203" t="s">
        <v>8</v>
      </c>
      <c r="F36" s="204">
        <v>733500</v>
      </c>
      <c r="G36" s="204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1515</v>
      </c>
      <c r="D37" s="202" t="s">
        <v>35</v>
      </c>
      <c r="E37" s="203" t="s">
        <v>8</v>
      </c>
      <c r="F37" s="204">
        <v>823500</v>
      </c>
      <c r="G37" s="204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1516</v>
      </c>
      <c r="D38" s="202" t="s">
        <v>35</v>
      </c>
      <c r="E38" s="203" t="s">
        <v>8</v>
      </c>
      <c r="F38" s="204">
        <v>1156500</v>
      </c>
      <c r="G38" s="204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1517</v>
      </c>
      <c r="D39" s="202" t="s">
        <v>35</v>
      </c>
      <c r="E39" s="203" t="s">
        <v>8</v>
      </c>
      <c r="F39" s="204">
        <v>1237500</v>
      </c>
      <c r="G39" s="204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1518</v>
      </c>
      <c r="D40" s="202" t="s">
        <v>35</v>
      </c>
      <c r="E40" s="203" t="s">
        <v>8</v>
      </c>
      <c r="F40" s="204">
        <v>1287000</v>
      </c>
      <c r="G40" s="204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1519</v>
      </c>
      <c r="D41" s="202" t="s">
        <v>35</v>
      </c>
      <c r="E41" s="203" t="s">
        <v>8</v>
      </c>
      <c r="F41" s="204">
        <v>1336500</v>
      </c>
      <c r="G41" s="204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1520</v>
      </c>
      <c r="D42" s="202" t="s">
        <v>35</v>
      </c>
      <c r="E42" s="203" t="s">
        <v>8</v>
      </c>
      <c r="F42" s="204">
        <v>1336500</v>
      </c>
      <c r="G42" s="204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1521</v>
      </c>
      <c r="D43" s="202" t="s">
        <v>35</v>
      </c>
      <c r="E43" s="203" t="s">
        <v>8</v>
      </c>
      <c r="F43" s="204">
        <v>2866500</v>
      </c>
      <c r="G43" s="204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493</v>
      </c>
      <c r="D44" s="202" t="s">
        <v>35</v>
      </c>
      <c r="E44" s="203" t="s">
        <v>8</v>
      </c>
      <c r="F44" s="204">
        <v>545000</v>
      </c>
      <c r="G44" s="204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494</v>
      </c>
      <c r="D45" s="202" t="s">
        <v>35</v>
      </c>
      <c r="E45" s="203" t="s">
        <v>8</v>
      </c>
      <c r="F45" s="204">
        <v>545000</v>
      </c>
      <c r="G45" s="204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1293</v>
      </c>
      <c r="D46" s="202" t="s">
        <v>34</v>
      </c>
      <c r="E46" s="203" t="s">
        <v>8</v>
      </c>
      <c r="F46" s="204">
        <v>2250810</v>
      </c>
      <c r="G46" s="204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1294</v>
      </c>
      <c r="D47" s="202" t="s">
        <v>34</v>
      </c>
      <c r="E47" s="203" t="s">
        <v>8</v>
      </c>
      <c r="F47" s="204">
        <v>2250810</v>
      </c>
      <c r="G47" s="204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1295</v>
      </c>
      <c r="D48" s="202" t="s">
        <v>34</v>
      </c>
      <c r="E48" s="203" t="s">
        <v>8</v>
      </c>
      <c r="F48" s="204">
        <v>2250810</v>
      </c>
      <c r="G48" s="204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1296</v>
      </c>
      <c r="D49" s="202" t="s">
        <v>34</v>
      </c>
      <c r="E49" s="203" t="s">
        <v>8</v>
      </c>
      <c r="F49" s="204">
        <v>2250810</v>
      </c>
      <c r="G49" s="204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1297</v>
      </c>
      <c r="D50" s="202" t="s">
        <v>34</v>
      </c>
      <c r="E50" s="203" t="s">
        <v>8</v>
      </c>
      <c r="F50" s="204">
        <v>2250810</v>
      </c>
      <c r="G50" s="204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1298</v>
      </c>
      <c r="D51" s="202" t="s">
        <v>34</v>
      </c>
      <c r="E51" s="203" t="s">
        <v>8</v>
      </c>
      <c r="F51" s="204">
        <v>2250810</v>
      </c>
      <c r="G51" s="204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1299</v>
      </c>
      <c r="D52" s="202" t="s">
        <v>34</v>
      </c>
      <c r="E52" s="203" t="s">
        <v>8</v>
      </c>
      <c r="F52" s="204">
        <v>2250810</v>
      </c>
      <c r="G52" s="204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1300</v>
      </c>
      <c r="D53" s="202" t="s">
        <v>34</v>
      </c>
      <c r="E53" s="203" t="s">
        <v>8</v>
      </c>
      <c r="F53" s="204">
        <v>2250810</v>
      </c>
      <c r="G53" s="204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1301</v>
      </c>
      <c r="D54" s="202" t="s">
        <v>34</v>
      </c>
      <c r="E54" s="203" t="s">
        <v>8</v>
      </c>
      <c r="F54" s="204">
        <v>2250810</v>
      </c>
      <c r="G54" s="204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1302</v>
      </c>
      <c r="D55" s="202" t="s">
        <v>34</v>
      </c>
      <c r="E55" s="203" t="s">
        <v>8</v>
      </c>
      <c r="F55" s="204">
        <v>2250810</v>
      </c>
      <c r="G55" s="204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1303</v>
      </c>
      <c r="D56" s="202" t="s">
        <v>34</v>
      </c>
      <c r="E56" s="203" t="s">
        <v>8</v>
      </c>
      <c r="F56" s="204">
        <v>2250810</v>
      </c>
      <c r="G56" s="204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1304</v>
      </c>
      <c r="D57" s="202" t="s">
        <v>34</v>
      </c>
      <c r="E57" s="203" t="s">
        <v>8</v>
      </c>
      <c r="F57" s="204">
        <v>2250810</v>
      </c>
      <c r="G57" s="204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1305</v>
      </c>
      <c r="D58" s="202" t="s">
        <v>34</v>
      </c>
      <c r="E58" s="203" t="s">
        <v>8</v>
      </c>
      <c r="F58" s="204">
        <v>2250810</v>
      </c>
      <c r="G58" s="204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1306</v>
      </c>
      <c r="D59" s="202" t="s">
        <v>34</v>
      </c>
      <c r="E59" s="203" t="s">
        <v>8</v>
      </c>
      <c r="F59" s="204">
        <v>2250810</v>
      </c>
      <c r="G59" s="204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1307</v>
      </c>
      <c r="D60" s="202" t="s">
        <v>34</v>
      </c>
      <c r="E60" s="203" t="s">
        <v>8</v>
      </c>
      <c r="F60" s="204">
        <v>2250810</v>
      </c>
      <c r="G60" s="204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1308</v>
      </c>
      <c r="D61" s="202" t="s">
        <v>34</v>
      </c>
      <c r="E61" s="203" t="s">
        <v>8</v>
      </c>
      <c r="F61" s="204">
        <v>2250810</v>
      </c>
      <c r="G61" s="204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1309</v>
      </c>
      <c r="D62" s="202" t="s">
        <v>34</v>
      </c>
      <c r="E62" s="203" t="s">
        <v>8</v>
      </c>
      <c r="F62" s="204">
        <v>2250810</v>
      </c>
      <c r="G62" s="204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1310</v>
      </c>
      <c r="D63" s="202" t="s">
        <v>34</v>
      </c>
      <c r="E63" s="203" t="s">
        <v>8</v>
      </c>
      <c r="F63" s="204">
        <v>2250810</v>
      </c>
      <c r="G63" s="204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1311</v>
      </c>
      <c r="D64" s="202" t="s">
        <v>34</v>
      </c>
      <c r="E64" s="203" t="s">
        <v>8</v>
      </c>
      <c r="F64" s="204">
        <v>2250810</v>
      </c>
      <c r="G64" s="204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1312</v>
      </c>
      <c r="D65" s="202" t="s">
        <v>34</v>
      </c>
      <c r="E65" s="203" t="s">
        <v>8</v>
      </c>
      <c r="F65" s="204">
        <v>2250810</v>
      </c>
      <c r="G65" s="204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1313</v>
      </c>
      <c r="D66" s="202" t="s">
        <v>34</v>
      </c>
      <c r="E66" s="203" t="s">
        <v>8</v>
      </c>
      <c r="F66" s="204">
        <v>7034000</v>
      </c>
      <c r="G66" s="204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1314</v>
      </c>
      <c r="D67" s="202" t="s">
        <v>34</v>
      </c>
      <c r="E67" s="203" t="s">
        <v>8</v>
      </c>
      <c r="F67" s="204">
        <v>7034000</v>
      </c>
      <c r="G67" s="204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1351</v>
      </c>
      <c r="D68" s="202" t="s">
        <v>34</v>
      </c>
      <c r="E68" s="203" t="s">
        <v>8</v>
      </c>
      <c r="F68" s="204">
        <v>3826640</v>
      </c>
      <c r="G68" s="204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1352</v>
      </c>
      <c r="D69" s="202" t="s">
        <v>34</v>
      </c>
      <c r="E69" s="203" t="s">
        <v>8</v>
      </c>
      <c r="F69" s="204">
        <v>3826640</v>
      </c>
      <c r="G69" s="204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1353</v>
      </c>
      <c r="D70" s="202" t="s">
        <v>34</v>
      </c>
      <c r="E70" s="203" t="s">
        <v>8</v>
      </c>
      <c r="F70" s="204">
        <v>3826640</v>
      </c>
      <c r="G70" s="204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1354</v>
      </c>
      <c r="D71" s="202" t="s">
        <v>34</v>
      </c>
      <c r="E71" s="203" t="s">
        <v>8</v>
      </c>
      <c r="F71" s="204">
        <v>3826640</v>
      </c>
      <c r="G71" s="204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1355</v>
      </c>
      <c r="D72" s="202" t="s">
        <v>34</v>
      </c>
      <c r="E72" s="203" t="s">
        <v>8</v>
      </c>
      <c r="F72" s="204">
        <v>3826640</v>
      </c>
      <c r="G72" s="204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1356</v>
      </c>
      <c r="D73" s="202" t="s">
        <v>34</v>
      </c>
      <c r="E73" s="203" t="s">
        <v>8</v>
      </c>
      <c r="F73" s="204">
        <v>3826640</v>
      </c>
      <c r="G73" s="204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1357</v>
      </c>
      <c r="D74" s="202" t="s">
        <v>34</v>
      </c>
      <c r="E74" s="203" t="s">
        <v>8</v>
      </c>
      <c r="F74" s="204">
        <v>3826640</v>
      </c>
      <c r="G74" s="204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1358</v>
      </c>
      <c r="D75" s="202" t="s">
        <v>34</v>
      </c>
      <c r="E75" s="203" t="s">
        <v>8</v>
      </c>
      <c r="F75" s="204">
        <v>3826640</v>
      </c>
      <c r="G75" s="204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1359</v>
      </c>
      <c r="D76" s="202" t="s">
        <v>34</v>
      </c>
      <c r="E76" s="203" t="s">
        <v>8</v>
      </c>
      <c r="F76" s="204">
        <v>3826640</v>
      </c>
      <c r="G76" s="204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1360</v>
      </c>
      <c r="D77" s="202" t="s">
        <v>34</v>
      </c>
      <c r="E77" s="203" t="s">
        <v>8</v>
      </c>
      <c r="F77" s="204">
        <v>3826640</v>
      </c>
      <c r="G77" s="204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1361</v>
      </c>
      <c r="D78" s="202" t="s">
        <v>34</v>
      </c>
      <c r="E78" s="203" t="s">
        <v>8</v>
      </c>
      <c r="F78" s="204">
        <v>3826640</v>
      </c>
      <c r="G78" s="204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1362</v>
      </c>
      <c r="D79" s="202" t="s">
        <v>34</v>
      </c>
      <c r="E79" s="203" t="s">
        <v>8</v>
      </c>
      <c r="F79" s="204">
        <v>3826640</v>
      </c>
      <c r="G79" s="204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1363</v>
      </c>
      <c r="D80" s="202" t="s">
        <v>34</v>
      </c>
      <c r="E80" s="203" t="s">
        <v>8</v>
      </c>
      <c r="F80" s="204">
        <v>3826640</v>
      </c>
      <c r="G80" s="204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1364</v>
      </c>
      <c r="D81" s="202" t="s">
        <v>34</v>
      </c>
      <c r="E81" s="203" t="s">
        <v>8</v>
      </c>
      <c r="F81" s="204">
        <v>3826640</v>
      </c>
      <c r="G81" s="204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1365</v>
      </c>
      <c r="D82" s="202" t="s">
        <v>34</v>
      </c>
      <c r="E82" s="203" t="s">
        <v>8</v>
      </c>
      <c r="F82" s="204">
        <v>3826640</v>
      </c>
      <c r="G82" s="204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1366</v>
      </c>
      <c r="D83" s="202" t="s">
        <v>34</v>
      </c>
      <c r="E83" s="203" t="s">
        <v>8</v>
      </c>
      <c r="F83" s="204">
        <v>3826640</v>
      </c>
      <c r="G83" s="204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1315</v>
      </c>
      <c r="D84" s="202" t="s">
        <v>34</v>
      </c>
      <c r="E84" s="203" t="s">
        <v>8</v>
      </c>
      <c r="F84" s="204">
        <v>3551000</v>
      </c>
      <c r="G84" s="204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1316</v>
      </c>
      <c r="D85" s="202" t="s">
        <v>34</v>
      </c>
      <c r="E85" s="203" t="s">
        <v>8</v>
      </c>
      <c r="F85" s="204">
        <v>4585000</v>
      </c>
      <c r="G85" s="204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02" t="s">
        <v>38</v>
      </c>
      <c r="E86" s="203"/>
      <c r="F86" s="204"/>
      <c r="G86" s="204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495</v>
      </c>
      <c r="C87" s="109" t="s">
        <v>496</v>
      </c>
      <c r="D87" s="202" t="s">
        <v>38</v>
      </c>
      <c r="E87" s="203"/>
      <c r="F87" s="204"/>
      <c r="G87" s="204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497</v>
      </c>
      <c r="D88" s="202" t="s">
        <v>34</v>
      </c>
      <c r="E88" s="203" t="s">
        <v>11</v>
      </c>
      <c r="F88" s="204">
        <v>2980000</v>
      </c>
      <c r="G88" s="204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498</v>
      </c>
      <c r="D89" s="202" t="s">
        <v>34</v>
      </c>
      <c r="E89" s="203" t="s">
        <v>11</v>
      </c>
      <c r="F89" s="204">
        <v>2980000</v>
      </c>
      <c r="G89" s="204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499</v>
      </c>
      <c r="D90" s="202" t="s">
        <v>34</v>
      </c>
      <c r="E90" s="203" t="s">
        <v>11</v>
      </c>
      <c r="F90" s="204">
        <v>2980000</v>
      </c>
      <c r="G90" s="204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500</v>
      </c>
      <c r="D91" s="202" t="s">
        <v>34</v>
      </c>
      <c r="E91" s="203" t="s">
        <v>11</v>
      </c>
      <c r="F91" s="204">
        <v>2980000</v>
      </c>
      <c r="G91" s="204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501</v>
      </c>
      <c r="D92" s="202" t="s">
        <v>34</v>
      </c>
      <c r="E92" s="203" t="s">
        <v>11</v>
      </c>
      <c r="F92" s="204">
        <v>2980000</v>
      </c>
      <c r="G92" s="204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502</v>
      </c>
      <c r="D93" s="202" t="s">
        <v>34</v>
      </c>
      <c r="E93" s="203" t="s">
        <v>11</v>
      </c>
      <c r="F93" s="204">
        <v>2980000</v>
      </c>
      <c r="G93" s="204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503</v>
      </c>
      <c r="D94" s="202" t="s">
        <v>34</v>
      </c>
      <c r="E94" s="203" t="s">
        <v>11</v>
      </c>
      <c r="F94" s="204">
        <v>2980000</v>
      </c>
      <c r="G94" s="204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504</v>
      </c>
      <c r="D95" s="202" t="s">
        <v>34</v>
      </c>
      <c r="E95" s="203" t="s">
        <v>11</v>
      </c>
      <c r="F95" s="204">
        <v>2980000</v>
      </c>
      <c r="G95" s="204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505</v>
      </c>
      <c r="D96" s="202" t="s">
        <v>34</v>
      </c>
      <c r="E96" s="203" t="s">
        <v>11</v>
      </c>
      <c r="F96" s="204">
        <v>12249100</v>
      </c>
      <c r="G96" s="204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506</v>
      </c>
      <c r="D97" s="202" t="s">
        <v>34</v>
      </c>
      <c r="E97" s="203" t="s">
        <v>11</v>
      </c>
      <c r="F97" s="204">
        <v>12249100</v>
      </c>
      <c r="G97" s="204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507</v>
      </c>
      <c r="D98" s="202" t="s">
        <v>34</v>
      </c>
      <c r="E98" s="203" t="s">
        <v>11</v>
      </c>
      <c r="F98" s="204">
        <v>12764100</v>
      </c>
      <c r="G98" s="204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508</v>
      </c>
      <c r="D99" s="202" t="s">
        <v>34</v>
      </c>
      <c r="E99" s="203" t="s">
        <v>11</v>
      </c>
      <c r="F99" s="204">
        <v>12764100</v>
      </c>
      <c r="G99" s="204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509</v>
      </c>
      <c r="D100" s="202" t="s">
        <v>34</v>
      </c>
      <c r="E100" s="203" t="s">
        <v>11</v>
      </c>
      <c r="F100" s="204">
        <v>13444100</v>
      </c>
      <c r="G100" s="204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510</v>
      </c>
      <c r="D101" s="202" t="s">
        <v>34</v>
      </c>
      <c r="E101" s="203" t="s">
        <v>11</v>
      </c>
      <c r="F101" s="204">
        <v>13444100</v>
      </c>
      <c r="G101" s="204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511</v>
      </c>
      <c r="D102" s="202" t="s">
        <v>34</v>
      </c>
      <c r="E102" s="203" t="s">
        <v>11</v>
      </c>
      <c r="F102" s="204">
        <v>13444100</v>
      </c>
      <c r="G102" s="204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512</v>
      </c>
      <c r="D103" s="202" t="s">
        <v>34</v>
      </c>
      <c r="E103" s="203" t="s">
        <v>11</v>
      </c>
      <c r="F103" s="204">
        <v>14119100</v>
      </c>
      <c r="G103" s="204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513</v>
      </c>
      <c r="D104" s="202" t="s">
        <v>34</v>
      </c>
      <c r="E104" s="203" t="s">
        <v>11</v>
      </c>
      <c r="F104" s="204">
        <v>3050000</v>
      </c>
      <c r="G104" s="204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133</v>
      </c>
      <c r="D105" s="202" t="s">
        <v>35</v>
      </c>
      <c r="E105" s="203" t="s">
        <v>14</v>
      </c>
      <c r="F105" s="204">
        <v>61350.369301283834</v>
      </c>
      <c r="G105" s="204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134</v>
      </c>
      <c r="D106" s="202" t="s">
        <v>35</v>
      </c>
      <c r="E106" s="203" t="s">
        <v>14</v>
      </c>
      <c r="F106" s="204">
        <v>297606.44984038931</v>
      </c>
      <c r="G106" s="204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39</v>
      </c>
      <c r="D107" s="202" t="s">
        <v>35</v>
      </c>
      <c r="E107" s="203" t="s">
        <v>8</v>
      </c>
      <c r="F107" s="204">
        <v>63410.286500000002</v>
      </c>
      <c r="G107" s="204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40</v>
      </c>
      <c r="D108" s="202" t="s">
        <v>35</v>
      </c>
      <c r="E108" s="203" t="s">
        <v>8</v>
      </c>
      <c r="F108" s="204">
        <v>259574.27222222224</v>
      </c>
      <c r="G108" s="204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41</v>
      </c>
      <c r="D109" s="202" t="s">
        <v>35</v>
      </c>
      <c r="E109" s="203" t="s">
        <v>8</v>
      </c>
      <c r="F109" s="204">
        <v>5918293.4066666672</v>
      </c>
      <c r="G109" s="204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42</v>
      </c>
      <c r="D110" s="202" t="s">
        <v>35</v>
      </c>
      <c r="E110" s="203" t="s">
        <v>8</v>
      </c>
      <c r="F110" s="204">
        <v>7304865.0047999993</v>
      </c>
      <c r="G110" s="204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29</v>
      </c>
      <c r="D111" s="202" t="s">
        <v>35</v>
      </c>
      <c r="E111" s="203" t="s">
        <v>8</v>
      </c>
      <c r="F111" s="204">
        <v>7575415.5605333354</v>
      </c>
      <c r="G111" s="204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43</v>
      </c>
      <c r="D112" s="202" t="s">
        <v>35</v>
      </c>
      <c r="E112" s="203" t="s">
        <v>8</v>
      </c>
      <c r="F112" s="204">
        <v>7034314.449066666</v>
      </c>
      <c r="G112" s="204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02" t="s">
        <v>38</v>
      </c>
      <c r="E113" s="203"/>
      <c r="F113" s="204"/>
      <c r="G113" s="204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514</v>
      </c>
      <c r="C114" s="109" t="s">
        <v>1164</v>
      </c>
      <c r="D114" s="202" t="s">
        <v>38</v>
      </c>
      <c r="E114" s="203"/>
      <c r="F114" s="204"/>
      <c r="G114" s="204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1165</v>
      </c>
      <c r="D115" s="202" t="s">
        <v>35</v>
      </c>
      <c r="E115" s="203" t="s">
        <v>11</v>
      </c>
      <c r="F115" s="204"/>
      <c r="G115" s="204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983</v>
      </c>
      <c r="D116" s="202" t="s">
        <v>34</v>
      </c>
      <c r="E116" s="203" t="s">
        <v>515</v>
      </c>
      <c r="F116" s="204">
        <v>16002920</v>
      </c>
      <c r="G116" s="204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984</v>
      </c>
      <c r="D117" s="202" t="s">
        <v>34</v>
      </c>
      <c r="E117" s="203" t="s">
        <v>515</v>
      </c>
      <c r="F117" s="204">
        <v>18311920</v>
      </c>
      <c r="G117" s="204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985</v>
      </c>
      <c r="D118" s="202" t="s">
        <v>34</v>
      </c>
      <c r="E118" s="203" t="s">
        <v>515</v>
      </c>
      <c r="F118" s="204">
        <v>79514150</v>
      </c>
      <c r="G118" s="204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986</v>
      </c>
      <c r="D119" s="202" t="s">
        <v>34</v>
      </c>
      <c r="E119" s="203" t="s">
        <v>515</v>
      </c>
      <c r="F119" s="204">
        <v>46492920</v>
      </c>
      <c r="G119" s="204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987</v>
      </c>
      <c r="D120" s="202" t="s">
        <v>34</v>
      </c>
      <c r="E120" s="203" t="s">
        <v>515</v>
      </c>
      <c r="F120" s="204">
        <v>229416150</v>
      </c>
      <c r="G120" s="204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1163</v>
      </c>
      <c r="D121" s="202" t="s">
        <v>34</v>
      </c>
      <c r="E121" s="203" t="s">
        <v>515</v>
      </c>
      <c r="F121" s="204">
        <v>46425420</v>
      </c>
      <c r="G121" s="204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1367</v>
      </c>
      <c r="D122" s="202" t="s">
        <v>38</v>
      </c>
      <c r="E122" s="203"/>
      <c r="F122" s="204"/>
      <c r="G122" s="204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1368</v>
      </c>
      <c r="D123" s="202" t="s">
        <v>34</v>
      </c>
      <c r="E123" s="203" t="s">
        <v>515</v>
      </c>
      <c r="F123" s="204">
        <v>241300000</v>
      </c>
      <c r="G123" s="204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1369</v>
      </c>
      <c r="D124" s="202" t="s">
        <v>34</v>
      </c>
      <c r="E124" s="203" t="s">
        <v>11</v>
      </c>
      <c r="F124" s="204">
        <v>42499000</v>
      </c>
      <c r="G124" s="204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02"/>
      <c r="E125" s="203"/>
      <c r="F125" s="204"/>
      <c r="G125" s="204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516</v>
      </c>
      <c r="C126" s="109" t="s">
        <v>517</v>
      </c>
      <c r="D126" s="202" t="s">
        <v>38</v>
      </c>
      <c r="E126" s="203"/>
      <c r="F126" s="204"/>
      <c r="G126" s="204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518</v>
      </c>
      <c r="D127" s="202" t="s">
        <v>34</v>
      </c>
      <c r="E127" s="203" t="s">
        <v>515</v>
      </c>
      <c r="F127" s="204">
        <v>126104830</v>
      </c>
      <c r="G127" s="204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519</v>
      </c>
      <c r="D128" s="202" t="s">
        <v>34</v>
      </c>
      <c r="E128" s="203" t="s">
        <v>515</v>
      </c>
      <c r="F128" s="204">
        <v>191704830</v>
      </c>
      <c r="G128" s="204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1113</v>
      </c>
      <c r="D129" s="202" t="s">
        <v>35</v>
      </c>
      <c r="E129" s="203" t="s">
        <v>515</v>
      </c>
      <c r="F129" s="204">
        <v>79200000</v>
      </c>
      <c r="G129" s="204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1114</v>
      </c>
      <c r="D130" s="202" t="s">
        <v>35</v>
      </c>
      <c r="E130" s="203" t="s">
        <v>11</v>
      </c>
      <c r="F130" s="204">
        <v>5975000</v>
      </c>
      <c r="G130" s="204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1115</v>
      </c>
      <c r="D131" s="202" t="s">
        <v>35</v>
      </c>
      <c r="E131" s="203" t="s">
        <v>14</v>
      </c>
      <c r="F131" s="204">
        <v>12500000</v>
      </c>
      <c r="G131" s="204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02" t="s">
        <v>38</v>
      </c>
      <c r="E132" s="203"/>
      <c r="F132" s="204"/>
      <c r="G132" s="204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520</v>
      </c>
      <c r="C133" s="109" t="s">
        <v>521</v>
      </c>
      <c r="D133" s="202" t="s">
        <v>38</v>
      </c>
      <c r="E133" s="203"/>
      <c r="F133" s="204"/>
      <c r="G133" s="204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522</v>
      </c>
      <c r="D134" s="202" t="s">
        <v>34</v>
      </c>
      <c r="E134" s="203" t="s">
        <v>8</v>
      </c>
      <c r="F134" s="204">
        <v>24998100</v>
      </c>
      <c r="G134" s="204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1116</v>
      </c>
      <c r="D135" s="202" t="s">
        <v>34</v>
      </c>
      <c r="E135" s="203" t="s">
        <v>8</v>
      </c>
      <c r="F135" s="204">
        <v>26746100</v>
      </c>
      <c r="G135" s="204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1117</v>
      </c>
      <c r="D136" s="202" t="s">
        <v>34</v>
      </c>
      <c r="E136" s="203" t="s">
        <v>8</v>
      </c>
      <c r="F136" s="204">
        <v>38097500</v>
      </c>
      <c r="G136" s="204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1118</v>
      </c>
      <c r="D137" s="202" t="s">
        <v>34</v>
      </c>
      <c r="E137" s="203" t="s">
        <v>8</v>
      </c>
      <c r="F137" s="204">
        <v>46697500</v>
      </c>
      <c r="G137" s="204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1119</v>
      </c>
      <c r="D138" s="202" t="s">
        <v>34</v>
      </c>
      <c r="E138" s="203" t="s">
        <v>8</v>
      </c>
      <c r="F138" s="204">
        <v>21530100</v>
      </c>
      <c r="G138" s="204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1120</v>
      </c>
      <c r="D139" s="202" t="s">
        <v>34</v>
      </c>
      <c r="E139" s="203" t="s">
        <v>8</v>
      </c>
      <c r="F139" s="204">
        <v>31630800</v>
      </c>
      <c r="G139" s="204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1121</v>
      </c>
      <c r="D140" s="202" t="s">
        <v>34</v>
      </c>
      <c r="E140" s="203" t="s">
        <v>8</v>
      </c>
      <c r="F140" s="204">
        <v>32680800</v>
      </c>
      <c r="G140" s="204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1122</v>
      </c>
      <c r="D141" s="202" t="s">
        <v>34</v>
      </c>
      <c r="E141" s="203" t="s">
        <v>8</v>
      </c>
      <c r="F141" s="204">
        <v>37313100</v>
      </c>
      <c r="G141" s="204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1427</v>
      </c>
      <c r="D142" s="202" t="s">
        <v>34</v>
      </c>
      <c r="E142" s="203" t="s">
        <v>8</v>
      </c>
      <c r="F142" s="204">
        <v>63057400</v>
      </c>
      <c r="G142" s="204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1522</v>
      </c>
      <c r="D143" s="202" t="s">
        <v>34</v>
      </c>
      <c r="E143" s="203" t="s">
        <v>8</v>
      </c>
      <c r="F143" s="204">
        <v>87094400</v>
      </c>
      <c r="G143" s="204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1013</v>
      </c>
      <c r="D144" s="202" t="s">
        <v>34</v>
      </c>
      <c r="E144" s="203" t="s">
        <v>8</v>
      </c>
      <c r="F144" s="204">
        <v>10270090</v>
      </c>
      <c r="G144" s="204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1014</v>
      </c>
      <c r="D145" s="202" t="s">
        <v>34</v>
      </c>
      <c r="E145" s="203" t="s">
        <v>8</v>
      </c>
      <c r="F145" s="204">
        <v>8972560</v>
      </c>
      <c r="G145" s="204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1015</v>
      </c>
      <c r="D146" s="202" t="s">
        <v>34</v>
      </c>
      <c r="E146" s="203" t="s">
        <v>8</v>
      </c>
      <c r="F146" s="204">
        <v>10973865</v>
      </c>
      <c r="G146" s="204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1016</v>
      </c>
      <c r="D147" s="202" t="s">
        <v>34</v>
      </c>
      <c r="E147" s="203" t="s">
        <v>8</v>
      </c>
      <c r="F147" s="204">
        <v>12622540</v>
      </c>
      <c r="G147" s="204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1523</v>
      </c>
      <c r="D148" s="202" t="s">
        <v>34</v>
      </c>
      <c r="E148" s="203" t="s">
        <v>11</v>
      </c>
      <c r="F148" s="204">
        <v>15724250</v>
      </c>
      <c r="G148" s="204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02"/>
      <c r="E149" s="203"/>
      <c r="F149" s="204"/>
      <c r="G149" s="204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523</v>
      </c>
      <c r="C150" s="109" t="s">
        <v>524</v>
      </c>
      <c r="D150" s="202" t="s">
        <v>38</v>
      </c>
      <c r="E150" s="203"/>
      <c r="F150" s="204"/>
      <c r="G150" s="204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525</v>
      </c>
      <c r="D151" s="202" t="s">
        <v>34</v>
      </c>
      <c r="E151" s="203" t="s">
        <v>8</v>
      </c>
      <c r="F151" s="204">
        <v>848250</v>
      </c>
      <c r="G151" s="204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44</v>
      </c>
      <c r="D152" s="202" t="s">
        <v>35</v>
      </c>
      <c r="E152" s="203" t="s">
        <v>8</v>
      </c>
      <c r="F152" s="204">
        <v>17500</v>
      </c>
      <c r="G152" s="204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526</v>
      </c>
      <c r="D153" s="202" t="s">
        <v>35</v>
      </c>
      <c r="E153" s="203" t="s">
        <v>8</v>
      </c>
      <c r="F153" s="204">
        <v>17500</v>
      </c>
      <c r="G153" s="204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527</v>
      </c>
      <c r="D154" s="202" t="s">
        <v>35</v>
      </c>
      <c r="E154" s="203" t="s">
        <v>8</v>
      </c>
      <c r="F154" s="204">
        <v>17500</v>
      </c>
      <c r="G154" s="204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45</v>
      </c>
      <c r="D155" s="202" t="s">
        <v>35</v>
      </c>
      <c r="E155" s="203" t="s">
        <v>8</v>
      </c>
      <c r="F155" s="204">
        <v>18000</v>
      </c>
      <c r="G155" s="204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46</v>
      </c>
      <c r="D156" s="202" t="s">
        <v>35</v>
      </c>
      <c r="E156" s="203" t="s">
        <v>8</v>
      </c>
      <c r="F156" s="204">
        <v>18000</v>
      </c>
      <c r="G156" s="204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47</v>
      </c>
      <c r="D157" s="202" t="s">
        <v>35</v>
      </c>
      <c r="E157" s="203" t="s">
        <v>8</v>
      </c>
      <c r="F157" s="204">
        <v>18000</v>
      </c>
      <c r="G157" s="204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528</v>
      </c>
      <c r="D158" s="202" t="s">
        <v>35</v>
      </c>
      <c r="E158" s="203" t="s">
        <v>8</v>
      </c>
      <c r="F158" s="204">
        <v>18000</v>
      </c>
      <c r="G158" s="204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48</v>
      </c>
      <c r="D159" s="202" t="s">
        <v>35</v>
      </c>
      <c r="E159" s="203" t="s">
        <v>8</v>
      </c>
      <c r="F159" s="204">
        <v>18000</v>
      </c>
      <c r="G159" s="204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49</v>
      </c>
      <c r="D160" s="202" t="s">
        <v>35</v>
      </c>
      <c r="E160" s="203" t="s">
        <v>8</v>
      </c>
      <c r="F160" s="204">
        <v>20000</v>
      </c>
      <c r="G160" s="204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50</v>
      </c>
      <c r="D161" s="202" t="s">
        <v>35</v>
      </c>
      <c r="E161" s="203" t="s">
        <v>8</v>
      </c>
      <c r="F161" s="204">
        <v>23000</v>
      </c>
      <c r="G161" s="204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51</v>
      </c>
      <c r="D162" s="202" t="s">
        <v>35</v>
      </c>
      <c r="E162" s="203" t="s">
        <v>8</v>
      </c>
      <c r="F162" s="204">
        <v>23700</v>
      </c>
      <c r="G162" s="204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52</v>
      </c>
      <c r="D163" s="202" t="s">
        <v>35</v>
      </c>
      <c r="E163" s="203" t="s">
        <v>8</v>
      </c>
      <c r="F163" s="204">
        <v>32500</v>
      </c>
      <c r="G163" s="204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53</v>
      </c>
      <c r="D164" s="202" t="s">
        <v>35</v>
      </c>
      <c r="E164" s="203" t="s">
        <v>8</v>
      </c>
      <c r="F164" s="204">
        <v>32500</v>
      </c>
      <c r="G164" s="204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1370</v>
      </c>
      <c r="D165" s="202" t="s">
        <v>35</v>
      </c>
      <c r="E165" s="203" t="s">
        <v>8</v>
      </c>
      <c r="F165" s="204">
        <v>32500</v>
      </c>
      <c r="G165" s="204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1371</v>
      </c>
      <c r="D166" s="202" t="s">
        <v>35</v>
      </c>
      <c r="E166" s="203" t="s">
        <v>8</v>
      </c>
      <c r="F166" s="204">
        <v>32500</v>
      </c>
      <c r="G166" s="204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529</v>
      </c>
      <c r="D167" s="202" t="s">
        <v>35</v>
      </c>
      <c r="E167" s="203" t="s">
        <v>8</v>
      </c>
      <c r="F167" s="204">
        <v>35700</v>
      </c>
      <c r="G167" s="204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530</v>
      </c>
      <c r="D168" s="202" t="s">
        <v>35</v>
      </c>
      <c r="E168" s="203" t="s">
        <v>8</v>
      </c>
      <c r="F168" s="204">
        <v>38700</v>
      </c>
      <c r="G168" s="204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531</v>
      </c>
      <c r="D169" s="202" t="s">
        <v>35</v>
      </c>
      <c r="E169" s="203" t="s">
        <v>8</v>
      </c>
      <c r="F169" s="204">
        <v>38700</v>
      </c>
      <c r="G169" s="204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532</v>
      </c>
      <c r="D170" s="202" t="s">
        <v>35</v>
      </c>
      <c r="E170" s="203" t="s">
        <v>8</v>
      </c>
      <c r="F170" s="204">
        <v>38700</v>
      </c>
      <c r="G170" s="204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533</v>
      </c>
      <c r="D171" s="202" t="s">
        <v>35</v>
      </c>
      <c r="E171" s="203" t="s">
        <v>8</v>
      </c>
      <c r="F171" s="204">
        <v>38700</v>
      </c>
      <c r="G171" s="204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534</v>
      </c>
      <c r="D172" s="202" t="s">
        <v>35</v>
      </c>
      <c r="E172" s="203" t="s">
        <v>8</v>
      </c>
      <c r="F172" s="204">
        <v>51000</v>
      </c>
      <c r="G172" s="204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535</v>
      </c>
      <c r="D173" s="202" t="s">
        <v>35</v>
      </c>
      <c r="E173" s="203" t="s">
        <v>8</v>
      </c>
      <c r="F173" s="204">
        <v>94200</v>
      </c>
      <c r="G173" s="204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536</v>
      </c>
      <c r="D174" s="202" t="s">
        <v>35</v>
      </c>
      <c r="E174" s="203" t="s">
        <v>8</v>
      </c>
      <c r="F174" s="204">
        <v>119300</v>
      </c>
      <c r="G174" s="204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537</v>
      </c>
      <c r="D175" s="202" t="s">
        <v>35</v>
      </c>
      <c r="E175" s="203" t="s">
        <v>8</v>
      </c>
      <c r="F175" s="204">
        <v>432900</v>
      </c>
      <c r="G175" s="204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538</v>
      </c>
      <c r="D176" s="202" t="s">
        <v>35</v>
      </c>
      <c r="E176" s="203" t="s">
        <v>8</v>
      </c>
      <c r="F176" s="204">
        <v>56700</v>
      </c>
      <c r="G176" s="204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539</v>
      </c>
      <c r="D177" s="202" t="s">
        <v>35</v>
      </c>
      <c r="E177" s="203" t="s">
        <v>8</v>
      </c>
      <c r="F177" s="204">
        <v>68300</v>
      </c>
      <c r="G177" s="204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540</v>
      </c>
      <c r="D178" s="202" t="s">
        <v>35</v>
      </c>
      <c r="E178" s="203" t="s">
        <v>8</v>
      </c>
      <c r="F178" s="204">
        <v>116200</v>
      </c>
      <c r="G178" s="204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541</v>
      </c>
      <c r="D179" s="202" t="s">
        <v>35</v>
      </c>
      <c r="E179" s="203" t="s">
        <v>8</v>
      </c>
      <c r="F179" s="204">
        <v>183000</v>
      </c>
      <c r="G179" s="204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542</v>
      </c>
      <c r="D180" s="202" t="s">
        <v>35</v>
      </c>
      <c r="E180" s="203" t="s">
        <v>8</v>
      </c>
      <c r="F180" s="204">
        <v>271100</v>
      </c>
      <c r="G180" s="204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543</v>
      </c>
      <c r="D181" s="202" t="s">
        <v>35</v>
      </c>
      <c r="E181" s="203" t="s">
        <v>8</v>
      </c>
      <c r="F181" s="204">
        <v>669000</v>
      </c>
      <c r="G181" s="204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54</v>
      </c>
      <c r="D182" s="202" t="s">
        <v>35</v>
      </c>
      <c r="E182" s="203" t="s">
        <v>8</v>
      </c>
      <c r="F182" s="204">
        <v>37900</v>
      </c>
      <c r="G182" s="204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38</v>
      </c>
      <c r="D183" s="202" t="s">
        <v>38</v>
      </c>
      <c r="E183" s="203"/>
      <c r="F183" s="204"/>
      <c r="G183" s="204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544</v>
      </c>
      <c r="C184" s="109" t="s">
        <v>1123</v>
      </c>
      <c r="D184" s="202" t="s">
        <v>38</v>
      </c>
      <c r="E184" s="203"/>
      <c r="F184" s="204"/>
      <c r="G184" s="204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545</v>
      </c>
      <c r="D185" s="202" t="s">
        <v>35</v>
      </c>
      <c r="E185" s="203" t="s">
        <v>14</v>
      </c>
      <c r="F185" s="204">
        <v>22250000</v>
      </c>
      <c r="G185" s="204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546</v>
      </c>
      <c r="D186" s="202" t="s">
        <v>34</v>
      </c>
      <c r="E186" s="203" t="s">
        <v>14</v>
      </c>
      <c r="F186" s="204">
        <v>80895000</v>
      </c>
      <c r="G186" s="204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1003</v>
      </c>
      <c r="D187" s="202" t="s">
        <v>34</v>
      </c>
      <c r="E187" s="203" t="s">
        <v>14</v>
      </c>
      <c r="F187" s="204">
        <v>157800000</v>
      </c>
      <c r="G187" s="204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1524</v>
      </c>
      <c r="D188" s="202" t="s">
        <v>34</v>
      </c>
      <c r="E188" s="203" t="s">
        <v>14</v>
      </c>
      <c r="F188" s="204">
        <v>8595700</v>
      </c>
      <c r="G188" s="204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1525</v>
      </c>
      <c r="D189" s="202" t="s">
        <v>34</v>
      </c>
      <c r="E189" s="203" t="s">
        <v>14</v>
      </c>
      <c r="F189" s="204">
        <v>8595700</v>
      </c>
      <c r="G189" s="204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02"/>
      <c r="E190" s="203"/>
      <c r="F190" s="204"/>
      <c r="G190" s="204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547</v>
      </c>
      <c r="C191" s="109" t="s">
        <v>548</v>
      </c>
      <c r="D191" s="202" t="s">
        <v>38</v>
      </c>
      <c r="E191" s="203"/>
      <c r="F191" s="204"/>
      <c r="G191" s="204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549</v>
      </c>
      <c r="D192" s="202" t="s">
        <v>34</v>
      </c>
      <c r="E192" s="203" t="s">
        <v>8</v>
      </c>
      <c r="F192" s="204">
        <v>648050</v>
      </c>
      <c r="G192" s="204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550</v>
      </c>
      <c r="D193" s="202" t="s">
        <v>34</v>
      </c>
      <c r="E193" s="203" t="s">
        <v>8</v>
      </c>
      <c r="F193" s="204">
        <v>674300</v>
      </c>
      <c r="G193" s="204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97</v>
      </c>
      <c r="D194" s="202" t="s">
        <v>35</v>
      </c>
      <c r="E194" s="203" t="s">
        <v>8</v>
      </c>
      <c r="F194" s="204">
        <v>42100</v>
      </c>
      <c r="G194" s="204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98</v>
      </c>
      <c r="D195" s="202" t="s">
        <v>35</v>
      </c>
      <c r="E195" s="203" t="s">
        <v>8</v>
      </c>
      <c r="F195" s="204">
        <v>42100</v>
      </c>
      <c r="G195" s="204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1017</v>
      </c>
      <c r="D196" s="202" t="s">
        <v>35</v>
      </c>
      <c r="E196" s="203" t="s">
        <v>8</v>
      </c>
      <c r="F196" s="204">
        <v>3800000</v>
      </c>
      <c r="G196" s="204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02" t="s">
        <v>38</v>
      </c>
      <c r="E197" s="203"/>
      <c r="F197" s="204"/>
      <c r="G197" s="204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572</v>
      </c>
      <c r="D198" s="202" t="s">
        <v>38</v>
      </c>
      <c r="E198" s="203"/>
      <c r="F198" s="204"/>
      <c r="G198" s="204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573</v>
      </c>
      <c r="D199" s="202" t="s">
        <v>35</v>
      </c>
      <c r="E199" s="203" t="s">
        <v>14</v>
      </c>
      <c r="F199" s="204">
        <v>280800000</v>
      </c>
      <c r="G199" s="204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99</v>
      </c>
      <c r="D200" s="202" t="s">
        <v>35</v>
      </c>
      <c r="E200" s="203" t="s">
        <v>8</v>
      </c>
      <c r="F200" s="204">
        <v>34688200</v>
      </c>
      <c r="G200" s="204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100</v>
      </c>
      <c r="D201" s="202" t="s">
        <v>35</v>
      </c>
      <c r="E201" s="203" t="s">
        <v>8</v>
      </c>
      <c r="F201" s="204">
        <v>24774500</v>
      </c>
      <c r="G201" s="204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38</v>
      </c>
      <c r="D202" s="202" t="s">
        <v>38</v>
      </c>
      <c r="E202" s="203"/>
      <c r="F202" s="204"/>
      <c r="G202" s="204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552</v>
      </c>
      <c r="C203" s="109" t="s">
        <v>551</v>
      </c>
      <c r="D203" s="202" t="s">
        <v>38</v>
      </c>
      <c r="E203" s="203"/>
      <c r="F203" s="204"/>
      <c r="G203" s="204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91</v>
      </c>
      <c r="D204" s="202" t="s">
        <v>35</v>
      </c>
      <c r="E204" s="203" t="s">
        <v>90</v>
      </c>
      <c r="F204" s="204">
        <v>3036730</v>
      </c>
      <c r="G204" s="204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92</v>
      </c>
      <c r="D205" s="202" t="s">
        <v>35</v>
      </c>
      <c r="E205" s="205" t="s">
        <v>90</v>
      </c>
      <c r="F205" s="204">
        <v>4137730</v>
      </c>
      <c r="G205" s="204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93</v>
      </c>
      <c r="D206" s="202" t="s">
        <v>35</v>
      </c>
      <c r="E206" s="203" t="s">
        <v>90</v>
      </c>
      <c r="F206" s="204">
        <v>5206920</v>
      </c>
      <c r="G206" s="204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94</v>
      </c>
      <c r="D207" s="202" t="s">
        <v>35</v>
      </c>
      <c r="E207" s="203" t="s">
        <v>90</v>
      </c>
      <c r="F207" s="204">
        <v>5453270</v>
      </c>
      <c r="G207" s="204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95</v>
      </c>
      <c r="D208" s="202" t="s">
        <v>35</v>
      </c>
      <c r="E208" s="203" t="s">
        <v>90</v>
      </c>
      <c r="F208" s="204">
        <v>6453770</v>
      </c>
      <c r="G208" s="204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96</v>
      </c>
      <c r="D209" s="202" t="s">
        <v>35</v>
      </c>
      <c r="E209" s="203" t="s">
        <v>90</v>
      </c>
      <c r="F209" s="204">
        <v>7728790</v>
      </c>
      <c r="G209" s="204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02" t="s">
        <v>37</v>
      </c>
      <c r="E210" s="203" t="s">
        <v>90</v>
      </c>
      <c r="F210" s="204">
        <v>10066.666666666668</v>
      </c>
      <c r="G210" s="204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451</v>
      </c>
      <c r="D211" s="202" t="s">
        <v>35</v>
      </c>
      <c r="E211" s="203" t="s">
        <v>14</v>
      </c>
      <c r="F211" s="204">
        <v>200000</v>
      </c>
      <c r="G211" s="204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38</v>
      </c>
      <c r="D212" s="202" t="s">
        <v>38</v>
      </c>
      <c r="E212" s="203"/>
      <c r="F212" s="204"/>
      <c r="G212" s="204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554</v>
      </c>
      <c r="C213" s="109" t="s">
        <v>553</v>
      </c>
      <c r="D213" s="202" t="s">
        <v>38</v>
      </c>
      <c r="E213" s="203"/>
      <c r="F213" s="204"/>
      <c r="G213" s="204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109" t="s">
        <v>1526</v>
      </c>
      <c r="D214" s="202" t="s">
        <v>34</v>
      </c>
      <c r="E214" s="203" t="s">
        <v>8</v>
      </c>
      <c r="F214" s="204">
        <v>217470</v>
      </c>
      <c r="G214" s="204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109" t="s">
        <v>1099</v>
      </c>
      <c r="D215" s="202" t="s">
        <v>34</v>
      </c>
      <c r="E215" s="203" t="s">
        <v>8</v>
      </c>
      <c r="F215" s="204">
        <v>212320</v>
      </c>
      <c r="G215" s="204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1527</v>
      </c>
      <c r="D216" s="202" t="s">
        <v>34</v>
      </c>
      <c r="E216" s="203" t="s">
        <v>14</v>
      </c>
      <c r="F216" s="204">
        <v>394550</v>
      </c>
      <c r="G216" s="204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109" t="s">
        <v>1528</v>
      </c>
      <c r="D217" s="202" t="s">
        <v>34</v>
      </c>
      <c r="E217" s="203" t="s">
        <v>14</v>
      </c>
      <c r="F217" s="204">
        <v>220800</v>
      </c>
      <c r="G217" s="204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83"/>
      <c r="C218" s="109"/>
      <c r="D218" s="202"/>
      <c r="E218" s="203"/>
      <c r="F218" s="204"/>
      <c r="G218" s="204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 t="s">
        <v>556</v>
      </c>
      <c r="C219" s="109" t="s">
        <v>555</v>
      </c>
      <c r="D219" s="202" t="s">
        <v>38</v>
      </c>
      <c r="E219" s="203"/>
      <c r="F219" s="204"/>
      <c r="G219" s="204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>
        <v>1</v>
      </c>
      <c r="C220" s="109" t="s">
        <v>55</v>
      </c>
      <c r="D220" s="202" t="s">
        <v>34</v>
      </c>
      <c r="E220" s="203" t="s">
        <v>7</v>
      </c>
      <c r="F220" s="204">
        <v>9831</v>
      </c>
      <c r="G220" s="204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2</v>
      </c>
      <c r="C221" s="109" t="s">
        <v>56</v>
      </c>
      <c r="D221" s="202" t="s">
        <v>34</v>
      </c>
      <c r="E221" s="203" t="s">
        <v>7</v>
      </c>
      <c r="F221" s="204">
        <v>19368</v>
      </c>
      <c r="G221" s="204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3</v>
      </c>
      <c r="C222" s="109" t="s">
        <v>57</v>
      </c>
      <c r="D222" s="202" t="s">
        <v>34</v>
      </c>
      <c r="E222" s="203" t="s">
        <v>7</v>
      </c>
      <c r="F222" s="204">
        <v>32428</v>
      </c>
      <c r="G222" s="204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4</v>
      </c>
      <c r="C223" s="109" t="s">
        <v>58</v>
      </c>
      <c r="D223" s="202" t="s">
        <v>34</v>
      </c>
      <c r="E223" s="203" t="s">
        <v>7</v>
      </c>
      <c r="F223" s="204">
        <v>13740</v>
      </c>
      <c r="G223" s="204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5</v>
      </c>
      <c r="C224" s="109" t="s">
        <v>59</v>
      </c>
      <c r="D224" s="202" t="s">
        <v>34</v>
      </c>
      <c r="E224" s="203" t="s">
        <v>7</v>
      </c>
      <c r="F224" s="204">
        <v>24590</v>
      </c>
      <c r="G224" s="204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6</v>
      </c>
      <c r="C225" s="109" t="s">
        <v>60</v>
      </c>
      <c r="D225" s="202" t="s">
        <v>34</v>
      </c>
      <c r="E225" s="203" t="s">
        <v>7</v>
      </c>
      <c r="F225" s="204">
        <v>39175</v>
      </c>
      <c r="G225" s="204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/>
      <c r="C226" s="109"/>
      <c r="D226" s="202" t="s">
        <v>38</v>
      </c>
      <c r="E226" s="203"/>
      <c r="F226" s="204"/>
      <c r="G226" s="204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 t="s">
        <v>569</v>
      </c>
      <c r="C227" s="109" t="s">
        <v>557</v>
      </c>
      <c r="D227" s="202" t="s">
        <v>38</v>
      </c>
      <c r="E227" s="203"/>
      <c r="F227" s="204"/>
      <c r="G227" s="204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>
        <v>1</v>
      </c>
      <c r="C228" s="109" t="s">
        <v>1372</v>
      </c>
      <c r="D228" s="202" t="s">
        <v>34</v>
      </c>
      <c r="E228" s="203" t="s">
        <v>7</v>
      </c>
      <c r="F228" s="204">
        <v>47850</v>
      </c>
      <c r="G228" s="204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2</v>
      </c>
      <c r="C229" s="109" t="s">
        <v>1373</v>
      </c>
      <c r="D229" s="202" t="s">
        <v>34</v>
      </c>
      <c r="E229" s="203" t="s">
        <v>7</v>
      </c>
      <c r="F229" s="204">
        <v>27280</v>
      </c>
      <c r="G229" s="204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83">
        <v>3</v>
      </c>
      <c r="C230" s="109" t="s">
        <v>1428</v>
      </c>
      <c r="D230" s="202" t="s">
        <v>34</v>
      </c>
      <c r="E230" s="203" t="s">
        <v>7</v>
      </c>
      <c r="F230" s="204">
        <v>48905</v>
      </c>
      <c r="G230" s="204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4</v>
      </c>
      <c r="C231" s="109" t="s">
        <v>63</v>
      </c>
      <c r="D231" s="202" t="s">
        <v>34</v>
      </c>
      <c r="E231" s="203" t="s">
        <v>7</v>
      </c>
      <c r="F231" s="204">
        <v>3780</v>
      </c>
      <c r="G231" s="204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5</v>
      </c>
      <c r="C232" s="109" t="s">
        <v>64</v>
      </c>
      <c r="D232" s="202" t="s">
        <v>34</v>
      </c>
      <c r="E232" s="203" t="s">
        <v>7</v>
      </c>
      <c r="F232" s="204">
        <v>5890</v>
      </c>
      <c r="G232" s="204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6</v>
      </c>
      <c r="C233" s="109" t="s">
        <v>65</v>
      </c>
      <c r="D233" s="202" t="s">
        <v>35</v>
      </c>
      <c r="E233" s="203" t="s">
        <v>7</v>
      </c>
      <c r="F233" s="204">
        <v>8900</v>
      </c>
      <c r="G233" s="204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7</v>
      </c>
      <c r="C234" s="109" t="s">
        <v>66</v>
      </c>
      <c r="D234" s="202" t="s">
        <v>35</v>
      </c>
      <c r="E234" s="203" t="s">
        <v>7</v>
      </c>
      <c r="F234" s="204">
        <v>10000</v>
      </c>
      <c r="G234" s="204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8</v>
      </c>
      <c r="C235" s="109" t="s">
        <v>67</v>
      </c>
      <c r="D235" s="202" t="s">
        <v>34</v>
      </c>
      <c r="E235" s="203" t="s">
        <v>7</v>
      </c>
      <c r="F235" s="204">
        <v>12120</v>
      </c>
      <c r="G235" s="204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9</v>
      </c>
      <c r="C236" s="109" t="s">
        <v>68</v>
      </c>
      <c r="D236" s="202" t="s">
        <v>35</v>
      </c>
      <c r="E236" s="203" t="s">
        <v>7</v>
      </c>
      <c r="F236" s="204">
        <v>23600</v>
      </c>
      <c r="G236" s="204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10</v>
      </c>
      <c r="C237" s="109" t="s">
        <v>69</v>
      </c>
      <c r="D237" s="202" t="s">
        <v>34</v>
      </c>
      <c r="E237" s="203" t="s">
        <v>7</v>
      </c>
      <c r="F237" s="204">
        <v>290975</v>
      </c>
      <c r="G237" s="204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11</v>
      </c>
      <c r="C238" s="109" t="s">
        <v>1429</v>
      </c>
      <c r="D238" s="202" t="s">
        <v>35</v>
      </c>
      <c r="E238" s="203" t="s">
        <v>7</v>
      </c>
      <c r="F238" s="204">
        <v>62800</v>
      </c>
      <c r="G238" s="204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12</v>
      </c>
      <c r="C239" s="109" t="s">
        <v>558</v>
      </c>
      <c r="D239" s="202" t="s">
        <v>35</v>
      </c>
      <c r="E239" s="203" t="s">
        <v>7</v>
      </c>
      <c r="F239" s="204">
        <v>107300</v>
      </c>
      <c r="G239" s="204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13</v>
      </c>
      <c r="C240" s="109" t="s">
        <v>559</v>
      </c>
      <c r="D240" s="202" t="s">
        <v>35</v>
      </c>
      <c r="E240" s="203" t="s">
        <v>7</v>
      </c>
      <c r="F240" s="204">
        <v>468300</v>
      </c>
      <c r="G240" s="204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14</v>
      </c>
      <c r="C241" s="109" t="s">
        <v>560</v>
      </c>
      <c r="D241" s="202" t="s">
        <v>35</v>
      </c>
      <c r="E241" s="203" t="s">
        <v>7</v>
      </c>
      <c r="F241" s="204">
        <v>633500</v>
      </c>
      <c r="G241" s="204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15</v>
      </c>
      <c r="C242" s="109" t="s">
        <v>561</v>
      </c>
      <c r="D242" s="202" t="s">
        <v>35</v>
      </c>
      <c r="E242" s="203" t="s">
        <v>7</v>
      </c>
      <c r="F242" s="204">
        <v>983500</v>
      </c>
      <c r="G242" s="204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16</v>
      </c>
      <c r="C243" s="109" t="s">
        <v>70</v>
      </c>
      <c r="D243" s="202" t="s">
        <v>34</v>
      </c>
      <c r="E243" s="203" t="s">
        <v>7</v>
      </c>
      <c r="F243" s="204">
        <v>84991</v>
      </c>
      <c r="G243" s="204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17</v>
      </c>
      <c r="C244" s="109" t="s">
        <v>71</v>
      </c>
      <c r="D244" s="202" t="s">
        <v>34</v>
      </c>
      <c r="E244" s="203" t="s">
        <v>7</v>
      </c>
      <c r="F244" s="204">
        <v>125850</v>
      </c>
      <c r="G244" s="204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18</v>
      </c>
      <c r="C245" s="109" t="s">
        <v>72</v>
      </c>
      <c r="D245" s="202" t="s">
        <v>34</v>
      </c>
      <c r="E245" s="203" t="s">
        <v>7</v>
      </c>
      <c r="F245" s="204">
        <v>196270</v>
      </c>
      <c r="G245" s="204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19</v>
      </c>
      <c r="C246" s="109" t="s">
        <v>73</v>
      </c>
      <c r="D246" s="202" t="s">
        <v>34</v>
      </c>
      <c r="E246" s="203" t="s">
        <v>7</v>
      </c>
      <c r="F246" s="204">
        <v>318390</v>
      </c>
      <c r="G246" s="204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20</v>
      </c>
      <c r="C247" s="109" t="s">
        <v>562</v>
      </c>
      <c r="D247" s="202" t="s">
        <v>35</v>
      </c>
      <c r="E247" s="203" t="s">
        <v>7</v>
      </c>
      <c r="F247" s="204">
        <v>121560.8</v>
      </c>
      <c r="G247" s="204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21</v>
      </c>
      <c r="C248" s="109" t="s">
        <v>563</v>
      </c>
      <c r="D248" s="202" t="s">
        <v>35</v>
      </c>
      <c r="E248" s="203" t="s">
        <v>7</v>
      </c>
      <c r="F248" s="204">
        <v>164883</v>
      </c>
      <c r="G248" s="204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22</v>
      </c>
      <c r="C249" s="109" t="s">
        <v>564</v>
      </c>
      <c r="D249" s="202" t="s">
        <v>34</v>
      </c>
      <c r="E249" s="203" t="s">
        <v>7</v>
      </c>
      <c r="F249" s="204">
        <v>378330</v>
      </c>
      <c r="G249" s="204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23</v>
      </c>
      <c r="C250" s="109" t="s">
        <v>565</v>
      </c>
      <c r="D250" s="202" t="s">
        <v>35</v>
      </c>
      <c r="E250" s="203" t="s">
        <v>7</v>
      </c>
      <c r="F250" s="204">
        <v>417044.06800000003</v>
      </c>
      <c r="G250" s="204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24</v>
      </c>
      <c r="C251" s="109" t="s">
        <v>74</v>
      </c>
      <c r="D251" s="202" t="s">
        <v>35</v>
      </c>
      <c r="E251" s="203" t="s">
        <v>7</v>
      </c>
      <c r="F251" s="204">
        <v>82600</v>
      </c>
      <c r="G251" s="204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25</v>
      </c>
      <c r="C252" s="109" t="s">
        <v>75</v>
      </c>
      <c r="D252" s="202" t="s">
        <v>35</v>
      </c>
      <c r="E252" s="203" t="s">
        <v>7</v>
      </c>
      <c r="F252" s="204">
        <v>116300</v>
      </c>
      <c r="G252" s="204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26</v>
      </c>
      <c r="C253" s="109" t="s">
        <v>76</v>
      </c>
      <c r="D253" s="202" t="s">
        <v>35</v>
      </c>
      <c r="E253" s="203" t="s">
        <v>7</v>
      </c>
      <c r="F253" s="204">
        <v>139900</v>
      </c>
      <c r="G253" s="204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27</v>
      </c>
      <c r="C254" s="109" t="s">
        <v>77</v>
      </c>
      <c r="D254" s="202" t="s">
        <v>35</v>
      </c>
      <c r="E254" s="203" t="s">
        <v>7</v>
      </c>
      <c r="F254" s="204">
        <v>154600</v>
      </c>
      <c r="G254" s="204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28</v>
      </c>
      <c r="C255" s="109" t="s">
        <v>566</v>
      </c>
      <c r="D255" s="202" t="s">
        <v>35</v>
      </c>
      <c r="E255" s="203" t="s">
        <v>7</v>
      </c>
      <c r="F255" s="204">
        <v>103500</v>
      </c>
      <c r="G255" s="204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29</v>
      </c>
      <c r="C256" s="109" t="s">
        <v>567</v>
      </c>
      <c r="D256" s="202" t="s">
        <v>35</v>
      </c>
      <c r="E256" s="203" t="s">
        <v>7</v>
      </c>
      <c r="F256" s="204">
        <v>106000</v>
      </c>
      <c r="G256" s="204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30</v>
      </c>
      <c r="C257" s="109" t="s">
        <v>80</v>
      </c>
      <c r="D257" s="202" t="s">
        <v>35</v>
      </c>
      <c r="E257" s="203" t="s">
        <v>7</v>
      </c>
      <c r="F257" s="204">
        <v>135900</v>
      </c>
      <c r="G257" s="204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31</v>
      </c>
      <c r="C258" s="109" t="s">
        <v>81</v>
      </c>
      <c r="D258" s="202" t="s">
        <v>35</v>
      </c>
      <c r="E258" s="203" t="s">
        <v>7</v>
      </c>
      <c r="F258" s="204">
        <v>160100</v>
      </c>
      <c r="G258" s="204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32</v>
      </c>
      <c r="C259" s="109" t="s">
        <v>568</v>
      </c>
      <c r="D259" s="202" t="s">
        <v>34</v>
      </c>
      <c r="E259" s="203" t="s">
        <v>7</v>
      </c>
      <c r="F259" s="204">
        <v>362130</v>
      </c>
      <c r="G259" s="204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83">
        <v>33</v>
      </c>
      <c r="C260" s="109" t="s">
        <v>78</v>
      </c>
      <c r="D260" s="202" t="s">
        <v>34</v>
      </c>
      <c r="E260" s="203" t="s">
        <v>7</v>
      </c>
      <c r="F260" s="204">
        <v>418580</v>
      </c>
      <c r="G260" s="204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34</v>
      </c>
      <c r="C261" s="109" t="s">
        <v>79</v>
      </c>
      <c r="D261" s="202" t="s">
        <v>34</v>
      </c>
      <c r="E261" s="203" t="s">
        <v>7</v>
      </c>
      <c r="F261" s="204">
        <v>447280</v>
      </c>
      <c r="G261" s="204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83">
        <v>35</v>
      </c>
      <c r="C262" s="109" t="s">
        <v>82</v>
      </c>
      <c r="D262" s="202" t="s">
        <v>35</v>
      </c>
      <c r="E262" s="203" t="s">
        <v>7</v>
      </c>
      <c r="F262" s="204">
        <v>3200</v>
      </c>
      <c r="G262" s="204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36</v>
      </c>
      <c r="C263" s="109" t="s">
        <v>83</v>
      </c>
      <c r="D263" s="202" t="s">
        <v>35</v>
      </c>
      <c r="E263" s="203" t="s">
        <v>7</v>
      </c>
      <c r="F263" s="204">
        <v>4100</v>
      </c>
      <c r="G263" s="204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37</v>
      </c>
      <c r="C264" s="109" t="s">
        <v>84</v>
      </c>
      <c r="D264" s="202" t="s">
        <v>35</v>
      </c>
      <c r="E264" s="203" t="s">
        <v>7</v>
      </c>
      <c r="F264" s="204">
        <v>6500</v>
      </c>
      <c r="G264" s="204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38</v>
      </c>
      <c r="C265" s="109" t="s">
        <v>85</v>
      </c>
      <c r="D265" s="202" t="s">
        <v>35</v>
      </c>
      <c r="E265" s="203" t="s">
        <v>7</v>
      </c>
      <c r="F265" s="204">
        <v>11400</v>
      </c>
      <c r="G265" s="204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83">
        <v>39</v>
      </c>
      <c r="C266" s="109" t="s">
        <v>86</v>
      </c>
      <c r="D266" s="202" t="s">
        <v>35</v>
      </c>
      <c r="E266" s="203" t="s">
        <v>7</v>
      </c>
      <c r="F266" s="204">
        <v>16700</v>
      </c>
      <c r="G266" s="204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83">
        <v>40</v>
      </c>
      <c r="C267" s="109" t="s">
        <v>87</v>
      </c>
      <c r="D267" s="202" t="s">
        <v>35</v>
      </c>
      <c r="E267" s="203" t="s">
        <v>7</v>
      </c>
      <c r="F267" s="204">
        <v>9600</v>
      </c>
      <c r="G267" s="204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83">
        <v>41</v>
      </c>
      <c r="C268" s="109" t="s">
        <v>454</v>
      </c>
      <c r="D268" s="202" t="s">
        <v>35</v>
      </c>
      <c r="E268" s="203" t="s">
        <v>7</v>
      </c>
      <c r="F268" s="204">
        <v>11700</v>
      </c>
      <c r="G268" s="204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83">
        <v>42</v>
      </c>
      <c r="C269" s="109" t="s">
        <v>88</v>
      </c>
      <c r="D269" s="202" t="s">
        <v>35</v>
      </c>
      <c r="E269" s="203" t="s">
        <v>7</v>
      </c>
      <c r="F269" s="204">
        <v>13300</v>
      </c>
      <c r="G269" s="204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83">
        <v>43</v>
      </c>
      <c r="C270" s="109" t="s">
        <v>89</v>
      </c>
      <c r="D270" s="202" t="s">
        <v>35</v>
      </c>
      <c r="E270" s="203" t="s">
        <v>7</v>
      </c>
      <c r="F270" s="204">
        <v>17000</v>
      </c>
      <c r="G270" s="204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83">
        <v>44</v>
      </c>
      <c r="C271" s="109" t="s">
        <v>61</v>
      </c>
      <c r="D271" s="202" t="s">
        <v>34</v>
      </c>
      <c r="E271" s="203" t="s">
        <v>7</v>
      </c>
      <c r="F271" s="204">
        <v>297630</v>
      </c>
      <c r="G271" s="204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45</v>
      </c>
      <c r="C272" s="109" t="s">
        <v>62</v>
      </c>
      <c r="D272" s="202" t="s">
        <v>34</v>
      </c>
      <c r="E272" s="203" t="s">
        <v>7</v>
      </c>
      <c r="F272" s="204">
        <v>361430</v>
      </c>
      <c r="G272" s="204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/>
      <c r="C273" s="109"/>
      <c r="D273" s="202" t="s">
        <v>38</v>
      </c>
      <c r="E273" s="203"/>
      <c r="F273" s="204"/>
      <c r="G273" s="204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 t="s">
        <v>571</v>
      </c>
      <c r="C274" s="109" t="s">
        <v>570</v>
      </c>
      <c r="D274" s="202" t="s">
        <v>38</v>
      </c>
      <c r="E274" s="203"/>
      <c r="F274" s="204"/>
      <c r="G274" s="204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>
        <v>1</v>
      </c>
      <c r="C275" s="109" t="s">
        <v>1529</v>
      </c>
      <c r="D275" s="202" t="s">
        <v>35</v>
      </c>
      <c r="E275" s="203" t="s">
        <v>8</v>
      </c>
      <c r="F275" s="204">
        <v>34700</v>
      </c>
      <c r="G275" s="204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>
        <v>2</v>
      </c>
      <c r="C276" s="109" t="s">
        <v>1530</v>
      </c>
      <c r="D276" s="202" t="s">
        <v>35</v>
      </c>
      <c r="E276" s="203" t="s">
        <v>8</v>
      </c>
      <c r="F276" s="204">
        <v>40300</v>
      </c>
      <c r="G276" s="204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3</v>
      </c>
      <c r="C277" s="109" t="s">
        <v>1531</v>
      </c>
      <c r="D277" s="202" t="s">
        <v>35</v>
      </c>
      <c r="E277" s="203" t="s">
        <v>8</v>
      </c>
      <c r="F277" s="204">
        <v>44000</v>
      </c>
      <c r="G277" s="204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>
        <v>4</v>
      </c>
      <c r="C278" s="109" t="s">
        <v>1532</v>
      </c>
      <c r="D278" s="202" t="s">
        <v>35</v>
      </c>
      <c r="E278" s="203" t="s">
        <v>8</v>
      </c>
      <c r="F278" s="204">
        <v>57700</v>
      </c>
      <c r="G278" s="204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>
        <v>5</v>
      </c>
      <c r="C279" s="109" t="s">
        <v>1533</v>
      </c>
      <c r="D279" s="202" t="s">
        <v>35</v>
      </c>
      <c r="E279" s="203" t="s">
        <v>8</v>
      </c>
      <c r="F279" s="204">
        <v>83000</v>
      </c>
      <c r="G279" s="204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6</v>
      </c>
      <c r="C280" s="109" t="s">
        <v>1534</v>
      </c>
      <c r="D280" s="202" t="s">
        <v>35</v>
      </c>
      <c r="E280" s="203" t="s">
        <v>8</v>
      </c>
      <c r="F280" s="204">
        <v>90450</v>
      </c>
      <c r="G280" s="204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83">
        <v>7</v>
      </c>
      <c r="C281" s="109" t="s">
        <v>1535</v>
      </c>
      <c r="D281" s="202" t="s">
        <v>35</v>
      </c>
      <c r="E281" s="203" t="s">
        <v>8</v>
      </c>
      <c r="F281" s="204">
        <v>106000</v>
      </c>
      <c r="G281" s="204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8</v>
      </c>
      <c r="C282" s="109" t="s">
        <v>1536</v>
      </c>
      <c r="D282" s="202" t="s">
        <v>35</v>
      </c>
      <c r="E282" s="203" t="s">
        <v>8</v>
      </c>
      <c r="F282" s="204">
        <v>115650</v>
      </c>
      <c r="G282" s="204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9</v>
      </c>
      <c r="C283" s="109" t="s">
        <v>1537</v>
      </c>
      <c r="D283" s="202" t="s">
        <v>35</v>
      </c>
      <c r="E283" s="203" t="s">
        <v>8</v>
      </c>
      <c r="F283" s="204">
        <v>159200</v>
      </c>
      <c r="G283" s="204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83">
        <v>10</v>
      </c>
      <c r="C284" s="109" t="s">
        <v>1538</v>
      </c>
      <c r="D284" s="202" t="s">
        <v>35</v>
      </c>
      <c r="E284" s="203" t="s">
        <v>8</v>
      </c>
      <c r="F284" s="204">
        <v>49900</v>
      </c>
      <c r="G284" s="204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11</v>
      </c>
      <c r="C285" s="109" t="s">
        <v>1539</v>
      </c>
      <c r="D285" s="202" t="s">
        <v>35</v>
      </c>
      <c r="E285" s="203" t="s">
        <v>8</v>
      </c>
      <c r="F285" s="204">
        <v>62200</v>
      </c>
      <c r="G285" s="204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12</v>
      </c>
      <c r="C286" s="109" t="s">
        <v>1540</v>
      </c>
      <c r="D286" s="202" t="s">
        <v>35</v>
      </c>
      <c r="E286" s="203" t="s">
        <v>8</v>
      </c>
      <c r="F286" s="204">
        <v>65800</v>
      </c>
      <c r="G286" s="204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13</v>
      </c>
      <c r="C287" s="109" t="s">
        <v>1541</v>
      </c>
      <c r="D287" s="202" t="s">
        <v>35</v>
      </c>
      <c r="E287" s="203" t="s">
        <v>8</v>
      </c>
      <c r="F287" s="204">
        <v>69100</v>
      </c>
      <c r="G287" s="204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14</v>
      </c>
      <c r="C288" s="109" t="s">
        <v>1542</v>
      </c>
      <c r="D288" s="202" t="s">
        <v>35</v>
      </c>
      <c r="E288" s="203" t="s">
        <v>8</v>
      </c>
      <c r="F288" s="204">
        <v>87100</v>
      </c>
      <c r="G288" s="204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15</v>
      </c>
      <c r="C289" s="109" t="s">
        <v>1543</v>
      </c>
      <c r="D289" s="202" t="s">
        <v>35</v>
      </c>
      <c r="E289" s="203" t="s">
        <v>8</v>
      </c>
      <c r="F289" s="204">
        <v>98500</v>
      </c>
      <c r="G289" s="204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16</v>
      </c>
      <c r="C290" s="109" t="s">
        <v>1544</v>
      </c>
      <c r="D290" s="202" t="s">
        <v>35</v>
      </c>
      <c r="E290" s="203" t="s">
        <v>8</v>
      </c>
      <c r="F290" s="204">
        <v>137700</v>
      </c>
      <c r="G290" s="204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17</v>
      </c>
      <c r="C291" s="109" t="s">
        <v>1545</v>
      </c>
      <c r="D291" s="202" t="s">
        <v>35</v>
      </c>
      <c r="E291" s="203" t="s">
        <v>8</v>
      </c>
      <c r="F291" s="204">
        <v>124300</v>
      </c>
      <c r="G291" s="204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18</v>
      </c>
      <c r="C292" s="109" t="s">
        <v>1546</v>
      </c>
      <c r="D292" s="202" t="s">
        <v>35</v>
      </c>
      <c r="E292" s="203" t="s">
        <v>8</v>
      </c>
      <c r="F292" s="204">
        <v>114000</v>
      </c>
      <c r="G292" s="204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19</v>
      </c>
      <c r="C293" s="109" t="s">
        <v>1547</v>
      </c>
      <c r="D293" s="202" t="s">
        <v>35</v>
      </c>
      <c r="E293" s="203" t="s">
        <v>8</v>
      </c>
      <c r="F293" s="204">
        <v>146000</v>
      </c>
      <c r="G293" s="204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20</v>
      </c>
      <c r="C294" s="109" t="s">
        <v>1548</v>
      </c>
      <c r="D294" s="202" t="s">
        <v>35</v>
      </c>
      <c r="E294" s="203" t="s">
        <v>8</v>
      </c>
      <c r="F294" s="204">
        <v>156000</v>
      </c>
      <c r="G294" s="204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83">
        <v>21</v>
      </c>
      <c r="C295" s="109" t="s">
        <v>1549</v>
      </c>
      <c r="D295" s="202" t="s">
        <v>35</v>
      </c>
      <c r="E295" s="203" t="s">
        <v>8</v>
      </c>
      <c r="F295" s="204">
        <v>17200</v>
      </c>
      <c r="G295" s="204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22</v>
      </c>
      <c r="C296" s="109" t="s">
        <v>1550</v>
      </c>
      <c r="D296" s="202" t="s">
        <v>35</v>
      </c>
      <c r="E296" s="203" t="s">
        <v>8</v>
      </c>
      <c r="F296" s="204">
        <v>21900</v>
      </c>
      <c r="G296" s="204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23</v>
      </c>
      <c r="C297" s="109" t="s">
        <v>1551</v>
      </c>
      <c r="D297" s="202" t="s">
        <v>35</v>
      </c>
      <c r="E297" s="203" t="s">
        <v>8</v>
      </c>
      <c r="F297" s="204">
        <v>21900</v>
      </c>
      <c r="G297" s="204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24</v>
      </c>
      <c r="C298" s="109" t="s">
        <v>1552</v>
      </c>
      <c r="D298" s="202" t="s">
        <v>35</v>
      </c>
      <c r="E298" s="203" t="s">
        <v>8</v>
      </c>
      <c r="F298" s="204">
        <v>23500</v>
      </c>
      <c r="G298" s="204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25</v>
      </c>
      <c r="C299" s="109" t="s">
        <v>1553</v>
      </c>
      <c r="D299" s="202" t="s">
        <v>35</v>
      </c>
      <c r="E299" s="203" t="s">
        <v>8</v>
      </c>
      <c r="F299" s="204">
        <v>26100</v>
      </c>
      <c r="G299" s="204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26</v>
      </c>
      <c r="C300" s="109" t="s">
        <v>1554</v>
      </c>
      <c r="D300" s="202" t="s">
        <v>35</v>
      </c>
      <c r="E300" s="203" t="s">
        <v>8</v>
      </c>
      <c r="F300" s="204">
        <v>35500</v>
      </c>
      <c r="G300" s="204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27</v>
      </c>
      <c r="C301" s="109" t="s">
        <v>1555</v>
      </c>
      <c r="D301" s="202" t="s">
        <v>35</v>
      </c>
      <c r="E301" s="203" t="s">
        <v>8</v>
      </c>
      <c r="F301" s="204">
        <v>46200</v>
      </c>
      <c r="G301" s="204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28</v>
      </c>
      <c r="C302" s="109" t="s">
        <v>1556</v>
      </c>
      <c r="D302" s="202" t="s">
        <v>35</v>
      </c>
      <c r="E302" s="203" t="s">
        <v>8</v>
      </c>
      <c r="F302" s="204">
        <v>68700</v>
      </c>
      <c r="G302" s="204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29</v>
      </c>
      <c r="C303" s="109" t="s">
        <v>1557</v>
      </c>
      <c r="D303" s="202" t="s">
        <v>35</v>
      </c>
      <c r="E303" s="203" t="s">
        <v>8</v>
      </c>
      <c r="F303" s="204">
        <v>76800</v>
      </c>
      <c r="G303" s="204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30</v>
      </c>
      <c r="C304" s="109" t="s">
        <v>1558</v>
      </c>
      <c r="D304" s="202" t="s">
        <v>35</v>
      </c>
      <c r="E304" s="203" t="s">
        <v>8</v>
      </c>
      <c r="F304" s="204">
        <v>23000</v>
      </c>
      <c r="G304" s="204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31</v>
      </c>
      <c r="C305" s="109" t="s">
        <v>1559</v>
      </c>
      <c r="D305" s="202" t="s">
        <v>35</v>
      </c>
      <c r="E305" s="203" t="s">
        <v>8</v>
      </c>
      <c r="F305" s="204">
        <v>25700</v>
      </c>
      <c r="G305" s="204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32</v>
      </c>
      <c r="C306" s="109" t="s">
        <v>1560</v>
      </c>
      <c r="D306" s="202" t="s">
        <v>35</v>
      </c>
      <c r="E306" s="203" t="s">
        <v>8</v>
      </c>
      <c r="F306" s="204">
        <v>38100</v>
      </c>
      <c r="G306" s="204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83">
        <v>33</v>
      </c>
      <c r="C307" s="109" t="s">
        <v>1561</v>
      </c>
      <c r="D307" s="202" t="s">
        <v>35</v>
      </c>
      <c r="E307" s="203" t="s">
        <v>8</v>
      </c>
      <c r="F307" s="204">
        <v>48000</v>
      </c>
      <c r="G307" s="204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34</v>
      </c>
      <c r="C308" s="109" t="s">
        <v>1562</v>
      </c>
      <c r="D308" s="202" t="s">
        <v>35</v>
      </c>
      <c r="E308" s="203" t="s">
        <v>8</v>
      </c>
      <c r="F308" s="204">
        <v>60000</v>
      </c>
      <c r="G308" s="204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35</v>
      </c>
      <c r="C309" s="109" t="s">
        <v>1563</v>
      </c>
      <c r="D309" s="202" t="s">
        <v>35</v>
      </c>
      <c r="E309" s="203" t="s">
        <v>8</v>
      </c>
      <c r="F309" s="204">
        <v>79000</v>
      </c>
      <c r="G309" s="204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36</v>
      </c>
      <c r="C310" s="109" t="s">
        <v>1564</v>
      </c>
      <c r="D310" s="202" t="s">
        <v>35</v>
      </c>
      <c r="E310" s="203" t="s">
        <v>8</v>
      </c>
      <c r="F310" s="204">
        <v>99600</v>
      </c>
      <c r="G310" s="204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37</v>
      </c>
      <c r="C311" s="109" t="s">
        <v>1565</v>
      </c>
      <c r="D311" s="202" t="s">
        <v>35</v>
      </c>
      <c r="E311" s="203" t="s">
        <v>8</v>
      </c>
      <c r="F311" s="204">
        <v>170800</v>
      </c>
      <c r="G311" s="204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38</v>
      </c>
      <c r="C312" s="109" t="s">
        <v>1430</v>
      </c>
      <c r="D312" s="202" t="s">
        <v>35</v>
      </c>
      <c r="E312" s="203" t="s">
        <v>8</v>
      </c>
      <c r="F312" s="204">
        <v>197400</v>
      </c>
      <c r="G312" s="204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39</v>
      </c>
      <c r="C313" s="109" t="s">
        <v>1431</v>
      </c>
      <c r="D313" s="202" t="s">
        <v>35</v>
      </c>
      <c r="E313" s="203" t="s">
        <v>8</v>
      </c>
      <c r="F313" s="204">
        <v>158100</v>
      </c>
      <c r="G313" s="204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/>
      <c r="C314" s="109" t="s">
        <v>38</v>
      </c>
      <c r="D314" s="202" t="s">
        <v>38</v>
      </c>
      <c r="E314" s="203"/>
      <c r="F314" s="204"/>
      <c r="G314" s="204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 t="s">
        <v>574</v>
      </c>
      <c r="C315" s="109" t="s">
        <v>575</v>
      </c>
      <c r="D315" s="202" t="s">
        <v>38</v>
      </c>
      <c r="E315" s="203"/>
      <c r="F315" s="204"/>
      <c r="G315" s="204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101</v>
      </c>
      <c r="D316" s="202" t="s">
        <v>35</v>
      </c>
      <c r="E316" s="203" t="s">
        <v>102</v>
      </c>
      <c r="F316" s="204">
        <v>125000</v>
      </c>
      <c r="G316" s="204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103</v>
      </c>
      <c r="D317" s="202" t="s">
        <v>35</v>
      </c>
      <c r="E317" s="203" t="s">
        <v>104</v>
      </c>
      <c r="F317" s="204">
        <v>74000</v>
      </c>
      <c r="G317" s="204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1126</v>
      </c>
      <c r="D318" s="202" t="s">
        <v>35</v>
      </c>
      <c r="E318" s="203" t="s">
        <v>8</v>
      </c>
      <c r="F318" s="204">
        <v>4500</v>
      </c>
      <c r="G318" s="204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1124</v>
      </c>
      <c r="D319" s="202" t="s">
        <v>35</v>
      </c>
      <c r="E319" s="203" t="s">
        <v>14</v>
      </c>
      <c r="F319" s="204">
        <v>3888</v>
      </c>
      <c r="G319" s="204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1125</v>
      </c>
      <c r="D320" s="202" t="s">
        <v>35</v>
      </c>
      <c r="E320" s="203" t="s">
        <v>14</v>
      </c>
      <c r="F320" s="204">
        <v>2900</v>
      </c>
      <c r="G320" s="204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105</v>
      </c>
      <c r="D321" s="202" t="s">
        <v>35</v>
      </c>
      <c r="E321" s="203" t="s">
        <v>14</v>
      </c>
      <c r="F321" s="204">
        <v>11500</v>
      </c>
      <c r="G321" s="204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106</v>
      </c>
      <c r="D322" s="202" t="s">
        <v>35</v>
      </c>
      <c r="E322" s="203" t="s">
        <v>14</v>
      </c>
      <c r="F322" s="204">
        <v>6100</v>
      </c>
      <c r="G322" s="204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107</v>
      </c>
      <c r="D323" s="202" t="s">
        <v>35</v>
      </c>
      <c r="E323" s="203" t="s">
        <v>8</v>
      </c>
      <c r="F323" s="204">
        <v>58600</v>
      </c>
      <c r="G323" s="204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576</v>
      </c>
      <c r="D324" s="202" t="s">
        <v>35</v>
      </c>
      <c r="E324" s="203" t="s">
        <v>14</v>
      </c>
      <c r="F324" s="204">
        <v>15400</v>
      </c>
      <c r="G324" s="204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108</v>
      </c>
      <c r="D325" s="202" t="s">
        <v>35</v>
      </c>
      <c r="E325" s="203" t="s">
        <v>14</v>
      </c>
      <c r="F325" s="204">
        <v>5300</v>
      </c>
      <c r="G325" s="204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109</v>
      </c>
      <c r="D326" s="202" t="s">
        <v>35</v>
      </c>
      <c r="E326" s="203" t="s">
        <v>14</v>
      </c>
      <c r="F326" s="204">
        <v>8900</v>
      </c>
      <c r="G326" s="204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110</v>
      </c>
      <c r="D327" s="202" t="s">
        <v>35</v>
      </c>
      <c r="E327" s="203" t="s">
        <v>14</v>
      </c>
      <c r="F327" s="204">
        <v>15800</v>
      </c>
      <c r="G327" s="204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111</v>
      </c>
      <c r="D328" s="202" t="s">
        <v>35</v>
      </c>
      <c r="E328" s="203" t="s">
        <v>14</v>
      </c>
      <c r="F328" s="204">
        <v>13800</v>
      </c>
      <c r="G328" s="204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1432</v>
      </c>
      <c r="D329" s="202" t="s">
        <v>35</v>
      </c>
      <c r="E329" s="203" t="s">
        <v>14</v>
      </c>
      <c r="F329" s="204">
        <v>18080</v>
      </c>
      <c r="G329" s="204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1433</v>
      </c>
      <c r="D330" s="202" t="s">
        <v>35</v>
      </c>
      <c r="E330" s="203" t="s">
        <v>14</v>
      </c>
      <c r="F330" s="204">
        <v>19700</v>
      </c>
      <c r="G330" s="204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1434</v>
      </c>
      <c r="D331" s="202" t="s">
        <v>35</v>
      </c>
      <c r="E331" s="203" t="s">
        <v>14</v>
      </c>
      <c r="F331" s="204">
        <v>23000</v>
      </c>
      <c r="G331" s="204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1435</v>
      </c>
      <c r="D332" s="202" t="s">
        <v>35</v>
      </c>
      <c r="E332" s="203" t="s">
        <v>14</v>
      </c>
      <c r="F332" s="204">
        <v>38400</v>
      </c>
      <c r="G332" s="204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112</v>
      </c>
      <c r="D333" s="202" t="s">
        <v>35</v>
      </c>
      <c r="E333" s="203" t="s">
        <v>14</v>
      </c>
      <c r="F333" s="204">
        <v>22900</v>
      </c>
      <c r="G333" s="204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113</v>
      </c>
      <c r="D334" s="202" t="s">
        <v>35</v>
      </c>
      <c r="E334" s="203" t="s">
        <v>14</v>
      </c>
      <c r="F334" s="204">
        <v>25000</v>
      </c>
      <c r="G334" s="204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114</v>
      </c>
      <c r="D335" s="202" t="s">
        <v>35</v>
      </c>
      <c r="E335" s="203" t="s">
        <v>14</v>
      </c>
      <c r="F335" s="204">
        <v>25000</v>
      </c>
      <c r="G335" s="204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116</v>
      </c>
      <c r="D336" s="202" t="s">
        <v>35</v>
      </c>
      <c r="E336" s="203" t="s">
        <v>14</v>
      </c>
      <c r="F336" s="204">
        <v>18400</v>
      </c>
      <c r="G336" s="204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115</v>
      </c>
      <c r="D337" s="202" t="s">
        <v>35</v>
      </c>
      <c r="E337" s="203" t="s">
        <v>14</v>
      </c>
      <c r="F337" s="204">
        <v>18400</v>
      </c>
      <c r="G337" s="204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117</v>
      </c>
      <c r="D338" s="202" t="s">
        <v>35</v>
      </c>
      <c r="E338" s="203" t="s">
        <v>14</v>
      </c>
      <c r="F338" s="204">
        <v>18400</v>
      </c>
      <c r="G338" s="204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118</v>
      </c>
      <c r="D339" s="202" t="s">
        <v>35</v>
      </c>
      <c r="E339" s="203" t="s">
        <v>14</v>
      </c>
      <c r="F339" s="204">
        <v>61300</v>
      </c>
      <c r="G339" s="204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455</v>
      </c>
      <c r="D340" s="202" t="s">
        <v>35</v>
      </c>
      <c r="E340" s="203" t="s">
        <v>14</v>
      </c>
      <c r="F340" s="204">
        <v>61300</v>
      </c>
      <c r="G340" s="204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119</v>
      </c>
      <c r="D341" s="202" t="s">
        <v>35</v>
      </c>
      <c r="E341" s="203" t="s">
        <v>14</v>
      </c>
      <c r="F341" s="204">
        <v>61300</v>
      </c>
      <c r="G341" s="204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120</v>
      </c>
      <c r="D342" s="202" t="s">
        <v>35</v>
      </c>
      <c r="E342" s="203" t="s">
        <v>14</v>
      </c>
      <c r="F342" s="204">
        <v>64500</v>
      </c>
      <c r="G342" s="204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121</v>
      </c>
      <c r="D343" s="202" t="s">
        <v>35</v>
      </c>
      <c r="E343" s="203" t="s">
        <v>14</v>
      </c>
      <c r="F343" s="204">
        <v>69000</v>
      </c>
      <c r="G343" s="204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122</v>
      </c>
      <c r="D344" s="202" t="s">
        <v>35</v>
      </c>
      <c r="E344" s="203" t="s">
        <v>14</v>
      </c>
      <c r="F344" s="204">
        <v>82500</v>
      </c>
      <c r="G344" s="204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123</v>
      </c>
      <c r="D345" s="202" t="s">
        <v>35</v>
      </c>
      <c r="E345" s="203" t="s">
        <v>14</v>
      </c>
      <c r="F345" s="204">
        <v>79800</v>
      </c>
      <c r="G345" s="204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124</v>
      </c>
      <c r="D346" s="202" t="s">
        <v>35</v>
      </c>
      <c r="E346" s="203" t="s">
        <v>14</v>
      </c>
      <c r="F346" s="204">
        <v>72100</v>
      </c>
      <c r="G346" s="204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125</v>
      </c>
      <c r="D347" s="202" t="s">
        <v>35</v>
      </c>
      <c r="E347" s="203" t="s">
        <v>14</v>
      </c>
      <c r="F347" s="204">
        <v>86800</v>
      </c>
      <c r="G347" s="204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126</v>
      </c>
      <c r="D348" s="202" t="s">
        <v>35</v>
      </c>
      <c r="E348" s="203" t="s">
        <v>14</v>
      </c>
      <c r="F348" s="204">
        <v>105600</v>
      </c>
      <c r="G348" s="204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1374</v>
      </c>
      <c r="D349" s="202" t="s">
        <v>35</v>
      </c>
      <c r="E349" s="203" t="s">
        <v>14</v>
      </c>
      <c r="F349" s="204">
        <v>491900</v>
      </c>
      <c r="G349" s="204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127</v>
      </c>
      <c r="D350" s="202" t="s">
        <v>35</v>
      </c>
      <c r="E350" s="203" t="s">
        <v>14</v>
      </c>
      <c r="F350" s="204">
        <v>29555</v>
      </c>
      <c r="G350" s="204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456</v>
      </c>
      <c r="D351" s="202" t="s">
        <v>35</v>
      </c>
      <c r="E351" s="203" t="s">
        <v>14</v>
      </c>
      <c r="F351" s="204">
        <v>37200</v>
      </c>
      <c r="G351" s="204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128</v>
      </c>
      <c r="D352" s="202" t="s">
        <v>35</v>
      </c>
      <c r="E352" s="203" t="s">
        <v>14</v>
      </c>
      <c r="F352" s="204">
        <v>29600</v>
      </c>
      <c r="G352" s="204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129</v>
      </c>
      <c r="D353" s="202" t="s">
        <v>35</v>
      </c>
      <c r="E353" s="203" t="s">
        <v>14</v>
      </c>
      <c r="F353" s="204">
        <v>37144</v>
      </c>
      <c r="G353" s="204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130</v>
      </c>
      <c r="D354" s="202" t="s">
        <v>35</v>
      </c>
      <c r="E354" s="203" t="s">
        <v>14</v>
      </c>
      <c r="F354" s="204">
        <v>5700</v>
      </c>
      <c r="G354" s="204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131</v>
      </c>
      <c r="D355" s="202" t="s">
        <v>35</v>
      </c>
      <c r="E355" s="203" t="s">
        <v>14</v>
      </c>
      <c r="F355" s="204">
        <v>5700</v>
      </c>
      <c r="G355" s="204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132</v>
      </c>
      <c r="D356" s="202" t="s">
        <v>35</v>
      </c>
      <c r="E356" s="203" t="s">
        <v>14</v>
      </c>
      <c r="F356" s="204">
        <v>10700</v>
      </c>
      <c r="G356" s="204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135</v>
      </c>
      <c r="D357" s="202" t="s">
        <v>35</v>
      </c>
      <c r="E357" s="203" t="s">
        <v>14</v>
      </c>
      <c r="F357" s="204">
        <v>6200</v>
      </c>
      <c r="G357" s="204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136</v>
      </c>
      <c r="D358" s="202" t="s">
        <v>35</v>
      </c>
      <c r="E358" s="203" t="s">
        <v>90</v>
      </c>
      <c r="F358" s="204">
        <v>446100</v>
      </c>
      <c r="G358" s="204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577</v>
      </c>
      <c r="D359" s="202" t="s">
        <v>35</v>
      </c>
      <c r="E359" s="203" t="s">
        <v>90</v>
      </c>
      <c r="F359" s="204">
        <v>45796</v>
      </c>
      <c r="G359" s="204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83"/>
      <c r="C360" s="109" t="s">
        <v>38</v>
      </c>
      <c r="D360" s="202" t="s">
        <v>38</v>
      </c>
      <c r="E360" s="203"/>
      <c r="F360" s="204"/>
      <c r="G360" s="204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83" t="s">
        <v>578</v>
      </c>
      <c r="C361" s="109" t="s">
        <v>579</v>
      </c>
      <c r="D361" s="202" t="s">
        <v>38</v>
      </c>
      <c r="E361" s="203"/>
      <c r="F361" s="204"/>
      <c r="G361" s="204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137</v>
      </c>
      <c r="D362" s="202" t="s">
        <v>35</v>
      </c>
      <c r="E362" s="203" t="s">
        <v>14</v>
      </c>
      <c r="F362" s="204">
        <v>37000</v>
      </c>
      <c r="G362" s="204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138</v>
      </c>
      <c r="D363" s="202" t="s">
        <v>35</v>
      </c>
      <c r="E363" s="203" t="s">
        <v>14</v>
      </c>
      <c r="F363" s="204">
        <v>55500</v>
      </c>
      <c r="G363" s="204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139</v>
      </c>
      <c r="D364" s="202" t="s">
        <v>35</v>
      </c>
      <c r="E364" s="203" t="s">
        <v>14</v>
      </c>
      <c r="F364" s="204">
        <v>67800</v>
      </c>
      <c r="G364" s="204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140</v>
      </c>
      <c r="D365" s="202" t="s">
        <v>35</v>
      </c>
      <c r="E365" s="203" t="s">
        <v>14</v>
      </c>
      <c r="F365" s="204">
        <v>98600</v>
      </c>
      <c r="G365" s="204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141</v>
      </c>
      <c r="D366" s="202" t="s">
        <v>35</v>
      </c>
      <c r="E366" s="203" t="s">
        <v>14</v>
      </c>
      <c r="F366" s="204">
        <v>135199</v>
      </c>
      <c r="G366" s="204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142</v>
      </c>
      <c r="D367" s="202" t="s">
        <v>35</v>
      </c>
      <c r="E367" s="203" t="s">
        <v>7</v>
      </c>
      <c r="F367" s="204">
        <v>7789</v>
      </c>
      <c r="G367" s="204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20</v>
      </c>
      <c r="D368" s="202" t="s">
        <v>35</v>
      </c>
      <c r="E368" s="203" t="s">
        <v>8</v>
      </c>
      <c r="F368" s="204">
        <v>47459</v>
      </c>
      <c r="G368" s="204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143</v>
      </c>
      <c r="D369" s="202" t="s">
        <v>35</v>
      </c>
      <c r="E369" s="203" t="s">
        <v>8</v>
      </c>
      <c r="F369" s="204">
        <v>112500</v>
      </c>
      <c r="G369" s="204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144</v>
      </c>
      <c r="D370" s="202" t="s">
        <v>35</v>
      </c>
      <c r="E370" s="203" t="s">
        <v>8</v>
      </c>
      <c r="F370" s="204">
        <v>35800</v>
      </c>
      <c r="G370" s="204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145</v>
      </c>
      <c r="D371" s="202" t="s">
        <v>35</v>
      </c>
      <c r="E371" s="203" t="s">
        <v>8</v>
      </c>
      <c r="F371" s="204">
        <v>36000</v>
      </c>
      <c r="G371" s="204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146</v>
      </c>
      <c r="D372" s="202" t="s">
        <v>35</v>
      </c>
      <c r="E372" s="203" t="s">
        <v>8</v>
      </c>
      <c r="F372" s="204">
        <v>36000</v>
      </c>
      <c r="G372" s="204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147</v>
      </c>
      <c r="D373" s="202" t="s">
        <v>35</v>
      </c>
      <c r="E373" s="203" t="s">
        <v>8</v>
      </c>
      <c r="F373" s="204">
        <v>40000</v>
      </c>
      <c r="G373" s="204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148</v>
      </c>
      <c r="D374" s="202" t="s">
        <v>35</v>
      </c>
      <c r="E374" s="203" t="s">
        <v>8</v>
      </c>
      <c r="F374" s="204">
        <v>55000</v>
      </c>
      <c r="G374" s="204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149</v>
      </c>
      <c r="D375" s="202" t="s">
        <v>35</v>
      </c>
      <c r="E375" s="203" t="s">
        <v>8</v>
      </c>
      <c r="F375" s="204">
        <v>45500</v>
      </c>
      <c r="G375" s="204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150</v>
      </c>
      <c r="D376" s="202" t="s">
        <v>35</v>
      </c>
      <c r="E376" s="203" t="s">
        <v>8</v>
      </c>
      <c r="F376" s="204">
        <v>45500</v>
      </c>
      <c r="G376" s="204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151</v>
      </c>
      <c r="D377" s="202" t="s">
        <v>35</v>
      </c>
      <c r="E377" s="203" t="s">
        <v>8</v>
      </c>
      <c r="F377" s="204">
        <v>45500</v>
      </c>
      <c r="G377" s="204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152</v>
      </c>
      <c r="D378" s="202" t="s">
        <v>35</v>
      </c>
      <c r="E378" s="203" t="s">
        <v>8</v>
      </c>
      <c r="F378" s="204">
        <v>45500</v>
      </c>
      <c r="G378" s="204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153</v>
      </c>
      <c r="D379" s="202" t="s">
        <v>35</v>
      </c>
      <c r="E379" s="203" t="s">
        <v>8</v>
      </c>
      <c r="F379" s="204">
        <v>7938</v>
      </c>
      <c r="G379" s="204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154</v>
      </c>
      <c r="D380" s="202" t="s">
        <v>35</v>
      </c>
      <c r="E380" s="203" t="s">
        <v>8</v>
      </c>
      <c r="F380" s="204">
        <v>30000</v>
      </c>
      <c r="G380" s="204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18</v>
      </c>
      <c r="D381" s="202" t="s">
        <v>35</v>
      </c>
      <c r="E381" s="203" t="s">
        <v>8</v>
      </c>
      <c r="F381" s="204">
        <v>26500</v>
      </c>
      <c r="G381" s="204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155</v>
      </c>
      <c r="D382" s="202" t="s">
        <v>35</v>
      </c>
      <c r="E382" s="203" t="s">
        <v>8</v>
      </c>
      <c r="F382" s="204">
        <v>26500</v>
      </c>
      <c r="G382" s="204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156</v>
      </c>
      <c r="D383" s="202" t="s">
        <v>35</v>
      </c>
      <c r="E383" s="203" t="s">
        <v>8</v>
      </c>
      <c r="F383" s="204">
        <v>26500</v>
      </c>
      <c r="G383" s="204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157</v>
      </c>
      <c r="D384" s="202" t="s">
        <v>35</v>
      </c>
      <c r="E384" s="203" t="s">
        <v>8</v>
      </c>
      <c r="F384" s="204">
        <v>26500</v>
      </c>
      <c r="G384" s="204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158</v>
      </c>
      <c r="D385" s="202" t="s">
        <v>35</v>
      </c>
      <c r="E385" s="203" t="s">
        <v>8</v>
      </c>
      <c r="F385" s="204">
        <v>33600</v>
      </c>
      <c r="G385" s="204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159</v>
      </c>
      <c r="D386" s="202" t="s">
        <v>35</v>
      </c>
      <c r="E386" s="203" t="s">
        <v>8</v>
      </c>
      <c r="F386" s="204">
        <v>33600</v>
      </c>
      <c r="G386" s="204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160</v>
      </c>
      <c r="D387" s="202" t="s">
        <v>35</v>
      </c>
      <c r="E387" s="203" t="s">
        <v>8</v>
      </c>
      <c r="F387" s="204">
        <v>33600</v>
      </c>
      <c r="G387" s="204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161</v>
      </c>
      <c r="D388" s="202" t="s">
        <v>35</v>
      </c>
      <c r="E388" s="203" t="s">
        <v>8</v>
      </c>
      <c r="F388" s="204">
        <v>33600</v>
      </c>
      <c r="G388" s="204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162</v>
      </c>
      <c r="D389" s="202" t="s">
        <v>35</v>
      </c>
      <c r="E389" s="203" t="s">
        <v>8</v>
      </c>
      <c r="F389" s="204">
        <v>32600</v>
      </c>
      <c r="G389" s="204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163</v>
      </c>
      <c r="D390" s="202" t="s">
        <v>35</v>
      </c>
      <c r="E390" s="203" t="s">
        <v>8</v>
      </c>
      <c r="F390" s="204">
        <v>45000</v>
      </c>
      <c r="G390" s="204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580</v>
      </c>
      <c r="D391" s="202" t="s">
        <v>35</v>
      </c>
      <c r="E391" s="203" t="s">
        <v>8</v>
      </c>
      <c r="F391" s="204">
        <v>92500</v>
      </c>
      <c r="G391" s="204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164</v>
      </c>
      <c r="D392" s="202" t="s">
        <v>35</v>
      </c>
      <c r="E392" s="203" t="s">
        <v>8</v>
      </c>
      <c r="F392" s="204">
        <v>67700</v>
      </c>
      <c r="G392" s="204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165</v>
      </c>
      <c r="D393" s="202" t="s">
        <v>35</v>
      </c>
      <c r="E393" s="203" t="s">
        <v>8</v>
      </c>
      <c r="F393" s="204">
        <v>13100</v>
      </c>
      <c r="G393" s="204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166</v>
      </c>
      <c r="D394" s="202" t="s">
        <v>35</v>
      </c>
      <c r="E394" s="203" t="s">
        <v>8</v>
      </c>
      <c r="F394" s="204">
        <v>404600</v>
      </c>
      <c r="G394" s="204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581</v>
      </c>
      <c r="D395" s="202" t="s">
        <v>35</v>
      </c>
      <c r="E395" s="203" t="s">
        <v>8</v>
      </c>
      <c r="F395" s="204">
        <v>445573.55999999994</v>
      </c>
      <c r="G395" s="204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167</v>
      </c>
      <c r="D396" s="202" t="s">
        <v>35</v>
      </c>
      <c r="E396" s="203" t="s">
        <v>8</v>
      </c>
      <c r="F396" s="204">
        <v>89200</v>
      </c>
      <c r="G396" s="204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168</v>
      </c>
      <c r="D397" s="202" t="s">
        <v>35</v>
      </c>
      <c r="E397" s="203" t="s">
        <v>8</v>
      </c>
      <c r="F397" s="204">
        <v>95000</v>
      </c>
      <c r="G397" s="204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169</v>
      </c>
      <c r="D398" s="202" t="s">
        <v>35</v>
      </c>
      <c r="E398" s="203" t="s">
        <v>8</v>
      </c>
      <c r="F398" s="204">
        <v>15500</v>
      </c>
      <c r="G398" s="204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170</v>
      </c>
      <c r="D399" s="202" t="s">
        <v>35</v>
      </c>
      <c r="E399" s="203" t="s">
        <v>8</v>
      </c>
      <c r="F399" s="204">
        <v>37700</v>
      </c>
      <c r="G399" s="204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171</v>
      </c>
      <c r="D400" s="202" t="s">
        <v>35</v>
      </c>
      <c r="E400" s="203" t="s">
        <v>8</v>
      </c>
      <c r="F400" s="204">
        <v>28000</v>
      </c>
      <c r="G400" s="204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172</v>
      </c>
      <c r="D401" s="202" t="s">
        <v>35</v>
      </c>
      <c r="E401" s="203" t="s">
        <v>8</v>
      </c>
      <c r="F401" s="204">
        <v>22400</v>
      </c>
      <c r="G401" s="204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174</v>
      </c>
      <c r="D402" s="202" t="s">
        <v>35</v>
      </c>
      <c r="E402" s="203" t="s">
        <v>8</v>
      </c>
      <c r="F402" s="204">
        <v>15800</v>
      </c>
      <c r="G402" s="204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173</v>
      </c>
      <c r="D403" s="202" t="s">
        <v>35</v>
      </c>
      <c r="E403" s="203" t="s">
        <v>8</v>
      </c>
      <c r="F403" s="204">
        <v>22400</v>
      </c>
      <c r="G403" s="204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1127</v>
      </c>
      <c r="D404" s="202" t="s">
        <v>35</v>
      </c>
      <c r="E404" s="203" t="s">
        <v>8</v>
      </c>
      <c r="F404" s="204">
        <v>36500</v>
      </c>
      <c r="G404" s="204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175</v>
      </c>
      <c r="D405" s="202" t="s">
        <v>35</v>
      </c>
      <c r="E405" s="203" t="s">
        <v>8</v>
      </c>
      <c r="F405" s="204">
        <v>10800</v>
      </c>
      <c r="G405" s="204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176</v>
      </c>
      <c r="D406" s="202" t="s">
        <v>35</v>
      </c>
      <c r="E406" s="203" t="s">
        <v>8</v>
      </c>
      <c r="F406" s="204">
        <v>13600</v>
      </c>
      <c r="G406" s="204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177</v>
      </c>
      <c r="D407" s="202" t="s">
        <v>35</v>
      </c>
      <c r="E407" s="203" t="s">
        <v>8</v>
      </c>
      <c r="F407" s="204">
        <v>17100</v>
      </c>
      <c r="G407" s="204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178</v>
      </c>
      <c r="D408" s="202" t="s">
        <v>35</v>
      </c>
      <c r="E408" s="203" t="s">
        <v>8</v>
      </c>
      <c r="F408" s="204">
        <v>32400</v>
      </c>
      <c r="G408" s="204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179</v>
      </c>
      <c r="D409" s="202" t="s">
        <v>35</v>
      </c>
      <c r="E409" s="203" t="s">
        <v>8</v>
      </c>
      <c r="F409" s="204">
        <v>40400</v>
      </c>
      <c r="G409" s="204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582</v>
      </c>
      <c r="D410" s="202" t="s">
        <v>35</v>
      </c>
      <c r="E410" s="203" t="s">
        <v>8</v>
      </c>
      <c r="F410" s="204">
        <v>282000</v>
      </c>
      <c r="G410" s="204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583</v>
      </c>
      <c r="D411" s="202" t="s">
        <v>35</v>
      </c>
      <c r="E411" s="203" t="s">
        <v>8</v>
      </c>
      <c r="F411" s="204">
        <v>379000</v>
      </c>
      <c r="G411" s="204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584</v>
      </c>
      <c r="D412" s="202" t="s">
        <v>35</v>
      </c>
      <c r="E412" s="203" t="s">
        <v>8</v>
      </c>
      <c r="F412" s="204">
        <v>557000</v>
      </c>
      <c r="G412" s="204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180</v>
      </c>
      <c r="D413" s="202" t="s">
        <v>35</v>
      </c>
      <c r="E413" s="203" t="s">
        <v>8</v>
      </c>
      <c r="F413" s="204">
        <v>41800</v>
      </c>
      <c r="G413" s="204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585</v>
      </c>
      <c r="D414" s="202" t="s">
        <v>35</v>
      </c>
      <c r="E414" s="203" t="s">
        <v>8</v>
      </c>
      <c r="F414" s="204">
        <v>78500</v>
      </c>
      <c r="G414" s="204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586</v>
      </c>
      <c r="D415" s="202" t="s">
        <v>35</v>
      </c>
      <c r="E415" s="203" t="s">
        <v>8</v>
      </c>
      <c r="F415" s="204">
        <v>120000</v>
      </c>
      <c r="G415" s="204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587</v>
      </c>
      <c r="D416" s="202" t="s">
        <v>35</v>
      </c>
      <c r="E416" s="203" t="s">
        <v>8</v>
      </c>
      <c r="F416" s="204">
        <v>120900</v>
      </c>
      <c r="G416" s="204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181</v>
      </c>
      <c r="D417" s="202" t="s">
        <v>35</v>
      </c>
      <c r="E417" s="203" t="s">
        <v>8</v>
      </c>
      <c r="F417" s="204">
        <v>78500</v>
      </c>
      <c r="G417" s="204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182</v>
      </c>
      <c r="D418" s="202" t="s">
        <v>35</v>
      </c>
      <c r="E418" s="203" t="s">
        <v>8</v>
      </c>
      <c r="F418" s="204">
        <v>85300</v>
      </c>
      <c r="G418" s="204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183</v>
      </c>
      <c r="D419" s="202" t="s">
        <v>35</v>
      </c>
      <c r="E419" s="203" t="s">
        <v>8</v>
      </c>
      <c r="F419" s="204">
        <v>107300</v>
      </c>
      <c r="G419" s="204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184</v>
      </c>
      <c r="D420" s="202" t="s">
        <v>35</v>
      </c>
      <c r="E420" s="203" t="s">
        <v>8</v>
      </c>
      <c r="F420" s="204">
        <v>112100</v>
      </c>
      <c r="G420" s="204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185</v>
      </c>
      <c r="D421" s="202" t="s">
        <v>35</v>
      </c>
      <c r="E421" s="203" t="s">
        <v>8</v>
      </c>
      <c r="F421" s="204">
        <v>75400</v>
      </c>
      <c r="G421" s="204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457</v>
      </c>
      <c r="D422" s="202" t="s">
        <v>35</v>
      </c>
      <c r="E422" s="203" t="s">
        <v>8</v>
      </c>
      <c r="F422" s="204">
        <v>23500</v>
      </c>
      <c r="G422" s="204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458</v>
      </c>
      <c r="D423" s="202" t="s">
        <v>35</v>
      </c>
      <c r="E423" s="203" t="s">
        <v>8</v>
      </c>
      <c r="F423" s="204">
        <v>26500</v>
      </c>
      <c r="G423" s="204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459</v>
      </c>
      <c r="D424" s="202" t="s">
        <v>35</v>
      </c>
      <c r="E424" s="203" t="s">
        <v>8</v>
      </c>
      <c r="F424" s="204">
        <v>34000</v>
      </c>
      <c r="G424" s="204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460</v>
      </c>
      <c r="D425" s="202" t="s">
        <v>35</v>
      </c>
      <c r="E425" s="203" t="s">
        <v>8</v>
      </c>
      <c r="F425" s="204">
        <v>49600</v>
      </c>
      <c r="G425" s="204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461</v>
      </c>
      <c r="D426" s="202" t="s">
        <v>35</v>
      </c>
      <c r="E426" s="203" t="s">
        <v>8</v>
      </c>
      <c r="F426" s="204">
        <v>56300</v>
      </c>
      <c r="G426" s="204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186</v>
      </c>
      <c r="D427" s="202" t="s">
        <v>35</v>
      </c>
      <c r="E427" s="203" t="s">
        <v>7</v>
      </c>
      <c r="F427" s="204">
        <v>33800</v>
      </c>
      <c r="G427" s="204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187</v>
      </c>
      <c r="D428" s="202" t="s">
        <v>35</v>
      </c>
      <c r="E428" s="203" t="s">
        <v>7</v>
      </c>
      <c r="F428" s="204">
        <v>40200</v>
      </c>
      <c r="G428" s="204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188</v>
      </c>
      <c r="D429" s="202" t="s">
        <v>35</v>
      </c>
      <c r="E429" s="203" t="s">
        <v>7</v>
      </c>
      <c r="F429" s="204">
        <v>46800</v>
      </c>
      <c r="G429" s="204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23</v>
      </c>
      <c r="D430" s="202" t="s">
        <v>35</v>
      </c>
      <c r="E430" s="203" t="s">
        <v>8</v>
      </c>
      <c r="F430" s="204">
        <v>9500</v>
      </c>
      <c r="G430" s="204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19</v>
      </c>
      <c r="D431" s="202" t="s">
        <v>35</v>
      </c>
      <c r="E431" s="203" t="s">
        <v>8</v>
      </c>
      <c r="F431" s="204">
        <v>184500</v>
      </c>
      <c r="G431" s="204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189</v>
      </c>
      <c r="D432" s="202" t="s">
        <v>35</v>
      </c>
      <c r="E432" s="203" t="s">
        <v>8</v>
      </c>
      <c r="F432" s="204">
        <v>175000</v>
      </c>
      <c r="G432" s="204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22</v>
      </c>
      <c r="D433" s="202" t="s">
        <v>35</v>
      </c>
      <c r="E433" s="203" t="s">
        <v>7</v>
      </c>
      <c r="F433" s="204">
        <v>30000</v>
      </c>
      <c r="G433" s="204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190</v>
      </c>
      <c r="D434" s="202" t="s">
        <v>35</v>
      </c>
      <c r="E434" s="203" t="s">
        <v>7</v>
      </c>
      <c r="F434" s="204">
        <v>49500</v>
      </c>
      <c r="G434" s="204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191</v>
      </c>
      <c r="D435" s="202" t="s">
        <v>35</v>
      </c>
      <c r="E435" s="203" t="s">
        <v>7</v>
      </c>
      <c r="F435" s="204">
        <v>120000</v>
      </c>
      <c r="G435" s="204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21</v>
      </c>
      <c r="D436" s="202" t="s">
        <v>35</v>
      </c>
      <c r="E436" s="203" t="s">
        <v>8</v>
      </c>
      <c r="F436" s="204">
        <v>4880</v>
      </c>
      <c r="G436" s="204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192</v>
      </c>
      <c r="D437" s="202" t="s">
        <v>35</v>
      </c>
      <c r="E437" s="203" t="s">
        <v>8</v>
      </c>
      <c r="F437" s="204">
        <v>1308700</v>
      </c>
      <c r="G437" s="204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193</v>
      </c>
      <c r="D438" s="202" t="s">
        <v>35</v>
      </c>
      <c r="E438" s="203" t="s">
        <v>8</v>
      </c>
      <c r="F438" s="204">
        <v>12500</v>
      </c>
      <c r="G438" s="204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194</v>
      </c>
      <c r="D439" s="202" t="s">
        <v>35</v>
      </c>
      <c r="E439" s="203" t="s">
        <v>7</v>
      </c>
      <c r="F439" s="204">
        <v>9700</v>
      </c>
      <c r="G439" s="204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195</v>
      </c>
      <c r="D440" s="202" t="s">
        <v>35</v>
      </c>
      <c r="E440" s="203" t="s">
        <v>7</v>
      </c>
      <c r="F440" s="204">
        <v>24300</v>
      </c>
      <c r="G440" s="204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196</v>
      </c>
      <c r="D441" s="202" t="s">
        <v>35</v>
      </c>
      <c r="E441" s="203" t="s">
        <v>7</v>
      </c>
      <c r="F441" s="204">
        <v>39204</v>
      </c>
      <c r="G441" s="204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1436</v>
      </c>
      <c r="D442" s="202" t="s">
        <v>35</v>
      </c>
      <c r="E442" s="203" t="s">
        <v>7</v>
      </c>
      <c r="F442" s="204">
        <v>491900</v>
      </c>
      <c r="G442" s="204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197</v>
      </c>
      <c r="D443" s="202" t="s">
        <v>35</v>
      </c>
      <c r="E443" s="203" t="s">
        <v>8</v>
      </c>
      <c r="F443" s="204">
        <v>78069</v>
      </c>
      <c r="G443" s="204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198</v>
      </c>
      <c r="D444" s="202" t="s">
        <v>35</v>
      </c>
      <c r="E444" s="203" t="s">
        <v>8</v>
      </c>
      <c r="F444" s="204">
        <v>155631</v>
      </c>
      <c r="G444" s="204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384" t="s">
        <v>588</v>
      </c>
      <c r="D445" s="202" t="s">
        <v>35</v>
      </c>
      <c r="E445" s="203" t="s">
        <v>8</v>
      </c>
      <c r="F445" s="204">
        <v>3965</v>
      </c>
      <c r="G445" s="204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199</v>
      </c>
      <c r="D446" s="202" t="s">
        <v>35</v>
      </c>
      <c r="E446" s="203" t="s">
        <v>8</v>
      </c>
      <c r="F446" s="204">
        <v>31800</v>
      </c>
      <c r="G446" s="204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200</v>
      </c>
      <c r="D447" s="202" t="s">
        <v>35</v>
      </c>
      <c r="E447" s="203" t="s">
        <v>8</v>
      </c>
      <c r="F447" s="204">
        <v>33800</v>
      </c>
      <c r="G447" s="204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201</v>
      </c>
      <c r="D448" s="202" t="s">
        <v>35</v>
      </c>
      <c r="E448" s="203" t="s">
        <v>8</v>
      </c>
      <c r="F448" s="204">
        <v>38500</v>
      </c>
      <c r="G448" s="204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202</v>
      </c>
      <c r="D449" s="202" t="s">
        <v>35</v>
      </c>
      <c r="E449" s="203" t="s">
        <v>8</v>
      </c>
      <c r="F449" s="204">
        <v>76000</v>
      </c>
      <c r="G449" s="204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203</v>
      </c>
      <c r="D450" s="202" t="s">
        <v>35</v>
      </c>
      <c r="E450" s="203" t="s">
        <v>8</v>
      </c>
      <c r="F450" s="204">
        <v>97000</v>
      </c>
      <c r="G450" s="204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988</v>
      </c>
      <c r="D451" s="202" t="s">
        <v>35</v>
      </c>
      <c r="E451" s="203" t="s">
        <v>7</v>
      </c>
      <c r="F451" s="204">
        <v>4520</v>
      </c>
      <c r="G451" s="204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989</v>
      </c>
      <c r="D452" s="202" t="s">
        <v>35</v>
      </c>
      <c r="E452" s="203" t="s">
        <v>8</v>
      </c>
      <c r="F452" s="204">
        <v>7290</v>
      </c>
      <c r="G452" s="204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204</v>
      </c>
      <c r="D453" s="202" t="s">
        <v>35</v>
      </c>
      <c r="E453" s="203" t="s">
        <v>8</v>
      </c>
      <c r="F453" s="204">
        <v>4500</v>
      </c>
      <c r="G453" s="204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205</v>
      </c>
      <c r="D454" s="202" t="s">
        <v>35</v>
      </c>
      <c r="E454" s="203" t="s">
        <v>8</v>
      </c>
      <c r="F454" s="204">
        <v>106300</v>
      </c>
      <c r="G454" s="204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206</v>
      </c>
      <c r="D455" s="202" t="s">
        <v>35</v>
      </c>
      <c r="E455" s="203" t="s">
        <v>8</v>
      </c>
      <c r="F455" s="204">
        <v>116800</v>
      </c>
      <c r="G455" s="204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207</v>
      </c>
      <c r="D456" s="202" t="s">
        <v>35</v>
      </c>
      <c r="E456" s="203" t="s">
        <v>8</v>
      </c>
      <c r="F456" s="204">
        <v>11400</v>
      </c>
      <c r="G456" s="204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208</v>
      </c>
      <c r="D457" s="202" t="s">
        <v>35</v>
      </c>
      <c r="E457" s="203" t="s">
        <v>8</v>
      </c>
      <c r="F457" s="204">
        <v>29600</v>
      </c>
      <c r="G457" s="204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589</v>
      </c>
      <c r="D458" s="202" t="s">
        <v>35</v>
      </c>
      <c r="E458" s="203" t="s">
        <v>8</v>
      </c>
      <c r="F458" s="204">
        <v>290142</v>
      </c>
      <c r="G458" s="204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590</v>
      </c>
      <c r="D459" s="202" t="s">
        <v>35</v>
      </c>
      <c r="E459" s="203" t="s">
        <v>8</v>
      </c>
      <c r="F459" s="204">
        <v>265680</v>
      </c>
      <c r="G459" s="204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591</v>
      </c>
      <c r="D460" s="202" t="s">
        <v>35</v>
      </c>
      <c r="E460" s="203" t="s">
        <v>8</v>
      </c>
      <c r="F460" s="204">
        <v>265680</v>
      </c>
      <c r="G460" s="204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209</v>
      </c>
      <c r="D461" s="202" t="s">
        <v>35</v>
      </c>
      <c r="E461" s="203" t="s">
        <v>8</v>
      </c>
      <c r="F461" s="204">
        <v>20898</v>
      </c>
      <c r="G461" s="204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210</v>
      </c>
      <c r="D462" s="202" t="s">
        <v>35</v>
      </c>
      <c r="E462" s="203" t="s">
        <v>8</v>
      </c>
      <c r="F462" s="204">
        <v>20700</v>
      </c>
      <c r="G462" s="204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211</v>
      </c>
      <c r="D463" s="202" t="s">
        <v>35</v>
      </c>
      <c r="E463" s="203" t="s">
        <v>8</v>
      </c>
      <c r="F463" s="204">
        <v>13600</v>
      </c>
      <c r="G463" s="204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212</v>
      </c>
      <c r="D464" s="202" t="s">
        <v>35</v>
      </c>
      <c r="E464" s="203" t="s">
        <v>8</v>
      </c>
      <c r="F464" s="204">
        <v>27900</v>
      </c>
      <c r="G464" s="204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213</v>
      </c>
      <c r="D465" s="202" t="s">
        <v>35</v>
      </c>
      <c r="E465" s="203" t="s">
        <v>8</v>
      </c>
      <c r="F465" s="204">
        <v>27815</v>
      </c>
      <c r="G465" s="204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214</v>
      </c>
      <c r="D466" s="202" t="s">
        <v>35</v>
      </c>
      <c r="E466" s="203" t="s">
        <v>8</v>
      </c>
      <c r="F466" s="204">
        <v>20800</v>
      </c>
      <c r="G466" s="204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15</v>
      </c>
      <c r="D467" s="202" t="s">
        <v>35</v>
      </c>
      <c r="E467" s="203" t="s">
        <v>8</v>
      </c>
      <c r="F467" s="204">
        <v>23936</v>
      </c>
      <c r="G467" s="204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215</v>
      </c>
      <c r="D468" s="202" t="s">
        <v>35</v>
      </c>
      <c r="E468" s="203" t="s">
        <v>8</v>
      </c>
      <c r="F468" s="204">
        <v>31590</v>
      </c>
      <c r="G468" s="204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216</v>
      </c>
      <c r="D469" s="202" t="s">
        <v>35</v>
      </c>
      <c r="E469" s="203" t="s">
        <v>8</v>
      </c>
      <c r="F469" s="204">
        <v>32500</v>
      </c>
      <c r="G469" s="204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217</v>
      </c>
      <c r="D470" s="202" t="s">
        <v>35</v>
      </c>
      <c r="E470" s="203" t="s">
        <v>8</v>
      </c>
      <c r="F470" s="204">
        <v>47300</v>
      </c>
      <c r="G470" s="204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218</v>
      </c>
      <c r="D471" s="202" t="s">
        <v>35</v>
      </c>
      <c r="E471" s="203" t="s">
        <v>8</v>
      </c>
      <c r="F471" s="204">
        <v>61560</v>
      </c>
      <c r="G471" s="204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1018</v>
      </c>
      <c r="D472" s="202" t="s">
        <v>35</v>
      </c>
      <c r="E472" s="203" t="s">
        <v>8</v>
      </c>
      <c r="F472" s="204">
        <v>79056</v>
      </c>
      <c r="G472" s="204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1019</v>
      </c>
      <c r="D473" s="202" t="s">
        <v>35</v>
      </c>
      <c r="E473" s="203" t="s">
        <v>8</v>
      </c>
      <c r="F473" s="204">
        <v>81984</v>
      </c>
      <c r="G473" s="204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1020</v>
      </c>
      <c r="D474" s="202" t="s">
        <v>35</v>
      </c>
      <c r="E474" s="203" t="s">
        <v>8</v>
      </c>
      <c r="F474" s="204">
        <v>7320</v>
      </c>
      <c r="G474" s="204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1021</v>
      </c>
      <c r="D475" s="202" t="s">
        <v>35</v>
      </c>
      <c r="E475" s="203" t="s">
        <v>8</v>
      </c>
      <c r="F475" s="204">
        <v>8784</v>
      </c>
      <c r="G475" s="204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1022</v>
      </c>
      <c r="D476" s="202" t="s">
        <v>35</v>
      </c>
      <c r="E476" s="203" t="s">
        <v>8</v>
      </c>
      <c r="F476" s="204">
        <v>52704</v>
      </c>
      <c r="G476" s="204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1023</v>
      </c>
      <c r="D477" s="202" t="s">
        <v>35</v>
      </c>
      <c r="E477" s="203" t="s">
        <v>8</v>
      </c>
      <c r="F477" s="204">
        <v>67344</v>
      </c>
      <c r="G477" s="204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592</v>
      </c>
      <c r="D478" s="202" t="s">
        <v>35</v>
      </c>
      <c r="E478" s="203" t="s">
        <v>8</v>
      </c>
      <c r="F478" s="204">
        <v>40000</v>
      </c>
      <c r="G478" s="204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593</v>
      </c>
      <c r="D479" s="202" t="s">
        <v>35</v>
      </c>
      <c r="E479" s="203" t="s">
        <v>8</v>
      </c>
      <c r="F479" s="204">
        <v>150000</v>
      </c>
      <c r="G479" s="204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219</v>
      </c>
      <c r="D480" s="202" t="s">
        <v>35</v>
      </c>
      <c r="E480" s="203" t="s">
        <v>8</v>
      </c>
      <c r="F480" s="204">
        <v>4212</v>
      </c>
      <c r="G480" s="204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594</v>
      </c>
      <c r="D481" s="202" t="s">
        <v>35</v>
      </c>
      <c r="E481" s="203" t="s">
        <v>8</v>
      </c>
      <c r="F481" s="204">
        <v>50000</v>
      </c>
      <c r="G481" s="204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220</v>
      </c>
      <c r="D482" s="202" t="s">
        <v>35</v>
      </c>
      <c r="E482" s="203" t="s">
        <v>8</v>
      </c>
      <c r="F482" s="204">
        <v>32500</v>
      </c>
      <c r="G482" s="204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221</v>
      </c>
      <c r="D483" s="202" t="s">
        <v>35</v>
      </c>
      <c r="E483" s="203" t="s">
        <v>8</v>
      </c>
      <c r="F483" s="204">
        <v>37500</v>
      </c>
      <c r="G483" s="204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222</v>
      </c>
      <c r="D484" s="202" t="s">
        <v>35</v>
      </c>
      <c r="E484" s="203" t="s">
        <v>8</v>
      </c>
      <c r="F484" s="204">
        <v>47800</v>
      </c>
      <c r="G484" s="204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223</v>
      </c>
      <c r="D485" s="202" t="s">
        <v>35</v>
      </c>
      <c r="E485" s="203" t="s">
        <v>8</v>
      </c>
      <c r="F485" s="204">
        <v>52500</v>
      </c>
      <c r="G485" s="204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27</v>
      </c>
      <c r="D486" s="202" t="s">
        <v>35</v>
      </c>
      <c r="E486" s="203" t="s">
        <v>8</v>
      </c>
      <c r="F486" s="204">
        <v>63500</v>
      </c>
      <c r="G486" s="204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224</v>
      </c>
      <c r="D487" s="202" t="s">
        <v>35</v>
      </c>
      <c r="E487" s="203" t="s">
        <v>8</v>
      </c>
      <c r="F487" s="204">
        <v>67500</v>
      </c>
      <c r="G487" s="204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225</v>
      </c>
      <c r="D488" s="202" t="s">
        <v>35</v>
      </c>
      <c r="E488" s="203" t="s">
        <v>8</v>
      </c>
      <c r="F488" s="204">
        <v>53000</v>
      </c>
      <c r="G488" s="204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226</v>
      </c>
      <c r="D489" s="202" t="s">
        <v>35</v>
      </c>
      <c r="E489" s="203" t="s">
        <v>8</v>
      </c>
      <c r="F489" s="204">
        <v>34000</v>
      </c>
      <c r="G489" s="204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227</v>
      </c>
      <c r="D490" s="202" t="s">
        <v>35</v>
      </c>
      <c r="E490" s="203" t="s">
        <v>8</v>
      </c>
      <c r="F490" s="204">
        <v>39500</v>
      </c>
      <c r="G490" s="204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228</v>
      </c>
      <c r="D491" s="202" t="s">
        <v>35</v>
      </c>
      <c r="E491" s="203" t="s">
        <v>8</v>
      </c>
      <c r="F491" s="204">
        <v>41900</v>
      </c>
      <c r="G491" s="204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229</v>
      </c>
      <c r="D492" s="202" t="s">
        <v>35</v>
      </c>
      <c r="E492" s="203" t="s">
        <v>8</v>
      </c>
      <c r="F492" s="204">
        <v>44400</v>
      </c>
      <c r="G492" s="204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230</v>
      </c>
      <c r="D493" s="202" t="s">
        <v>35</v>
      </c>
      <c r="E493" s="203" t="s">
        <v>8</v>
      </c>
      <c r="F493" s="204">
        <v>61800</v>
      </c>
      <c r="G493" s="204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231</v>
      </c>
      <c r="D494" s="202" t="s">
        <v>35</v>
      </c>
      <c r="E494" s="203" t="s">
        <v>8</v>
      </c>
      <c r="F494" s="204">
        <v>68600</v>
      </c>
      <c r="G494" s="204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232</v>
      </c>
      <c r="D495" s="202" t="s">
        <v>35</v>
      </c>
      <c r="E495" s="203" t="s">
        <v>8</v>
      </c>
      <c r="F495" s="204">
        <v>68600</v>
      </c>
      <c r="G495" s="204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233</v>
      </c>
      <c r="D496" s="202" t="s">
        <v>35</v>
      </c>
      <c r="E496" s="203" t="s">
        <v>8</v>
      </c>
      <c r="F496" s="204">
        <v>29600</v>
      </c>
      <c r="G496" s="204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234</v>
      </c>
      <c r="D497" s="202" t="s">
        <v>35</v>
      </c>
      <c r="E497" s="203" t="s">
        <v>8</v>
      </c>
      <c r="F497" s="204">
        <v>34500</v>
      </c>
      <c r="G497" s="204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235</v>
      </c>
      <c r="D498" s="202" t="s">
        <v>35</v>
      </c>
      <c r="E498" s="203" t="s">
        <v>8</v>
      </c>
      <c r="F498" s="204">
        <v>44800</v>
      </c>
      <c r="G498" s="204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236</v>
      </c>
      <c r="D499" s="202" t="s">
        <v>35</v>
      </c>
      <c r="E499" s="203" t="s">
        <v>8</v>
      </c>
      <c r="F499" s="204">
        <v>49500</v>
      </c>
      <c r="G499" s="204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237</v>
      </c>
      <c r="D500" s="202" t="s">
        <v>35</v>
      </c>
      <c r="E500" s="203" t="s">
        <v>8</v>
      </c>
      <c r="F500" s="204">
        <v>57690</v>
      </c>
      <c r="G500" s="204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238</v>
      </c>
      <c r="D501" s="202" t="s">
        <v>35</v>
      </c>
      <c r="E501" s="203" t="s">
        <v>8</v>
      </c>
      <c r="F501" s="204">
        <v>60300</v>
      </c>
      <c r="G501" s="204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239</v>
      </c>
      <c r="D502" s="202" t="s">
        <v>35</v>
      </c>
      <c r="E502" s="203" t="s">
        <v>8</v>
      </c>
      <c r="F502" s="204">
        <v>39900</v>
      </c>
      <c r="G502" s="204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240</v>
      </c>
      <c r="D503" s="202" t="s">
        <v>35</v>
      </c>
      <c r="E503" s="203" t="s">
        <v>8</v>
      </c>
      <c r="F503" s="204">
        <v>34500</v>
      </c>
      <c r="G503" s="204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241</v>
      </c>
      <c r="D504" s="202" t="s">
        <v>35</v>
      </c>
      <c r="E504" s="203" t="s">
        <v>8</v>
      </c>
      <c r="F504" s="204">
        <v>37000</v>
      </c>
      <c r="G504" s="204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242</v>
      </c>
      <c r="D505" s="202" t="s">
        <v>35</v>
      </c>
      <c r="E505" s="203" t="s">
        <v>8</v>
      </c>
      <c r="F505" s="204">
        <v>39500</v>
      </c>
      <c r="G505" s="204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243</v>
      </c>
      <c r="D506" s="202" t="s">
        <v>35</v>
      </c>
      <c r="E506" s="203" t="s">
        <v>8</v>
      </c>
      <c r="F506" s="204">
        <v>41900</v>
      </c>
      <c r="G506" s="204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244</v>
      </c>
      <c r="D507" s="202" t="s">
        <v>35</v>
      </c>
      <c r="E507" s="203" t="s">
        <v>8</v>
      </c>
      <c r="F507" s="204">
        <v>51100</v>
      </c>
      <c r="G507" s="204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245</v>
      </c>
      <c r="D508" s="202" t="s">
        <v>35</v>
      </c>
      <c r="E508" s="203" t="s">
        <v>8</v>
      </c>
      <c r="F508" s="204">
        <v>51800</v>
      </c>
      <c r="G508" s="204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246</v>
      </c>
      <c r="D509" s="202" t="s">
        <v>35</v>
      </c>
      <c r="E509" s="203" t="s">
        <v>8</v>
      </c>
      <c r="F509" s="204">
        <v>51800</v>
      </c>
      <c r="G509" s="204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247</v>
      </c>
      <c r="D510" s="202" t="s">
        <v>35</v>
      </c>
      <c r="E510" s="203" t="s">
        <v>8</v>
      </c>
      <c r="F510" s="204">
        <v>75420</v>
      </c>
      <c r="G510" s="204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248</v>
      </c>
      <c r="D511" s="202" t="s">
        <v>35</v>
      </c>
      <c r="E511" s="203" t="s">
        <v>8</v>
      </c>
      <c r="F511" s="204">
        <v>118440</v>
      </c>
      <c r="G511" s="204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249</v>
      </c>
      <c r="D512" s="202" t="s">
        <v>35</v>
      </c>
      <c r="E512" s="203" t="s">
        <v>8</v>
      </c>
      <c r="F512" s="204">
        <v>136980</v>
      </c>
      <c r="G512" s="204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250</v>
      </c>
      <c r="D513" s="202" t="s">
        <v>35</v>
      </c>
      <c r="E513" s="203" t="s">
        <v>8</v>
      </c>
      <c r="F513" s="204">
        <v>172350</v>
      </c>
      <c r="G513" s="204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26</v>
      </c>
      <c r="D514" s="202" t="s">
        <v>35</v>
      </c>
      <c r="E514" s="203" t="s">
        <v>8</v>
      </c>
      <c r="F514" s="204">
        <v>180000</v>
      </c>
      <c r="G514" s="204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251</v>
      </c>
      <c r="D515" s="202" t="s">
        <v>35</v>
      </c>
      <c r="E515" s="203" t="s">
        <v>8</v>
      </c>
      <c r="F515" s="204">
        <v>135800</v>
      </c>
      <c r="G515" s="204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252</v>
      </c>
      <c r="D516" s="202" t="s">
        <v>35</v>
      </c>
      <c r="E516" s="203" t="s">
        <v>8</v>
      </c>
      <c r="F516" s="204">
        <v>104200</v>
      </c>
      <c r="G516" s="204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17</v>
      </c>
      <c r="D517" s="202" t="s">
        <v>35</v>
      </c>
      <c r="E517" s="203" t="s">
        <v>8</v>
      </c>
      <c r="F517" s="204">
        <v>16000</v>
      </c>
      <c r="G517" s="204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253</v>
      </c>
      <c r="D518" s="202" t="s">
        <v>35</v>
      </c>
      <c r="E518" s="203" t="s">
        <v>8</v>
      </c>
      <c r="F518" s="204">
        <v>118530</v>
      </c>
      <c r="G518" s="204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384" t="s">
        <v>464</v>
      </c>
      <c r="D519" s="202" t="s">
        <v>35</v>
      </c>
      <c r="E519" s="203" t="s">
        <v>8</v>
      </c>
      <c r="F519" s="204">
        <v>3711.24</v>
      </c>
      <c r="G519" s="204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254</v>
      </c>
      <c r="D520" s="202" t="s">
        <v>35</v>
      </c>
      <c r="E520" s="203" t="s">
        <v>8</v>
      </c>
      <c r="F520" s="204">
        <v>28000</v>
      </c>
      <c r="G520" s="204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255</v>
      </c>
      <c r="D521" s="202" t="s">
        <v>35</v>
      </c>
      <c r="E521" s="203" t="s">
        <v>8</v>
      </c>
      <c r="F521" s="204">
        <v>33501.866666666669</v>
      </c>
      <c r="G521" s="204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256</v>
      </c>
      <c r="D522" s="202" t="s">
        <v>35</v>
      </c>
      <c r="E522" s="203" t="s">
        <v>7</v>
      </c>
      <c r="F522" s="204">
        <v>23310</v>
      </c>
      <c r="G522" s="204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257</v>
      </c>
      <c r="D523" s="202" t="s">
        <v>35</v>
      </c>
      <c r="E523" s="203" t="s">
        <v>8</v>
      </c>
      <c r="F523" s="204">
        <v>129000</v>
      </c>
      <c r="G523" s="204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595</v>
      </c>
      <c r="D524" s="202" t="s">
        <v>35</v>
      </c>
      <c r="E524" s="203" t="s">
        <v>8</v>
      </c>
      <c r="F524" s="204">
        <v>145400</v>
      </c>
      <c r="G524" s="204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596</v>
      </c>
      <c r="D525" s="202" t="s">
        <v>35</v>
      </c>
      <c r="E525" s="203" t="s">
        <v>8</v>
      </c>
      <c r="F525" s="204">
        <v>351751.73281450948</v>
      </c>
      <c r="G525" s="204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597</v>
      </c>
      <c r="D526" s="202" t="s">
        <v>35</v>
      </c>
      <c r="E526" s="203" t="s">
        <v>8</v>
      </c>
      <c r="F526" s="204">
        <v>250000</v>
      </c>
      <c r="G526" s="204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598</v>
      </c>
      <c r="D527" s="202" t="s">
        <v>35</v>
      </c>
      <c r="E527" s="203" t="s">
        <v>8</v>
      </c>
      <c r="F527" s="204">
        <v>485097.76536861184</v>
      </c>
      <c r="G527" s="204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258</v>
      </c>
      <c r="D528" s="202" t="s">
        <v>35</v>
      </c>
      <c r="E528" s="203" t="s">
        <v>8</v>
      </c>
      <c r="F528" s="204">
        <v>423009.82499999995</v>
      </c>
      <c r="G528" s="204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259</v>
      </c>
      <c r="D529" s="202" t="s">
        <v>35</v>
      </c>
      <c r="E529" s="203" t="s">
        <v>8</v>
      </c>
      <c r="F529" s="204">
        <v>302149.875</v>
      </c>
      <c r="G529" s="204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260</v>
      </c>
      <c r="D530" s="202" t="s">
        <v>35</v>
      </c>
      <c r="E530" s="203" t="s">
        <v>8</v>
      </c>
      <c r="F530" s="204">
        <v>335990.66099999991</v>
      </c>
      <c r="G530" s="204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25</v>
      </c>
      <c r="D531" s="202" t="s">
        <v>35</v>
      </c>
      <c r="E531" s="203" t="s">
        <v>8</v>
      </c>
      <c r="F531" s="204">
        <v>2300</v>
      </c>
      <c r="G531" s="204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261</v>
      </c>
      <c r="D532" s="202" t="s">
        <v>35</v>
      </c>
      <c r="E532" s="203" t="s">
        <v>8</v>
      </c>
      <c r="F532" s="204">
        <v>88000</v>
      </c>
      <c r="G532" s="204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262</v>
      </c>
      <c r="D533" s="202" t="s">
        <v>35</v>
      </c>
      <c r="E533" s="203" t="s">
        <v>8</v>
      </c>
      <c r="F533" s="204">
        <v>72400</v>
      </c>
      <c r="G533" s="204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263</v>
      </c>
      <c r="D534" s="202" t="s">
        <v>35</v>
      </c>
      <c r="E534" s="203" t="s">
        <v>8</v>
      </c>
      <c r="F534" s="204">
        <v>123500</v>
      </c>
      <c r="G534" s="204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264</v>
      </c>
      <c r="D535" s="202" t="s">
        <v>35</v>
      </c>
      <c r="E535" s="203" t="s">
        <v>8</v>
      </c>
      <c r="F535" s="204">
        <v>225000</v>
      </c>
      <c r="G535" s="204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599</v>
      </c>
      <c r="D536" s="202" t="s">
        <v>35</v>
      </c>
      <c r="E536" s="203" t="s">
        <v>8</v>
      </c>
      <c r="F536" s="204">
        <v>71000</v>
      </c>
      <c r="G536" s="204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265</v>
      </c>
      <c r="D537" s="202" t="s">
        <v>35</v>
      </c>
      <c r="E537" s="203" t="s">
        <v>8</v>
      </c>
      <c r="F537" s="204">
        <v>36000</v>
      </c>
      <c r="G537" s="204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266</v>
      </c>
      <c r="D538" s="202" t="s">
        <v>35</v>
      </c>
      <c r="E538" s="203" t="s">
        <v>8</v>
      </c>
      <c r="F538" s="204">
        <v>17820</v>
      </c>
      <c r="G538" s="204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267</v>
      </c>
      <c r="D539" s="202" t="s">
        <v>35</v>
      </c>
      <c r="E539" s="203" t="s">
        <v>8</v>
      </c>
      <c r="F539" s="204">
        <v>22900</v>
      </c>
      <c r="G539" s="204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268</v>
      </c>
      <c r="D540" s="202" t="s">
        <v>35</v>
      </c>
      <c r="E540" s="203" t="s">
        <v>8</v>
      </c>
      <c r="F540" s="204">
        <v>30800</v>
      </c>
      <c r="G540" s="204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269</v>
      </c>
      <c r="D541" s="202" t="s">
        <v>35</v>
      </c>
      <c r="E541" s="203" t="s">
        <v>8</v>
      </c>
      <c r="F541" s="204">
        <v>33900</v>
      </c>
      <c r="G541" s="204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1437</v>
      </c>
      <c r="D542" s="202" t="s">
        <v>35</v>
      </c>
      <c r="E542" s="203" t="s">
        <v>8</v>
      </c>
      <c r="F542" s="204">
        <v>30800</v>
      </c>
      <c r="G542" s="204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1438</v>
      </c>
      <c r="D543" s="202" t="s">
        <v>35</v>
      </c>
      <c r="E543" s="203" t="s">
        <v>8</v>
      </c>
      <c r="F543" s="204">
        <v>33900</v>
      </c>
      <c r="G543" s="204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270</v>
      </c>
      <c r="D544" s="202" t="s">
        <v>35</v>
      </c>
      <c r="E544" s="203" t="s">
        <v>8</v>
      </c>
      <c r="F544" s="204">
        <v>12510</v>
      </c>
      <c r="G544" s="204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271</v>
      </c>
      <c r="D545" s="202" t="s">
        <v>35</v>
      </c>
      <c r="E545" s="203" t="s">
        <v>8</v>
      </c>
      <c r="F545" s="204">
        <v>15500</v>
      </c>
      <c r="G545" s="204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272</v>
      </c>
      <c r="D546" s="202" t="s">
        <v>35</v>
      </c>
      <c r="E546" s="203" t="s">
        <v>8</v>
      </c>
      <c r="F546" s="204">
        <v>19500</v>
      </c>
      <c r="G546" s="204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273</v>
      </c>
      <c r="D547" s="202" t="s">
        <v>35</v>
      </c>
      <c r="E547" s="203" t="s">
        <v>8</v>
      </c>
      <c r="F547" s="204">
        <v>28400</v>
      </c>
      <c r="G547" s="204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274</v>
      </c>
      <c r="D548" s="202" t="s">
        <v>35</v>
      </c>
      <c r="E548" s="203" t="s">
        <v>8</v>
      </c>
      <c r="F548" s="204">
        <v>28314</v>
      </c>
      <c r="G548" s="204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275</v>
      </c>
      <c r="D549" s="202" t="s">
        <v>35</v>
      </c>
      <c r="E549" s="203" t="s">
        <v>8</v>
      </c>
      <c r="F549" s="204">
        <v>3510</v>
      </c>
      <c r="G549" s="204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276</v>
      </c>
      <c r="D550" s="202" t="s">
        <v>35</v>
      </c>
      <c r="E550" s="203" t="s">
        <v>8</v>
      </c>
      <c r="F550" s="204">
        <v>2100</v>
      </c>
      <c r="G550" s="204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277</v>
      </c>
      <c r="D551" s="202" t="s">
        <v>35</v>
      </c>
      <c r="E551" s="203" t="s">
        <v>8</v>
      </c>
      <c r="F551" s="204">
        <v>40000</v>
      </c>
      <c r="G551" s="204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28</v>
      </c>
      <c r="D552" s="202" t="s">
        <v>35</v>
      </c>
      <c r="E552" s="203" t="s">
        <v>7</v>
      </c>
      <c r="F552" s="204">
        <v>8550</v>
      </c>
      <c r="G552" s="204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600</v>
      </c>
      <c r="D553" s="202" t="s">
        <v>35</v>
      </c>
      <c r="E553" s="203" t="s">
        <v>8</v>
      </c>
      <c r="F553" s="204">
        <v>45000</v>
      </c>
      <c r="G553" s="204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278</v>
      </c>
      <c r="D554" s="202" t="s">
        <v>35</v>
      </c>
      <c r="E554" s="203" t="s">
        <v>8</v>
      </c>
      <c r="F554" s="204">
        <v>2500</v>
      </c>
      <c r="G554" s="204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16</v>
      </c>
      <c r="D555" s="202" t="s">
        <v>35</v>
      </c>
      <c r="E555" s="203" t="s">
        <v>8</v>
      </c>
      <c r="F555" s="204">
        <v>2500</v>
      </c>
      <c r="G555" s="204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83"/>
      <c r="C556" s="109"/>
      <c r="D556" s="202" t="s">
        <v>38</v>
      </c>
      <c r="E556" s="203"/>
      <c r="F556" s="204"/>
      <c r="G556" s="204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83" t="s">
        <v>601</v>
      </c>
      <c r="C557" s="109" t="s">
        <v>602</v>
      </c>
      <c r="D557" s="202" t="s">
        <v>38</v>
      </c>
      <c r="E557" s="203"/>
      <c r="F557" s="204"/>
      <c r="G557" s="204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83">
        <v>1</v>
      </c>
      <c r="C558" s="109" t="s">
        <v>1439</v>
      </c>
      <c r="D558" s="202" t="s">
        <v>35</v>
      </c>
      <c r="E558" s="203" t="s">
        <v>14</v>
      </c>
      <c r="F558" s="204">
        <v>5950800</v>
      </c>
      <c r="G558" s="204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83">
        <v>2</v>
      </c>
      <c r="C559" s="109" t="s">
        <v>1440</v>
      </c>
      <c r="D559" s="202" t="s">
        <v>35</v>
      </c>
      <c r="E559" s="203" t="s">
        <v>14</v>
      </c>
      <c r="F559" s="204">
        <v>5950800</v>
      </c>
      <c r="G559" s="204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83">
        <v>3</v>
      </c>
      <c r="C560" s="109" t="s">
        <v>1441</v>
      </c>
      <c r="D560" s="202" t="s">
        <v>35</v>
      </c>
      <c r="E560" s="203" t="s">
        <v>14</v>
      </c>
      <c r="F560" s="204">
        <v>5950800</v>
      </c>
      <c r="G560" s="204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83">
        <v>4</v>
      </c>
      <c r="C561" s="109" t="s">
        <v>1442</v>
      </c>
      <c r="D561" s="202" t="s">
        <v>35</v>
      </c>
      <c r="E561" s="203" t="s">
        <v>14</v>
      </c>
      <c r="F561" s="204">
        <v>6374600</v>
      </c>
      <c r="G561" s="204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83">
        <v>5</v>
      </c>
      <c r="C562" s="109" t="s">
        <v>1443</v>
      </c>
      <c r="D562" s="202" t="s">
        <v>35</v>
      </c>
      <c r="E562" s="203" t="s">
        <v>14</v>
      </c>
      <c r="F562" s="204">
        <v>6374600</v>
      </c>
      <c r="G562" s="204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83">
        <v>6</v>
      </c>
      <c r="C563" s="109" t="s">
        <v>1444</v>
      </c>
      <c r="D563" s="202" t="s">
        <v>35</v>
      </c>
      <c r="E563" s="203" t="s">
        <v>14</v>
      </c>
      <c r="F563" s="204">
        <v>6374600</v>
      </c>
      <c r="G563" s="204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83">
        <v>7</v>
      </c>
      <c r="C564" s="109" t="s">
        <v>1445</v>
      </c>
      <c r="D564" s="202" t="s">
        <v>35</v>
      </c>
      <c r="E564" s="203" t="s">
        <v>14</v>
      </c>
      <c r="F564" s="204">
        <v>6374600</v>
      </c>
      <c r="G564" s="204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>
        <v>8</v>
      </c>
      <c r="C565" s="109" t="s">
        <v>1446</v>
      </c>
      <c r="D565" s="202" t="s">
        <v>35</v>
      </c>
      <c r="E565" s="203" t="s">
        <v>14</v>
      </c>
      <c r="F565" s="204">
        <v>4927200</v>
      </c>
      <c r="G565" s="204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83">
        <v>9</v>
      </c>
      <c r="C566" s="109" t="s">
        <v>1447</v>
      </c>
      <c r="D566" s="202" t="s">
        <v>35</v>
      </c>
      <c r="E566" s="203" t="s">
        <v>14</v>
      </c>
      <c r="F566" s="204">
        <v>4927200</v>
      </c>
      <c r="G566" s="204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83">
        <v>10</v>
      </c>
      <c r="C567" s="109" t="s">
        <v>1448</v>
      </c>
      <c r="D567" s="202" t="s">
        <v>35</v>
      </c>
      <c r="E567" s="203" t="s">
        <v>14</v>
      </c>
      <c r="F567" s="204">
        <v>4927200</v>
      </c>
      <c r="G567" s="204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11</v>
      </c>
      <c r="C568" s="109" t="s">
        <v>1449</v>
      </c>
      <c r="D568" s="202" t="s">
        <v>35</v>
      </c>
      <c r="E568" s="203" t="s">
        <v>14</v>
      </c>
      <c r="F568" s="204">
        <v>5602300</v>
      </c>
      <c r="G568" s="204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12</v>
      </c>
      <c r="C569" s="109" t="s">
        <v>1450</v>
      </c>
      <c r="D569" s="202" t="s">
        <v>35</v>
      </c>
      <c r="E569" s="203" t="s">
        <v>14</v>
      </c>
      <c r="F569" s="204">
        <v>5602300</v>
      </c>
      <c r="G569" s="204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13</v>
      </c>
      <c r="C570" s="109" t="s">
        <v>1451</v>
      </c>
      <c r="D570" s="202" t="s">
        <v>35</v>
      </c>
      <c r="E570" s="203" t="s">
        <v>14</v>
      </c>
      <c r="F570" s="204">
        <v>5602300</v>
      </c>
      <c r="G570" s="204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14</v>
      </c>
      <c r="C571" s="109" t="s">
        <v>1452</v>
      </c>
      <c r="D571" s="202" t="s">
        <v>35</v>
      </c>
      <c r="E571" s="203" t="s">
        <v>14</v>
      </c>
      <c r="F571" s="204">
        <v>5529300</v>
      </c>
      <c r="G571" s="204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83">
        <v>15</v>
      </c>
      <c r="C572" s="109" t="s">
        <v>1453</v>
      </c>
      <c r="D572" s="202" t="s">
        <v>35</v>
      </c>
      <c r="E572" s="203" t="s">
        <v>14</v>
      </c>
      <c r="F572" s="204">
        <v>5529300</v>
      </c>
      <c r="G572" s="204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83">
        <v>16</v>
      </c>
      <c r="C573" s="109" t="s">
        <v>1454</v>
      </c>
      <c r="D573" s="202" t="s">
        <v>35</v>
      </c>
      <c r="E573" s="203" t="s">
        <v>14</v>
      </c>
      <c r="F573" s="204">
        <v>5529300</v>
      </c>
      <c r="G573" s="204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17</v>
      </c>
      <c r="C574" s="109" t="s">
        <v>1455</v>
      </c>
      <c r="D574" s="202" t="s">
        <v>35</v>
      </c>
      <c r="E574" s="203" t="s">
        <v>14</v>
      </c>
      <c r="F574" s="204">
        <v>5030000</v>
      </c>
      <c r="G574" s="204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18</v>
      </c>
      <c r="C575" s="109" t="s">
        <v>1456</v>
      </c>
      <c r="D575" s="202" t="s">
        <v>35</v>
      </c>
      <c r="E575" s="203" t="s">
        <v>14</v>
      </c>
      <c r="F575" s="204">
        <v>7223500</v>
      </c>
      <c r="G575" s="204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19</v>
      </c>
      <c r="C576" s="109" t="s">
        <v>1457</v>
      </c>
      <c r="D576" s="202" t="s">
        <v>35</v>
      </c>
      <c r="E576" s="203" t="s">
        <v>14</v>
      </c>
      <c r="F576" s="206">
        <v>7275900</v>
      </c>
      <c r="G576" s="206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20</v>
      </c>
      <c r="C577" s="109" t="s">
        <v>1458</v>
      </c>
      <c r="D577" s="202" t="s">
        <v>35</v>
      </c>
      <c r="E577" s="203" t="s">
        <v>14</v>
      </c>
      <c r="F577" s="204">
        <v>7275900</v>
      </c>
      <c r="G577" s="204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21</v>
      </c>
      <c r="C578" s="109" t="s">
        <v>1459</v>
      </c>
      <c r="D578" s="202" t="s">
        <v>35</v>
      </c>
      <c r="E578" s="203" t="s">
        <v>14</v>
      </c>
      <c r="F578" s="204">
        <v>5224600</v>
      </c>
      <c r="G578" s="204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22</v>
      </c>
      <c r="C579" s="109" t="s">
        <v>1460</v>
      </c>
      <c r="D579" s="202" t="s">
        <v>35</v>
      </c>
      <c r="E579" s="203" t="s">
        <v>14</v>
      </c>
      <c r="F579" s="204">
        <v>5224600</v>
      </c>
      <c r="G579" s="204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23</v>
      </c>
      <c r="C580" s="109" t="s">
        <v>1461</v>
      </c>
      <c r="D580" s="202" t="s">
        <v>35</v>
      </c>
      <c r="E580" s="203" t="s">
        <v>14</v>
      </c>
      <c r="F580" s="204">
        <v>2857700</v>
      </c>
      <c r="G580" s="204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24</v>
      </c>
      <c r="C581" s="109" t="s">
        <v>1462</v>
      </c>
      <c r="D581" s="202" t="s">
        <v>35</v>
      </c>
      <c r="E581" s="203" t="s">
        <v>14</v>
      </c>
      <c r="F581" s="204">
        <v>2857700</v>
      </c>
      <c r="G581" s="204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25</v>
      </c>
      <c r="C582" s="109" t="s">
        <v>1463</v>
      </c>
      <c r="D582" s="202" t="s">
        <v>35</v>
      </c>
      <c r="E582" s="203" t="s">
        <v>14</v>
      </c>
      <c r="F582" s="204">
        <v>3401800</v>
      </c>
      <c r="G582" s="204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83">
        <v>26</v>
      </c>
      <c r="C583" s="109" t="s">
        <v>279</v>
      </c>
      <c r="D583" s="202" t="s">
        <v>35</v>
      </c>
      <c r="E583" s="203" t="s">
        <v>14</v>
      </c>
      <c r="F583" s="204">
        <v>2935500</v>
      </c>
      <c r="G583" s="204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27</v>
      </c>
      <c r="C584" s="109" t="s">
        <v>280</v>
      </c>
      <c r="D584" s="202" t="s">
        <v>35</v>
      </c>
      <c r="E584" s="203" t="s">
        <v>14</v>
      </c>
      <c r="F584" s="204">
        <v>4180700</v>
      </c>
      <c r="G584" s="204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28</v>
      </c>
      <c r="C585" s="109" t="s">
        <v>281</v>
      </c>
      <c r="D585" s="202" t="s">
        <v>35</v>
      </c>
      <c r="E585" s="203" t="s">
        <v>14</v>
      </c>
      <c r="F585" s="204">
        <v>7316100</v>
      </c>
      <c r="G585" s="204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83">
        <v>29</v>
      </c>
      <c r="C586" s="109" t="s">
        <v>282</v>
      </c>
      <c r="D586" s="202" t="s">
        <v>35</v>
      </c>
      <c r="E586" s="203" t="s">
        <v>8</v>
      </c>
      <c r="F586" s="204">
        <v>34800</v>
      </c>
      <c r="G586" s="204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83">
        <v>30</v>
      </c>
      <c r="C587" s="109" t="s">
        <v>284</v>
      </c>
      <c r="D587" s="202" t="s">
        <v>35</v>
      </c>
      <c r="E587" s="203" t="s">
        <v>8</v>
      </c>
      <c r="F587" s="204">
        <v>11200</v>
      </c>
      <c r="G587" s="204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83">
        <v>31</v>
      </c>
      <c r="C588" s="109" t="s">
        <v>24</v>
      </c>
      <c r="D588" s="202" t="s">
        <v>35</v>
      </c>
      <c r="E588" s="203" t="s">
        <v>8</v>
      </c>
      <c r="F588" s="204">
        <v>6100</v>
      </c>
      <c r="G588" s="204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83">
        <v>32</v>
      </c>
      <c r="C589" s="109" t="s">
        <v>603</v>
      </c>
      <c r="D589" s="202" t="s">
        <v>35</v>
      </c>
      <c r="E589" s="203" t="s">
        <v>8</v>
      </c>
      <c r="F589" s="204">
        <v>18200</v>
      </c>
      <c r="G589" s="204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83">
        <v>33</v>
      </c>
      <c r="C590" s="109" t="s">
        <v>604</v>
      </c>
      <c r="D590" s="202" t="s">
        <v>35</v>
      </c>
      <c r="E590" s="203" t="s">
        <v>8</v>
      </c>
      <c r="F590" s="204">
        <v>83900</v>
      </c>
      <c r="G590" s="204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83">
        <v>34</v>
      </c>
      <c r="C591" s="109" t="s">
        <v>462</v>
      </c>
      <c r="D591" s="202" t="s">
        <v>35</v>
      </c>
      <c r="E591" s="203" t="s">
        <v>8</v>
      </c>
      <c r="F591" s="204">
        <v>148000</v>
      </c>
      <c r="G591" s="204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83">
        <v>35</v>
      </c>
      <c r="C592" s="109" t="s">
        <v>1062</v>
      </c>
      <c r="D592" s="202" t="s">
        <v>35</v>
      </c>
      <c r="E592" s="203" t="s">
        <v>8</v>
      </c>
      <c r="F592" s="204">
        <v>1000000</v>
      </c>
      <c r="G592" s="204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83">
        <v>36</v>
      </c>
      <c r="C593" s="109" t="s">
        <v>283</v>
      </c>
      <c r="D593" s="202" t="s">
        <v>35</v>
      </c>
      <c r="E593" s="203" t="s">
        <v>8</v>
      </c>
      <c r="F593" s="204">
        <v>22500</v>
      </c>
      <c r="G593" s="204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83">
        <v>37</v>
      </c>
      <c r="C594" s="109" t="s">
        <v>605</v>
      </c>
      <c r="D594" s="202" t="s">
        <v>35</v>
      </c>
      <c r="E594" s="203" t="s">
        <v>8</v>
      </c>
      <c r="F594" s="204">
        <v>8000</v>
      </c>
      <c r="G594" s="204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83">
        <v>38</v>
      </c>
      <c r="C595" s="109" t="s">
        <v>285</v>
      </c>
      <c r="D595" s="202" t="s">
        <v>35</v>
      </c>
      <c r="E595" s="203" t="s">
        <v>8</v>
      </c>
      <c r="F595" s="204">
        <v>3700</v>
      </c>
      <c r="G595" s="204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83">
        <v>39</v>
      </c>
      <c r="C596" s="186" t="s">
        <v>1063</v>
      </c>
      <c r="D596" s="202" t="s">
        <v>35</v>
      </c>
      <c r="E596" s="203" t="s">
        <v>8</v>
      </c>
      <c r="F596" s="204">
        <v>200000</v>
      </c>
      <c r="G596" s="204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/>
      <c r="C597" s="109" t="s">
        <v>38</v>
      </c>
      <c r="D597" s="202" t="s">
        <v>38</v>
      </c>
      <c r="E597" s="203"/>
      <c r="F597" s="204"/>
      <c r="G597" s="204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 t="s">
        <v>606</v>
      </c>
      <c r="C598" s="109" t="s">
        <v>1024</v>
      </c>
      <c r="D598" s="202" t="s">
        <v>38</v>
      </c>
      <c r="E598" s="203"/>
      <c r="F598" s="204"/>
      <c r="G598" s="204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1</v>
      </c>
      <c r="C599" s="109" t="s">
        <v>1025</v>
      </c>
      <c r="D599" s="202" t="s">
        <v>35</v>
      </c>
      <c r="E599" s="203" t="s">
        <v>1060</v>
      </c>
      <c r="F599" s="204">
        <v>200000</v>
      </c>
      <c r="G599" s="204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>
        <v>2</v>
      </c>
      <c r="C600" s="109" t="s">
        <v>1026</v>
      </c>
      <c r="D600" s="202" t="s">
        <v>35</v>
      </c>
      <c r="E600" s="203" t="s">
        <v>1060</v>
      </c>
      <c r="F600" s="204">
        <v>2172500</v>
      </c>
      <c r="G600" s="204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>
        <v>3</v>
      </c>
      <c r="C601" s="109" t="s">
        <v>1128</v>
      </c>
      <c r="D601" s="202" t="s">
        <v>35</v>
      </c>
      <c r="E601" s="203" t="s">
        <v>1060</v>
      </c>
      <c r="F601" s="204">
        <v>700000</v>
      </c>
      <c r="G601" s="204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4</v>
      </c>
      <c r="C602" s="109" t="s">
        <v>1129</v>
      </c>
      <c r="D602" s="202" t="s">
        <v>35</v>
      </c>
      <c r="E602" s="203" t="s">
        <v>1060</v>
      </c>
      <c r="F602" s="204">
        <v>490000</v>
      </c>
      <c r="G602" s="204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5</v>
      </c>
      <c r="C603" s="109" t="s">
        <v>1130</v>
      </c>
      <c r="D603" s="202" t="s">
        <v>35</v>
      </c>
      <c r="E603" s="203" t="s">
        <v>1060</v>
      </c>
      <c r="F603" s="204">
        <v>224000</v>
      </c>
      <c r="G603" s="204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6</v>
      </c>
      <c r="C604" s="109" t="s">
        <v>1027</v>
      </c>
      <c r="D604" s="202" t="s">
        <v>35</v>
      </c>
      <c r="E604" s="203" t="s">
        <v>11</v>
      </c>
      <c r="F604" s="204">
        <v>15000</v>
      </c>
      <c r="G604" s="204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7</v>
      </c>
      <c r="C605" s="109" t="s">
        <v>1131</v>
      </c>
      <c r="D605" s="202" t="s">
        <v>35</v>
      </c>
      <c r="E605" s="203" t="s">
        <v>1060</v>
      </c>
      <c r="F605" s="204">
        <v>1510245</v>
      </c>
      <c r="G605" s="204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/>
      <c r="C606" s="109" t="s">
        <v>38</v>
      </c>
      <c r="D606" s="202" t="s">
        <v>38</v>
      </c>
      <c r="E606" s="203"/>
      <c r="F606" s="204"/>
      <c r="G606" s="204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 t="s">
        <v>791</v>
      </c>
      <c r="C607" s="109" t="s">
        <v>1029</v>
      </c>
      <c r="D607" s="202" t="s">
        <v>38</v>
      </c>
      <c r="E607" s="203"/>
      <c r="F607" s="204"/>
      <c r="G607" s="204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>
        <v>1</v>
      </c>
      <c r="C608" s="109" t="s">
        <v>1036</v>
      </c>
      <c r="D608" s="202" t="s">
        <v>35</v>
      </c>
      <c r="E608" s="203" t="s">
        <v>8</v>
      </c>
      <c r="F608" s="204">
        <v>16226</v>
      </c>
      <c r="G608" s="204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>
        <v>2</v>
      </c>
      <c r="C609" s="109" t="s">
        <v>1037</v>
      </c>
      <c r="D609" s="202" t="s">
        <v>35</v>
      </c>
      <c r="E609" s="203" t="s">
        <v>8</v>
      </c>
      <c r="F609" s="204">
        <v>19947</v>
      </c>
      <c r="G609" s="204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>
        <v>3</v>
      </c>
      <c r="C610" s="109" t="s">
        <v>1038</v>
      </c>
      <c r="D610" s="202" t="s">
        <v>35</v>
      </c>
      <c r="E610" s="203" t="s">
        <v>8</v>
      </c>
      <c r="F610" s="204">
        <v>26711.899999999998</v>
      </c>
      <c r="G610" s="204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4</v>
      </c>
      <c r="C611" s="109" t="s">
        <v>1039</v>
      </c>
      <c r="D611" s="202" t="s">
        <v>35</v>
      </c>
      <c r="E611" s="203" t="s">
        <v>8</v>
      </c>
      <c r="F611" s="204">
        <v>84820.5</v>
      </c>
      <c r="G611" s="204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5</v>
      </c>
      <c r="C612" s="109" t="s">
        <v>1040</v>
      </c>
      <c r="D612" s="202" t="s">
        <v>35</v>
      </c>
      <c r="E612" s="203" t="s">
        <v>8</v>
      </c>
      <c r="F612" s="204">
        <v>33550</v>
      </c>
      <c r="G612" s="204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6</v>
      </c>
      <c r="C613" s="109" t="s">
        <v>1041</v>
      </c>
      <c r="D613" s="202" t="s">
        <v>35</v>
      </c>
      <c r="E613" s="203" t="s">
        <v>8</v>
      </c>
      <c r="F613" s="204">
        <v>16833.560000000001</v>
      </c>
      <c r="G613" s="204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7</v>
      </c>
      <c r="C614" s="109" t="s">
        <v>1042</v>
      </c>
      <c r="D614" s="202" t="s">
        <v>35</v>
      </c>
      <c r="E614" s="203" t="s">
        <v>8</v>
      </c>
      <c r="F614" s="204">
        <v>72742.5</v>
      </c>
      <c r="G614" s="204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8</v>
      </c>
      <c r="C615" s="109" t="s">
        <v>1043</v>
      </c>
      <c r="D615" s="202" t="s">
        <v>35</v>
      </c>
      <c r="E615" s="203" t="s">
        <v>8</v>
      </c>
      <c r="F615" s="204">
        <v>45445</v>
      </c>
      <c r="G615" s="204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>
        <v>9</v>
      </c>
      <c r="C616" s="109" t="s">
        <v>1044</v>
      </c>
      <c r="D616" s="202" t="s">
        <v>35</v>
      </c>
      <c r="E616" s="203" t="s">
        <v>8</v>
      </c>
      <c r="F616" s="204">
        <v>84820.5</v>
      </c>
      <c r="G616" s="204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>
        <v>10</v>
      </c>
      <c r="C617" s="109" t="s">
        <v>1045</v>
      </c>
      <c r="D617" s="202" t="s">
        <v>35</v>
      </c>
      <c r="E617" s="203" t="s">
        <v>8</v>
      </c>
      <c r="F617" s="204">
        <v>53866.659999999996</v>
      </c>
      <c r="G617" s="204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11</v>
      </c>
      <c r="C618" s="109" t="s">
        <v>1046</v>
      </c>
      <c r="D618" s="202" t="s">
        <v>35</v>
      </c>
      <c r="E618" s="203" t="s">
        <v>8</v>
      </c>
      <c r="F618" s="204">
        <v>38499.54</v>
      </c>
      <c r="G618" s="204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12</v>
      </c>
      <c r="C619" s="109" t="s">
        <v>1047</v>
      </c>
      <c r="D619" s="202" t="s">
        <v>35</v>
      </c>
      <c r="E619" s="203" t="s">
        <v>7</v>
      </c>
      <c r="F619" s="204">
        <v>31720</v>
      </c>
      <c r="G619" s="204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13</v>
      </c>
      <c r="C620" s="109" t="s">
        <v>1048</v>
      </c>
      <c r="D620" s="202" t="s">
        <v>35</v>
      </c>
      <c r="E620" s="203" t="s">
        <v>7</v>
      </c>
      <c r="F620" s="204">
        <v>51240</v>
      </c>
      <c r="G620" s="204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14</v>
      </c>
      <c r="C621" s="109" t="s">
        <v>1049</v>
      </c>
      <c r="D621" s="202" t="s">
        <v>35</v>
      </c>
      <c r="E621" s="203" t="s">
        <v>8</v>
      </c>
      <c r="F621" s="204">
        <v>3477</v>
      </c>
      <c r="G621" s="204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15</v>
      </c>
      <c r="C622" s="109" t="s">
        <v>1050</v>
      </c>
      <c r="D622" s="202" t="s">
        <v>35</v>
      </c>
      <c r="E622" s="203" t="s">
        <v>8</v>
      </c>
      <c r="F622" s="204">
        <v>3477</v>
      </c>
      <c r="G622" s="204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16</v>
      </c>
      <c r="C623" s="109" t="s">
        <v>1051</v>
      </c>
      <c r="D623" s="202" t="s">
        <v>35</v>
      </c>
      <c r="E623" s="203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17</v>
      </c>
      <c r="C624" s="109" t="s">
        <v>1134</v>
      </c>
      <c r="D624" s="202" t="s">
        <v>35</v>
      </c>
      <c r="E624" s="203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18</v>
      </c>
      <c r="C625" s="109" t="s">
        <v>1052</v>
      </c>
      <c r="D625" s="202" t="s">
        <v>35</v>
      </c>
      <c r="E625" s="203" t="s">
        <v>8</v>
      </c>
      <c r="F625" s="204">
        <v>154106.74</v>
      </c>
      <c r="G625" s="204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19</v>
      </c>
      <c r="C626" s="109" t="s">
        <v>1053</v>
      </c>
      <c r="D626" s="202" t="s">
        <v>35</v>
      </c>
      <c r="E626" s="203" t="s">
        <v>8</v>
      </c>
      <c r="F626" s="204">
        <v>16226</v>
      </c>
      <c r="G626" s="204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20</v>
      </c>
      <c r="C627" s="109" t="s">
        <v>1054</v>
      </c>
      <c r="D627" s="202" t="s">
        <v>35</v>
      </c>
      <c r="E627" s="203" t="s">
        <v>8</v>
      </c>
      <c r="F627" s="204">
        <v>61732</v>
      </c>
      <c r="G627" s="204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21</v>
      </c>
      <c r="C628" s="109" t="s">
        <v>1055</v>
      </c>
      <c r="D628" s="202" t="s">
        <v>35</v>
      </c>
      <c r="E628" s="203" t="s">
        <v>8</v>
      </c>
      <c r="F628" s="204">
        <v>34299.08</v>
      </c>
      <c r="G628" s="204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22</v>
      </c>
      <c r="C629" s="109" t="s">
        <v>1056</v>
      </c>
      <c r="D629" s="202" t="s">
        <v>35</v>
      </c>
      <c r="E629" s="203" t="s">
        <v>8</v>
      </c>
      <c r="F629" s="204">
        <v>19825</v>
      </c>
      <c r="G629" s="204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23</v>
      </c>
      <c r="C630" s="109" t="s">
        <v>1057</v>
      </c>
      <c r="D630" s="202" t="s">
        <v>35</v>
      </c>
      <c r="E630" s="203" t="s">
        <v>8</v>
      </c>
      <c r="F630" s="204">
        <v>5874300</v>
      </c>
      <c r="G630" s="204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24</v>
      </c>
      <c r="C631" s="109" t="s">
        <v>1058</v>
      </c>
      <c r="D631" s="202" t="s">
        <v>35</v>
      </c>
      <c r="E631" s="203" t="s">
        <v>8</v>
      </c>
      <c r="F631" s="204">
        <v>23180</v>
      </c>
      <c r="G631" s="204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25</v>
      </c>
      <c r="C632" s="109" t="s">
        <v>1059</v>
      </c>
      <c r="D632" s="202" t="s">
        <v>35</v>
      </c>
      <c r="E632" s="203" t="s">
        <v>8</v>
      </c>
      <c r="F632" s="204">
        <v>482893.08</v>
      </c>
      <c r="G632" s="204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/>
      <c r="C633" s="109"/>
      <c r="D633" s="202" t="s">
        <v>38</v>
      </c>
      <c r="E633" s="203"/>
      <c r="F633" s="204"/>
      <c r="G633" s="204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 t="s">
        <v>974</v>
      </c>
      <c r="C634" s="109" t="s">
        <v>1074</v>
      </c>
      <c r="D634" s="202" t="s">
        <v>38</v>
      </c>
      <c r="E634" s="203"/>
      <c r="F634" s="204" t="s">
        <v>38</v>
      </c>
      <c r="G634" s="204" t="s">
        <v>38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 t="s">
        <v>1160</v>
      </c>
      <c r="C635" s="109" t="s">
        <v>1317</v>
      </c>
      <c r="D635" s="202" t="s">
        <v>38</v>
      </c>
      <c r="E635" s="203"/>
      <c r="F635" s="204" t="s">
        <v>38</v>
      </c>
      <c r="G635" s="204" t="s">
        <v>38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>
        <v>1</v>
      </c>
      <c r="C636" s="109" t="s">
        <v>1075</v>
      </c>
      <c r="D636" s="202" t="s">
        <v>37</v>
      </c>
      <c r="E636" s="203" t="s">
        <v>1091</v>
      </c>
      <c r="F636" s="204">
        <v>300000</v>
      </c>
      <c r="G636" s="204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>
        <v>2</v>
      </c>
      <c r="C637" s="109" t="s">
        <v>1076</v>
      </c>
      <c r="D637" s="202" t="s">
        <v>37</v>
      </c>
      <c r="E637" s="203" t="s">
        <v>1092</v>
      </c>
      <c r="F637" s="204">
        <v>95147.5</v>
      </c>
      <c r="G637" s="204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>
        <v>3</v>
      </c>
      <c r="C638" s="109" t="s">
        <v>1077</v>
      </c>
      <c r="D638" s="202" t="s">
        <v>37</v>
      </c>
      <c r="E638" s="203" t="s">
        <v>1093</v>
      </c>
      <c r="F638" s="204">
        <v>74125</v>
      </c>
      <c r="G638" s="204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4</v>
      </c>
      <c r="C639" s="109" t="s">
        <v>1078</v>
      </c>
      <c r="D639" s="202" t="s">
        <v>37</v>
      </c>
      <c r="E639" s="203" t="s">
        <v>1093</v>
      </c>
      <c r="F639" s="204">
        <v>150000</v>
      </c>
      <c r="G639" s="204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5</v>
      </c>
      <c r="C640" s="109" t="s">
        <v>1079</v>
      </c>
      <c r="D640" s="202" t="s">
        <v>35</v>
      </c>
      <c r="E640" s="203" t="s">
        <v>1093</v>
      </c>
      <c r="F640" s="204">
        <v>242999.99999999997</v>
      </c>
      <c r="G640" s="204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6</v>
      </c>
      <c r="C641" s="109" t="s">
        <v>1080</v>
      </c>
      <c r="D641" s="202" t="s">
        <v>35</v>
      </c>
      <c r="E641" s="203" t="s">
        <v>1093</v>
      </c>
      <c r="F641" s="204">
        <v>1124962.5</v>
      </c>
      <c r="G641" s="204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7</v>
      </c>
      <c r="C642" s="109" t="s">
        <v>1081</v>
      </c>
      <c r="D642" s="202" t="s">
        <v>35</v>
      </c>
      <c r="E642" s="203" t="s">
        <v>1093</v>
      </c>
      <c r="F642" s="204">
        <v>5065452.75</v>
      </c>
      <c r="G642" s="204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>
        <v>8</v>
      </c>
      <c r="C643" s="109" t="s">
        <v>1082</v>
      </c>
      <c r="D643" s="202" t="s">
        <v>35</v>
      </c>
      <c r="E643" s="203" t="s">
        <v>1093</v>
      </c>
      <c r="F643" s="204">
        <v>5065452.75</v>
      </c>
      <c r="G643" s="204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>
        <v>9</v>
      </c>
      <c r="C644" s="109" t="s">
        <v>1083</v>
      </c>
      <c r="D644" s="202" t="s">
        <v>35</v>
      </c>
      <c r="E644" s="203" t="s">
        <v>1094</v>
      </c>
      <c r="F644" s="204">
        <v>185000</v>
      </c>
      <c r="G644" s="204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/>
      <c r="C645" s="109" t="s">
        <v>38</v>
      </c>
      <c r="D645" s="202" t="s">
        <v>38</v>
      </c>
      <c r="E645" s="203"/>
      <c r="F645" s="204"/>
      <c r="G645" s="204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 t="s">
        <v>1161</v>
      </c>
      <c r="C646" s="109" t="s">
        <v>1084</v>
      </c>
      <c r="D646" s="202" t="s">
        <v>38</v>
      </c>
      <c r="E646" s="203"/>
      <c r="F646" s="204"/>
      <c r="G646" s="204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1</v>
      </c>
      <c r="C647" s="109" t="s">
        <v>1085</v>
      </c>
      <c r="D647" s="202" t="s">
        <v>37</v>
      </c>
      <c r="E647" s="203" t="s">
        <v>7</v>
      </c>
      <c r="F647" s="204">
        <v>200000</v>
      </c>
      <c r="G647" s="204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>
        <v>2</v>
      </c>
      <c r="C648" s="109" t="s">
        <v>1086</v>
      </c>
      <c r="D648" s="202" t="s">
        <v>37</v>
      </c>
      <c r="E648" s="203" t="s">
        <v>1093</v>
      </c>
      <c r="F648" s="204">
        <v>230000</v>
      </c>
      <c r="G648" s="204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>
        <v>3</v>
      </c>
      <c r="C649" s="109" t="s">
        <v>1087</v>
      </c>
      <c r="D649" s="202" t="s">
        <v>37</v>
      </c>
      <c r="E649" s="203" t="s">
        <v>1093</v>
      </c>
      <c r="F649" s="204">
        <v>55000</v>
      </c>
      <c r="G649" s="204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83">
        <v>4</v>
      </c>
      <c r="C650" s="109" t="s">
        <v>1088</v>
      </c>
      <c r="D650" s="202" t="s">
        <v>37</v>
      </c>
      <c r="E650" s="203" t="s">
        <v>7</v>
      </c>
      <c r="F650" s="204">
        <v>93000</v>
      </c>
      <c r="G650" s="204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83">
        <v>5</v>
      </c>
      <c r="C651" s="109" t="s">
        <v>1089</v>
      </c>
      <c r="D651" s="202" t="s">
        <v>37</v>
      </c>
      <c r="E651" s="203" t="s">
        <v>7</v>
      </c>
      <c r="F651" s="204">
        <v>85000</v>
      </c>
      <c r="G651" s="204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83"/>
      <c r="C652" s="109" t="s">
        <v>38</v>
      </c>
      <c r="D652" s="202" t="s">
        <v>38</v>
      </c>
      <c r="E652" s="203"/>
      <c r="F652" s="204"/>
      <c r="G652" s="204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83" t="s">
        <v>1162</v>
      </c>
      <c r="C653" s="109" t="s">
        <v>1090</v>
      </c>
      <c r="D653" s="202" t="s">
        <v>35</v>
      </c>
      <c r="E653" s="203" t="s">
        <v>8</v>
      </c>
      <c r="F653" s="204">
        <v>12000</v>
      </c>
      <c r="G653" s="204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83"/>
      <c r="C654" s="109" t="s">
        <v>38</v>
      </c>
      <c r="D654" s="202" t="s">
        <v>38</v>
      </c>
      <c r="E654" s="203"/>
      <c r="F654" s="204"/>
      <c r="G654" s="204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83" t="s">
        <v>1028</v>
      </c>
      <c r="C655" s="109" t="s">
        <v>607</v>
      </c>
      <c r="D655" s="202" t="s">
        <v>38</v>
      </c>
      <c r="E655" s="203"/>
      <c r="F655" s="204"/>
      <c r="G655" s="204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83" t="s">
        <v>1001</v>
      </c>
      <c r="C656" s="109" t="s">
        <v>608</v>
      </c>
      <c r="D656" s="202" t="s">
        <v>38</v>
      </c>
      <c r="E656" s="203"/>
      <c r="F656" s="204"/>
      <c r="G656" s="204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609</v>
      </c>
      <c r="D657" s="202" t="s">
        <v>37</v>
      </c>
      <c r="E657" s="203" t="s">
        <v>11</v>
      </c>
      <c r="F657" s="204">
        <v>19800</v>
      </c>
      <c r="G657" s="204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610</v>
      </c>
      <c r="D658" s="202" t="s">
        <v>37</v>
      </c>
      <c r="E658" s="203" t="s">
        <v>11</v>
      </c>
      <c r="F658" s="204">
        <v>20500</v>
      </c>
      <c r="G658" s="204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611</v>
      </c>
      <c r="D659" s="202" t="s">
        <v>37</v>
      </c>
      <c r="E659" s="203" t="s">
        <v>11</v>
      </c>
      <c r="F659" s="204">
        <v>27500</v>
      </c>
      <c r="G659" s="204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612</v>
      </c>
      <c r="D660" s="202" t="s">
        <v>37</v>
      </c>
      <c r="E660" s="203" t="s">
        <v>11</v>
      </c>
      <c r="F660" s="204">
        <v>14900</v>
      </c>
      <c r="G660" s="204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613</v>
      </c>
      <c r="D661" s="202" t="s">
        <v>37</v>
      </c>
      <c r="E661" s="203" t="s">
        <v>11</v>
      </c>
      <c r="F661" s="204">
        <v>27900</v>
      </c>
      <c r="G661" s="204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614</v>
      </c>
      <c r="D662" s="202" t="s">
        <v>37</v>
      </c>
      <c r="E662" s="203" t="s">
        <v>11</v>
      </c>
      <c r="F662" s="204">
        <v>33000</v>
      </c>
      <c r="G662" s="204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615</v>
      </c>
      <c r="D663" s="202" t="s">
        <v>37</v>
      </c>
      <c r="E663" s="203" t="s">
        <v>11</v>
      </c>
      <c r="F663" s="204">
        <v>27900</v>
      </c>
      <c r="G663" s="204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616</v>
      </c>
      <c r="D664" s="202" t="s">
        <v>37</v>
      </c>
      <c r="E664" s="203" t="s">
        <v>11</v>
      </c>
      <c r="F664" s="204">
        <v>37600</v>
      </c>
      <c r="G664" s="204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617</v>
      </c>
      <c r="D665" s="202" t="s">
        <v>37</v>
      </c>
      <c r="E665" s="203" t="s">
        <v>11</v>
      </c>
      <c r="F665" s="204">
        <v>27900</v>
      </c>
      <c r="G665" s="204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618</v>
      </c>
      <c r="D666" s="202" t="s">
        <v>37</v>
      </c>
      <c r="E666" s="203" t="s">
        <v>11</v>
      </c>
      <c r="F666" s="204">
        <v>39800</v>
      </c>
      <c r="G666" s="204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619</v>
      </c>
      <c r="D667" s="202" t="s">
        <v>37</v>
      </c>
      <c r="E667" s="203" t="s">
        <v>11</v>
      </c>
      <c r="F667" s="204">
        <v>24700</v>
      </c>
      <c r="G667" s="204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620</v>
      </c>
      <c r="D668" s="202" t="s">
        <v>37</v>
      </c>
      <c r="E668" s="203" t="s">
        <v>11</v>
      </c>
      <c r="F668" s="204">
        <v>33700</v>
      </c>
      <c r="G668" s="204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621</v>
      </c>
      <c r="D669" s="202" t="s">
        <v>37</v>
      </c>
      <c r="E669" s="203" t="s">
        <v>11</v>
      </c>
      <c r="F669" s="204">
        <v>25800</v>
      </c>
      <c r="G669" s="204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622</v>
      </c>
      <c r="D670" s="202" t="s">
        <v>37</v>
      </c>
      <c r="E670" s="203" t="s">
        <v>11</v>
      </c>
      <c r="F670" s="204">
        <v>19100</v>
      </c>
      <c r="G670" s="204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623</v>
      </c>
      <c r="D671" s="202" t="s">
        <v>37</v>
      </c>
      <c r="E671" s="203" t="s">
        <v>11</v>
      </c>
      <c r="F671" s="204">
        <v>19800</v>
      </c>
      <c r="G671" s="204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624</v>
      </c>
      <c r="D672" s="202" t="s">
        <v>37</v>
      </c>
      <c r="E672" s="203" t="s">
        <v>11</v>
      </c>
      <c r="F672" s="204">
        <v>19800</v>
      </c>
      <c r="G672" s="204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625</v>
      </c>
      <c r="D673" s="202" t="s">
        <v>37</v>
      </c>
      <c r="E673" s="203" t="s">
        <v>11</v>
      </c>
      <c r="F673" s="204">
        <v>20500</v>
      </c>
      <c r="G673" s="204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626</v>
      </c>
      <c r="D674" s="202" t="s">
        <v>37</v>
      </c>
      <c r="E674" s="203" t="s">
        <v>11</v>
      </c>
      <c r="F674" s="204">
        <v>20500</v>
      </c>
      <c r="G674" s="204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627</v>
      </c>
      <c r="D675" s="202" t="s">
        <v>37</v>
      </c>
      <c r="E675" s="203" t="s">
        <v>11</v>
      </c>
      <c r="F675" s="204">
        <v>27500</v>
      </c>
      <c r="G675" s="204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628</v>
      </c>
      <c r="D676" s="202" t="s">
        <v>37</v>
      </c>
      <c r="E676" s="203" t="s">
        <v>11</v>
      </c>
      <c r="F676" s="204">
        <v>27500</v>
      </c>
      <c r="G676" s="204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629</v>
      </c>
      <c r="D677" s="202" t="s">
        <v>37</v>
      </c>
      <c r="E677" s="203" t="s">
        <v>11</v>
      </c>
      <c r="F677" s="204">
        <v>22100</v>
      </c>
      <c r="G677" s="204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83"/>
      <c r="C678" s="109" t="s">
        <v>38</v>
      </c>
      <c r="D678" s="202" t="s">
        <v>38</v>
      </c>
      <c r="E678" s="203"/>
      <c r="F678" s="204"/>
      <c r="G678" s="204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83" t="s">
        <v>1001</v>
      </c>
      <c r="C679" s="109" t="s">
        <v>630</v>
      </c>
      <c r="D679" s="202" t="s">
        <v>38</v>
      </c>
      <c r="E679" s="203"/>
      <c r="F679" s="204"/>
      <c r="G679" s="204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631</v>
      </c>
      <c r="D680" s="202" t="s">
        <v>37</v>
      </c>
      <c r="E680" s="203" t="s">
        <v>11</v>
      </c>
      <c r="F680" s="204">
        <v>53200</v>
      </c>
      <c r="G680" s="204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632</v>
      </c>
      <c r="D681" s="202" t="s">
        <v>37</v>
      </c>
      <c r="E681" s="203" t="s">
        <v>11</v>
      </c>
      <c r="F681" s="204">
        <v>57800</v>
      </c>
      <c r="G681" s="204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633</v>
      </c>
      <c r="D682" s="202" t="s">
        <v>37</v>
      </c>
      <c r="E682" s="203" t="s">
        <v>11</v>
      </c>
      <c r="F682" s="204">
        <v>57800</v>
      </c>
      <c r="G682" s="204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634</v>
      </c>
      <c r="D683" s="202" t="s">
        <v>37</v>
      </c>
      <c r="E683" s="203" t="s">
        <v>11</v>
      </c>
      <c r="F683" s="204">
        <v>80100</v>
      </c>
      <c r="G683" s="204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635</v>
      </c>
      <c r="D684" s="202" t="s">
        <v>37</v>
      </c>
      <c r="E684" s="203" t="s">
        <v>11</v>
      </c>
      <c r="F684" s="204">
        <v>30000</v>
      </c>
      <c r="G684" s="204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636</v>
      </c>
      <c r="D685" s="202" t="s">
        <v>37</v>
      </c>
      <c r="E685" s="203" t="s">
        <v>11</v>
      </c>
      <c r="F685" s="204">
        <v>80100</v>
      </c>
      <c r="G685" s="204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637</v>
      </c>
      <c r="D686" s="202" t="s">
        <v>37</v>
      </c>
      <c r="E686" s="203" t="s">
        <v>11</v>
      </c>
      <c r="F686" s="204">
        <v>84000</v>
      </c>
      <c r="G686" s="204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638</v>
      </c>
      <c r="D687" s="202" t="s">
        <v>37</v>
      </c>
      <c r="E687" s="203" t="s">
        <v>11</v>
      </c>
      <c r="F687" s="204">
        <v>44000</v>
      </c>
      <c r="G687" s="204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639</v>
      </c>
      <c r="D688" s="202" t="s">
        <v>37</v>
      </c>
      <c r="E688" s="203" t="s">
        <v>11</v>
      </c>
      <c r="F688" s="204">
        <v>70300</v>
      </c>
      <c r="G688" s="204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640</v>
      </c>
      <c r="D689" s="202" t="s">
        <v>37</v>
      </c>
      <c r="E689" s="203" t="s">
        <v>11</v>
      </c>
      <c r="F689" s="204">
        <v>70300</v>
      </c>
      <c r="G689" s="204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641</v>
      </c>
      <c r="D690" s="202" t="s">
        <v>37</v>
      </c>
      <c r="E690" s="203" t="s">
        <v>11</v>
      </c>
      <c r="F690" s="204">
        <v>45200</v>
      </c>
      <c r="G690" s="204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642</v>
      </c>
      <c r="D691" s="202" t="s">
        <v>37</v>
      </c>
      <c r="E691" s="203" t="s">
        <v>11</v>
      </c>
      <c r="F691" s="204">
        <v>80900</v>
      </c>
      <c r="G691" s="204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643</v>
      </c>
      <c r="D692" s="202" t="s">
        <v>37</v>
      </c>
      <c r="E692" s="203" t="s">
        <v>11</v>
      </c>
      <c r="F692" s="204">
        <v>80900</v>
      </c>
      <c r="G692" s="204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644</v>
      </c>
      <c r="D693" s="202" t="s">
        <v>37</v>
      </c>
      <c r="E693" s="203" t="s">
        <v>11</v>
      </c>
      <c r="F693" s="204">
        <v>82500</v>
      </c>
      <c r="G693" s="204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645</v>
      </c>
      <c r="D694" s="202" t="s">
        <v>37</v>
      </c>
      <c r="E694" s="203" t="s">
        <v>11</v>
      </c>
      <c r="F694" s="204">
        <v>42100</v>
      </c>
      <c r="G694" s="204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646</v>
      </c>
      <c r="D695" s="202" t="s">
        <v>37</v>
      </c>
      <c r="E695" s="203" t="s">
        <v>11</v>
      </c>
      <c r="F695" s="204">
        <v>42100</v>
      </c>
      <c r="G695" s="204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647</v>
      </c>
      <c r="D696" s="202" t="s">
        <v>37</v>
      </c>
      <c r="E696" s="203" t="s">
        <v>11</v>
      </c>
      <c r="F696" s="204">
        <v>45200</v>
      </c>
      <c r="G696" s="204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648</v>
      </c>
      <c r="D697" s="202" t="s">
        <v>37</v>
      </c>
      <c r="E697" s="203" t="s">
        <v>11</v>
      </c>
      <c r="F697" s="204">
        <v>45200</v>
      </c>
      <c r="G697" s="204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649</v>
      </c>
      <c r="D698" s="202" t="s">
        <v>37</v>
      </c>
      <c r="E698" s="203" t="s">
        <v>11</v>
      </c>
      <c r="F698" s="204">
        <v>45200</v>
      </c>
      <c r="G698" s="204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650</v>
      </c>
      <c r="D699" s="202" t="s">
        <v>37</v>
      </c>
      <c r="E699" s="203" t="s">
        <v>11</v>
      </c>
      <c r="F699" s="204">
        <v>45200</v>
      </c>
      <c r="G699" s="204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651</v>
      </c>
      <c r="D700" s="202" t="s">
        <v>37</v>
      </c>
      <c r="E700" s="203" t="s">
        <v>11</v>
      </c>
      <c r="F700" s="204">
        <v>40200</v>
      </c>
      <c r="G700" s="204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652</v>
      </c>
      <c r="D701" s="202" t="s">
        <v>37</v>
      </c>
      <c r="E701" s="203" t="s">
        <v>11</v>
      </c>
      <c r="F701" s="204">
        <v>37200</v>
      </c>
      <c r="G701" s="204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653</v>
      </c>
      <c r="D702" s="202" t="s">
        <v>37</v>
      </c>
      <c r="E702" s="203" t="s">
        <v>11</v>
      </c>
      <c r="F702" s="204">
        <v>37200</v>
      </c>
      <c r="G702" s="204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654</v>
      </c>
      <c r="D703" s="202" t="s">
        <v>37</v>
      </c>
      <c r="E703" s="203" t="s">
        <v>11</v>
      </c>
      <c r="F703" s="204">
        <v>37200</v>
      </c>
      <c r="G703" s="204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655</v>
      </c>
      <c r="D704" s="202" t="s">
        <v>37</v>
      </c>
      <c r="E704" s="203" t="s">
        <v>11</v>
      </c>
      <c r="F704" s="204">
        <v>326300</v>
      </c>
      <c r="G704" s="204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656</v>
      </c>
      <c r="D705" s="202" t="s">
        <v>37</v>
      </c>
      <c r="E705" s="203" t="s">
        <v>11</v>
      </c>
      <c r="F705" s="204">
        <v>78300</v>
      </c>
      <c r="G705" s="204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657</v>
      </c>
      <c r="D706" s="202" t="s">
        <v>37</v>
      </c>
      <c r="E706" s="203" t="s">
        <v>11</v>
      </c>
      <c r="F706" s="204">
        <v>78300</v>
      </c>
      <c r="G706" s="204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658</v>
      </c>
      <c r="D707" s="202" t="s">
        <v>37</v>
      </c>
      <c r="E707" s="203" t="s">
        <v>11</v>
      </c>
      <c r="F707" s="204">
        <v>74600</v>
      </c>
      <c r="G707" s="204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659</v>
      </c>
      <c r="D708" s="202" t="s">
        <v>37</v>
      </c>
      <c r="E708" s="203" t="s">
        <v>11</v>
      </c>
      <c r="F708" s="204">
        <v>51900</v>
      </c>
      <c r="G708" s="204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660</v>
      </c>
      <c r="D709" s="202" t="s">
        <v>37</v>
      </c>
      <c r="E709" s="203" t="s">
        <v>11</v>
      </c>
      <c r="F709" s="204">
        <v>51900</v>
      </c>
      <c r="G709" s="204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661</v>
      </c>
      <c r="D710" s="202" t="s">
        <v>37</v>
      </c>
      <c r="E710" s="203" t="s">
        <v>11</v>
      </c>
      <c r="F710" s="204">
        <v>75600</v>
      </c>
      <c r="G710" s="204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662</v>
      </c>
      <c r="D711" s="202" t="s">
        <v>37</v>
      </c>
      <c r="E711" s="203" t="s">
        <v>11</v>
      </c>
      <c r="F711" s="204">
        <v>75600</v>
      </c>
      <c r="G711" s="204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663</v>
      </c>
      <c r="D712" s="202" t="s">
        <v>37</v>
      </c>
      <c r="E712" s="203" t="s">
        <v>11</v>
      </c>
      <c r="F712" s="204">
        <v>66800</v>
      </c>
      <c r="G712" s="204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664</v>
      </c>
      <c r="D713" s="202" t="s">
        <v>37</v>
      </c>
      <c r="E713" s="203" t="s">
        <v>11</v>
      </c>
      <c r="F713" s="204">
        <v>62400</v>
      </c>
      <c r="G713" s="204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1464</v>
      </c>
      <c r="D714" s="202" t="s">
        <v>37</v>
      </c>
      <c r="E714" s="203" t="s">
        <v>11</v>
      </c>
      <c r="F714" s="204">
        <v>81300</v>
      </c>
      <c r="G714" s="204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1465</v>
      </c>
      <c r="D715" s="202" t="s">
        <v>37</v>
      </c>
      <c r="E715" s="203" t="s">
        <v>11</v>
      </c>
      <c r="F715" s="204">
        <v>94400</v>
      </c>
      <c r="G715" s="204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1466</v>
      </c>
      <c r="D716" s="202" t="s">
        <v>37</v>
      </c>
      <c r="E716" s="203" t="s">
        <v>11</v>
      </c>
      <c r="F716" s="204">
        <v>82500</v>
      </c>
      <c r="G716" s="204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1467</v>
      </c>
      <c r="D717" s="202" t="s">
        <v>37</v>
      </c>
      <c r="E717" s="203" t="s">
        <v>11</v>
      </c>
      <c r="F717" s="204">
        <v>109200</v>
      </c>
      <c r="G717" s="204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1468</v>
      </c>
      <c r="D718" s="202" t="s">
        <v>37</v>
      </c>
      <c r="E718" s="203" t="s">
        <v>11</v>
      </c>
      <c r="F718" s="204">
        <v>106900</v>
      </c>
      <c r="G718" s="204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1469</v>
      </c>
      <c r="D719" s="202" t="s">
        <v>37</v>
      </c>
      <c r="E719" s="203" t="s">
        <v>11</v>
      </c>
      <c r="F719" s="204">
        <v>104400</v>
      </c>
      <c r="G719" s="204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1470</v>
      </c>
      <c r="D720" s="202" t="s">
        <v>37</v>
      </c>
      <c r="E720" s="203" t="s">
        <v>11</v>
      </c>
      <c r="F720" s="204">
        <v>103500</v>
      </c>
      <c r="G720" s="204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1471</v>
      </c>
      <c r="D721" s="202" t="s">
        <v>37</v>
      </c>
      <c r="E721" s="203" t="s">
        <v>11</v>
      </c>
      <c r="F721" s="204">
        <v>111100</v>
      </c>
      <c r="G721" s="204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1472</v>
      </c>
      <c r="D722" s="202" t="s">
        <v>37</v>
      </c>
      <c r="E722" s="203" t="s">
        <v>11</v>
      </c>
      <c r="F722" s="204">
        <v>108700</v>
      </c>
      <c r="G722" s="204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1473</v>
      </c>
      <c r="D723" s="202" t="s">
        <v>37</v>
      </c>
      <c r="E723" s="203" t="s">
        <v>11</v>
      </c>
      <c r="F723" s="204">
        <v>218400</v>
      </c>
      <c r="G723" s="204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1474</v>
      </c>
      <c r="D724" s="202" t="s">
        <v>37</v>
      </c>
      <c r="E724" s="203" t="s">
        <v>11</v>
      </c>
      <c r="F724" s="204">
        <v>222500</v>
      </c>
      <c r="G724" s="204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1475</v>
      </c>
      <c r="D725" s="202" t="s">
        <v>37</v>
      </c>
      <c r="E725" s="203" t="s">
        <v>11</v>
      </c>
      <c r="F725" s="204">
        <v>173300</v>
      </c>
      <c r="G725" s="204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1476</v>
      </c>
      <c r="D726" s="202" t="s">
        <v>37</v>
      </c>
      <c r="E726" s="203" t="s">
        <v>11</v>
      </c>
      <c r="F726" s="204">
        <v>279500</v>
      </c>
      <c r="G726" s="204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1477</v>
      </c>
      <c r="D727" s="202" t="s">
        <v>37</v>
      </c>
      <c r="E727" s="203" t="s">
        <v>11</v>
      </c>
      <c r="F727" s="204">
        <v>89800</v>
      </c>
      <c r="G727" s="204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1478</v>
      </c>
      <c r="D728" s="202" t="s">
        <v>37</v>
      </c>
      <c r="E728" s="203" t="s">
        <v>11</v>
      </c>
      <c r="F728" s="204">
        <v>102600</v>
      </c>
      <c r="G728" s="204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1479</v>
      </c>
      <c r="D729" s="202" t="s">
        <v>37</v>
      </c>
      <c r="E729" s="203" t="s">
        <v>11</v>
      </c>
      <c r="F729" s="204">
        <v>109700</v>
      </c>
      <c r="G729" s="204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83"/>
      <c r="C730" s="109" t="s">
        <v>38</v>
      </c>
      <c r="D730" s="202" t="s">
        <v>38</v>
      </c>
      <c r="E730" s="203"/>
      <c r="F730" s="204"/>
      <c r="G730" s="204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83" t="s">
        <v>1001</v>
      </c>
      <c r="C731" s="109" t="s">
        <v>665</v>
      </c>
      <c r="D731" s="202" t="s">
        <v>38</v>
      </c>
      <c r="E731" s="203"/>
      <c r="F731" s="204"/>
      <c r="G731" s="204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666</v>
      </c>
      <c r="D732" s="202" t="s">
        <v>37</v>
      </c>
      <c r="E732" s="203" t="s">
        <v>11</v>
      </c>
      <c r="F732" s="204">
        <v>71900</v>
      </c>
      <c r="G732" s="204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667</v>
      </c>
      <c r="D733" s="202" t="s">
        <v>37</v>
      </c>
      <c r="E733" s="203" t="s">
        <v>11</v>
      </c>
      <c r="F733" s="204">
        <v>64700</v>
      </c>
      <c r="G733" s="204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668</v>
      </c>
      <c r="D734" s="202" t="s">
        <v>37</v>
      </c>
      <c r="E734" s="203" t="s">
        <v>11</v>
      </c>
      <c r="F734" s="204">
        <v>88700</v>
      </c>
      <c r="G734" s="204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669</v>
      </c>
      <c r="D735" s="202" t="s">
        <v>37</v>
      </c>
      <c r="E735" s="203" t="s">
        <v>11</v>
      </c>
      <c r="F735" s="204">
        <v>92500</v>
      </c>
      <c r="G735" s="204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670</v>
      </c>
      <c r="D736" s="202" t="s">
        <v>37</v>
      </c>
      <c r="E736" s="203" t="s">
        <v>11</v>
      </c>
      <c r="F736" s="204">
        <v>119100</v>
      </c>
      <c r="G736" s="204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671</v>
      </c>
      <c r="D737" s="202" t="s">
        <v>37</v>
      </c>
      <c r="E737" s="203" t="s">
        <v>11</v>
      </c>
      <c r="F737" s="204">
        <v>202200</v>
      </c>
      <c r="G737" s="204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83"/>
      <c r="C738" s="109" t="s">
        <v>38</v>
      </c>
      <c r="D738" s="202" t="s">
        <v>38</v>
      </c>
      <c r="E738" s="203"/>
      <c r="F738" s="204"/>
      <c r="G738" s="204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83" t="s">
        <v>1001</v>
      </c>
      <c r="C739" s="109" t="s">
        <v>672</v>
      </c>
      <c r="D739" s="202" t="s">
        <v>38</v>
      </c>
      <c r="E739" s="203"/>
      <c r="F739" s="204"/>
      <c r="G739" s="204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673</v>
      </c>
      <c r="D740" s="202" t="s">
        <v>37</v>
      </c>
      <c r="E740" s="203" t="s">
        <v>11</v>
      </c>
      <c r="F740" s="204">
        <v>83600</v>
      </c>
      <c r="G740" s="204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674</v>
      </c>
      <c r="D741" s="202" t="s">
        <v>37</v>
      </c>
      <c r="E741" s="203" t="s">
        <v>11</v>
      </c>
      <c r="F741" s="204">
        <v>83300</v>
      </c>
      <c r="G741" s="204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675</v>
      </c>
      <c r="D742" s="202" t="s">
        <v>37</v>
      </c>
      <c r="E742" s="203" t="s">
        <v>11</v>
      </c>
      <c r="F742" s="204">
        <v>83300</v>
      </c>
      <c r="G742" s="204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676</v>
      </c>
      <c r="D743" s="202" t="s">
        <v>37</v>
      </c>
      <c r="E743" s="203" t="s">
        <v>11</v>
      </c>
      <c r="F743" s="204">
        <v>88300</v>
      </c>
      <c r="G743" s="204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677</v>
      </c>
      <c r="D744" s="202" t="s">
        <v>37</v>
      </c>
      <c r="E744" s="203" t="s">
        <v>11</v>
      </c>
      <c r="F744" s="204">
        <v>93300</v>
      </c>
      <c r="G744" s="204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678</v>
      </c>
      <c r="D745" s="202" t="s">
        <v>37</v>
      </c>
      <c r="E745" s="203" t="s">
        <v>11</v>
      </c>
      <c r="F745" s="204">
        <v>81300</v>
      </c>
      <c r="G745" s="204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679</v>
      </c>
      <c r="D746" s="202" t="s">
        <v>37</v>
      </c>
      <c r="E746" s="203" t="s">
        <v>11</v>
      </c>
      <c r="F746" s="204">
        <v>84900</v>
      </c>
      <c r="G746" s="204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680</v>
      </c>
      <c r="D747" s="202" t="s">
        <v>37</v>
      </c>
      <c r="E747" s="203" t="s">
        <v>11</v>
      </c>
      <c r="F747" s="204">
        <v>94400</v>
      </c>
      <c r="G747" s="204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681</v>
      </c>
      <c r="D748" s="202" t="s">
        <v>37</v>
      </c>
      <c r="E748" s="203" t="s">
        <v>11</v>
      </c>
      <c r="F748" s="204">
        <v>89400</v>
      </c>
      <c r="G748" s="204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682</v>
      </c>
      <c r="D749" s="202" t="s">
        <v>37</v>
      </c>
      <c r="E749" s="203" t="s">
        <v>11</v>
      </c>
      <c r="F749" s="204">
        <v>87600</v>
      </c>
      <c r="G749" s="204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07" t="s">
        <v>1480</v>
      </c>
      <c r="D750" s="202" t="s">
        <v>37</v>
      </c>
      <c r="E750" s="203" t="s">
        <v>11</v>
      </c>
      <c r="F750" s="204">
        <v>87600</v>
      </c>
      <c r="G750" s="204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683</v>
      </c>
      <c r="D751" s="202" t="s">
        <v>37</v>
      </c>
      <c r="E751" s="203" t="s">
        <v>11</v>
      </c>
      <c r="F751" s="204">
        <v>111100</v>
      </c>
      <c r="G751" s="204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684</v>
      </c>
      <c r="D752" s="202" t="s">
        <v>37</v>
      </c>
      <c r="E752" s="203" t="s">
        <v>11</v>
      </c>
      <c r="F752" s="204">
        <v>102000</v>
      </c>
      <c r="G752" s="204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685</v>
      </c>
      <c r="D753" s="202" t="s">
        <v>37</v>
      </c>
      <c r="E753" s="203" t="s">
        <v>11</v>
      </c>
      <c r="F753" s="204">
        <v>82500</v>
      </c>
      <c r="G753" s="204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686</v>
      </c>
      <c r="D754" s="202" t="s">
        <v>37</v>
      </c>
      <c r="E754" s="203" t="s">
        <v>11</v>
      </c>
      <c r="F754" s="204">
        <v>106900</v>
      </c>
      <c r="G754" s="204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687</v>
      </c>
      <c r="D755" s="202" t="s">
        <v>37</v>
      </c>
      <c r="E755" s="203" t="s">
        <v>11</v>
      </c>
      <c r="F755" s="204">
        <v>109200</v>
      </c>
      <c r="G755" s="204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688</v>
      </c>
      <c r="D756" s="202" t="s">
        <v>37</v>
      </c>
      <c r="E756" s="203" t="s">
        <v>11</v>
      </c>
      <c r="F756" s="204">
        <v>96900</v>
      </c>
      <c r="G756" s="204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689</v>
      </c>
      <c r="D757" s="202" t="s">
        <v>37</v>
      </c>
      <c r="E757" s="203" t="s">
        <v>11</v>
      </c>
      <c r="F757" s="204">
        <v>107700</v>
      </c>
      <c r="G757" s="204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690</v>
      </c>
      <c r="D758" s="202" t="s">
        <v>37</v>
      </c>
      <c r="E758" s="203" t="s">
        <v>11</v>
      </c>
      <c r="F758" s="204">
        <v>104400</v>
      </c>
      <c r="G758" s="204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691</v>
      </c>
      <c r="D759" s="202" t="s">
        <v>37</v>
      </c>
      <c r="E759" s="203" t="s">
        <v>11</v>
      </c>
      <c r="F759" s="204">
        <v>194600</v>
      </c>
      <c r="G759" s="204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692</v>
      </c>
      <c r="D760" s="202" t="s">
        <v>37</v>
      </c>
      <c r="E760" s="203" t="s">
        <v>11</v>
      </c>
      <c r="F760" s="204">
        <v>106600</v>
      </c>
      <c r="G760" s="204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693</v>
      </c>
      <c r="D761" s="202" t="s">
        <v>37</v>
      </c>
      <c r="E761" s="203" t="s">
        <v>11</v>
      </c>
      <c r="F761" s="204">
        <v>113200</v>
      </c>
      <c r="G761" s="204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694</v>
      </c>
      <c r="D762" s="202" t="s">
        <v>37</v>
      </c>
      <c r="E762" s="203" t="s">
        <v>11</v>
      </c>
      <c r="F762" s="204">
        <v>133200</v>
      </c>
      <c r="G762" s="204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695</v>
      </c>
      <c r="D763" s="202" t="s">
        <v>37</v>
      </c>
      <c r="E763" s="203" t="s">
        <v>11</v>
      </c>
      <c r="F763" s="204">
        <v>113200</v>
      </c>
      <c r="G763" s="204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696</v>
      </c>
      <c r="D764" s="202" t="s">
        <v>37</v>
      </c>
      <c r="E764" s="203" t="s">
        <v>11</v>
      </c>
      <c r="F764" s="204">
        <v>103500</v>
      </c>
      <c r="G764" s="204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697</v>
      </c>
      <c r="D765" s="202" t="s">
        <v>37</v>
      </c>
      <c r="E765" s="203" t="s">
        <v>11</v>
      </c>
      <c r="F765" s="204">
        <v>108700</v>
      </c>
      <c r="G765" s="204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07" t="s">
        <v>1481</v>
      </c>
      <c r="D766" s="202" t="s">
        <v>37</v>
      </c>
      <c r="E766" s="203" t="s">
        <v>11</v>
      </c>
      <c r="F766" s="204">
        <v>111100</v>
      </c>
      <c r="G766" s="204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698</v>
      </c>
      <c r="D767" s="202" t="s">
        <v>37</v>
      </c>
      <c r="E767" s="203" t="s">
        <v>11</v>
      </c>
      <c r="F767" s="204">
        <v>214300</v>
      </c>
      <c r="G767" s="204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699</v>
      </c>
      <c r="D768" s="202" t="s">
        <v>37</v>
      </c>
      <c r="E768" s="203" t="s">
        <v>11</v>
      </c>
      <c r="F768" s="204">
        <v>197500</v>
      </c>
      <c r="G768" s="204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700</v>
      </c>
      <c r="D769" s="202" t="s">
        <v>37</v>
      </c>
      <c r="E769" s="203" t="s">
        <v>11</v>
      </c>
      <c r="F769" s="204">
        <v>219500</v>
      </c>
      <c r="G769" s="204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07" t="s">
        <v>1482</v>
      </c>
      <c r="D770" s="202" t="s">
        <v>37</v>
      </c>
      <c r="E770" s="203" t="s">
        <v>11</v>
      </c>
      <c r="F770" s="204">
        <v>197500</v>
      </c>
      <c r="G770" s="204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701</v>
      </c>
      <c r="D771" s="202" t="s">
        <v>37</v>
      </c>
      <c r="E771" s="203" t="s">
        <v>11</v>
      </c>
      <c r="F771" s="204">
        <v>218400</v>
      </c>
      <c r="G771" s="204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702</v>
      </c>
      <c r="D772" s="202" t="s">
        <v>37</v>
      </c>
      <c r="E772" s="203" t="s">
        <v>11</v>
      </c>
      <c r="F772" s="204">
        <v>222500</v>
      </c>
      <c r="G772" s="204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07" t="s">
        <v>1483</v>
      </c>
      <c r="D773" s="202" t="s">
        <v>37</v>
      </c>
      <c r="E773" s="203" t="s">
        <v>11</v>
      </c>
      <c r="F773" s="204">
        <v>173300</v>
      </c>
      <c r="G773" s="204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07" t="s">
        <v>1484</v>
      </c>
      <c r="D774" s="202" t="s">
        <v>37</v>
      </c>
      <c r="E774" s="203" t="s">
        <v>11</v>
      </c>
      <c r="F774" s="204">
        <v>279500</v>
      </c>
      <c r="G774" s="204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703</v>
      </c>
      <c r="D775" s="202" t="s">
        <v>37</v>
      </c>
      <c r="E775" s="203" t="s">
        <v>11</v>
      </c>
      <c r="F775" s="204">
        <v>93500</v>
      </c>
      <c r="G775" s="204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704</v>
      </c>
      <c r="D776" s="202" t="s">
        <v>37</v>
      </c>
      <c r="E776" s="203" t="s">
        <v>11</v>
      </c>
      <c r="F776" s="204">
        <v>93500</v>
      </c>
      <c r="G776" s="204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705</v>
      </c>
      <c r="D777" s="202" t="s">
        <v>37</v>
      </c>
      <c r="E777" s="203" t="s">
        <v>11</v>
      </c>
      <c r="F777" s="204">
        <v>89800</v>
      </c>
      <c r="G777" s="204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706</v>
      </c>
      <c r="D778" s="202" t="s">
        <v>37</v>
      </c>
      <c r="E778" s="203" t="s">
        <v>11</v>
      </c>
      <c r="F778" s="204">
        <v>113300</v>
      </c>
      <c r="G778" s="204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707</v>
      </c>
      <c r="D779" s="202" t="s">
        <v>37</v>
      </c>
      <c r="E779" s="203" t="s">
        <v>11</v>
      </c>
      <c r="F779" s="204">
        <v>113300</v>
      </c>
      <c r="G779" s="204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708</v>
      </c>
      <c r="D780" s="202" t="s">
        <v>37</v>
      </c>
      <c r="E780" s="203" t="s">
        <v>11</v>
      </c>
      <c r="F780" s="204">
        <v>102600</v>
      </c>
      <c r="G780" s="204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709</v>
      </c>
      <c r="D781" s="202" t="s">
        <v>37</v>
      </c>
      <c r="E781" s="203" t="s">
        <v>11</v>
      </c>
      <c r="F781" s="204">
        <v>114600</v>
      </c>
      <c r="G781" s="204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710</v>
      </c>
      <c r="D782" s="202" t="s">
        <v>37</v>
      </c>
      <c r="E782" s="203" t="s">
        <v>11</v>
      </c>
      <c r="F782" s="204">
        <v>118400</v>
      </c>
      <c r="G782" s="204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711</v>
      </c>
      <c r="D783" s="202" t="s">
        <v>37</v>
      </c>
      <c r="E783" s="203" t="s">
        <v>11</v>
      </c>
      <c r="F783" s="204">
        <v>109700</v>
      </c>
      <c r="G783" s="204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83"/>
      <c r="C784" s="109" t="s">
        <v>38</v>
      </c>
      <c r="D784" s="202" t="s">
        <v>38</v>
      </c>
      <c r="E784" s="203"/>
      <c r="F784" s="204"/>
      <c r="G784" s="204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83" t="s">
        <v>1001</v>
      </c>
      <c r="C785" s="109" t="s">
        <v>712</v>
      </c>
      <c r="D785" s="202" t="s">
        <v>38</v>
      </c>
      <c r="E785" s="203"/>
      <c r="F785" s="204"/>
      <c r="G785" s="204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713</v>
      </c>
      <c r="D786" s="202" t="s">
        <v>37</v>
      </c>
      <c r="E786" s="203" t="s">
        <v>11</v>
      </c>
      <c r="F786" s="204">
        <v>166200</v>
      </c>
      <c r="G786" s="204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714</v>
      </c>
      <c r="D787" s="202" t="s">
        <v>37</v>
      </c>
      <c r="E787" s="203" t="s">
        <v>11</v>
      </c>
      <c r="F787" s="204">
        <v>169000</v>
      </c>
      <c r="G787" s="204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1485</v>
      </c>
      <c r="D788" s="202" t="s">
        <v>37</v>
      </c>
      <c r="E788" s="203" t="s">
        <v>11</v>
      </c>
      <c r="F788" s="204">
        <v>169000</v>
      </c>
      <c r="G788" s="204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715</v>
      </c>
      <c r="D789" s="202" t="s">
        <v>37</v>
      </c>
      <c r="E789" s="203" t="s">
        <v>11</v>
      </c>
      <c r="F789" s="204">
        <v>177200</v>
      </c>
      <c r="G789" s="204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716</v>
      </c>
      <c r="D790" s="202" t="s">
        <v>37</v>
      </c>
      <c r="E790" s="203" t="s">
        <v>11</v>
      </c>
      <c r="F790" s="204">
        <v>177200</v>
      </c>
      <c r="G790" s="204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717</v>
      </c>
      <c r="D791" s="202" t="s">
        <v>37</v>
      </c>
      <c r="E791" s="203" t="s">
        <v>11</v>
      </c>
      <c r="F791" s="204">
        <v>215500</v>
      </c>
      <c r="G791" s="204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718</v>
      </c>
      <c r="D792" s="202" t="s">
        <v>37</v>
      </c>
      <c r="E792" s="203" t="s">
        <v>11</v>
      </c>
      <c r="F792" s="204">
        <v>213100</v>
      </c>
      <c r="G792" s="204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719</v>
      </c>
      <c r="D793" s="202" t="s">
        <v>37</v>
      </c>
      <c r="E793" s="203" t="s">
        <v>11</v>
      </c>
      <c r="F793" s="204">
        <v>213100</v>
      </c>
      <c r="G793" s="204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1487</v>
      </c>
      <c r="D794" s="202" t="s">
        <v>37</v>
      </c>
      <c r="E794" s="203" t="s">
        <v>11</v>
      </c>
      <c r="F794" s="204">
        <v>213100</v>
      </c>
      <c r="G794" s="204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07" t="s">
        <v>1486</v>
      </c>
      <c r="D795" s="202" t="s">
        <v>37</v>
      </c>
      <c r="E795" s="203" t="s">
        <v>11</v>
      </c>
      <c r="F795" s="204">
        <v>213100</v>
      </c>
      <c r="G795" s="204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720</v>
      </c>
      <c r="D796" s="202" t="s">
        <v>37</v>
      </c>
      <c r="E796" s="203" t="s">
        <v>11</v>
      </c>
      <c r="F796" s="204">
        <v>218400</v>
      </c>
      <c r="G796" s="204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721</v>
      </c>
      <c r="D797" s="202" t="s">
        <v>37</v>
      </c>
      <c r="E797" s="203" t="s">
        <v>11</v>
      </c>
      <c r="F797" s="204">
        <v>253600</v>
      </c>
      <c r="G797" s="204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722</v>
      </c>
      <c r="D798" s="202" t="s">
        <v>37</v>
      </c>
      <c r="E798" s="203" t="s">
        <v>11</v>
      </c>
      <c r="F798" s="204">
        <v>404400</v>
      </c>
      <c r="G798" s="204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723</v>
      </c>
      <c r="D799" s="202" t="s">
        <v>37</v>
      </c>
      <c r="E799" s="203" t="s">
        <v>11</v>
      </c>
      <c r="F799" s="204">
        <v>404400</v>
      </c>
      <c r="G799" s="204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83"/>
      <c r="C800" s="109"/>
      <c r="D800" s="202" t="s">
        <v>38</v>
      </c>
      <c r="E800" s="203"/>
      <c r="F800" s="204"/>
      <c r="G800" s="204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83" t="s">
        <v>1001</v>
      </c>
      <c r="C801" s="109" t="s">
        <v>1029</v>
      </c>
      <c r="D801" s="202" t="s">
        <v>38</v>
      </c>
      <c r="E801" s="203"/>
      <c r="F801" s="204"/>
      <c r="G801" s="204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83">
        <v>1</v>
      </c>
      <c r="C802" s="109" t="s">
        <v>1030</v>
      </c>
      <c r="D802" s="202" t="s">
        <v>37</v>
      </c>
      <c r="E802" s="203" t="s">
        <v>11</v>
      </c>
      <c r="F802" s="204">
        <v>36000</v>
      </c>
      <c r="G802" s="204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83">
        <v>2</v>
      </c>
      <c r="C803" s="109" t="s">
        <v>1031</v>
      </c>
      <c r="D803" s="202" t="s">
        <v>37</v>
      </c>
      <c r="E803" s="203" t="s">
        <v>11</v>
      </c>
      <c r="F803" s="204">
        <v>48100</v>
      </c>
      <c r="G803" s="204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83">
        <v>3</v>
      </c>
      <c r="C804" s="109" t="s">
        <v>1032</v>
      </c>
      <c r="D804" s="202" t="s">
        <v>37</v>
      </c>
      <c r="E804" s="203" t="s">
        <v>11</v>
      </c>
      <c r="F804" s="204">
        <v>55300</v>
      </c>
      <c r="G804" s="204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83">
        <v>4</v>
      </c>
      <c r="C805" s="109" t="s">
        <v>1033</v>
      </c>
      <c r="D805" s="202" t="s">
        <v>37</v>
      </c>
      <c r="E805" s="203" t="s">
        <v>11</v>
      </c>
      <c r="F805" s="204">
        <v>51500</v>
      </c>
      <c r="G805" s="204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83">
        <v>5</v>
      </c>
      <c r="C806" s="109" t="s">
        <v>1034</v>
      </c>
      <c r="D806" s="202" t="s">
        <v>37</v>
      </c>
      <c r="E806" s="203" t="s">
        <v>11</v>
      </c>
      <c r="F806" s="204">
        <v>67900</v>
      </c>
      <c r="G806" s="204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83">
        <v>6</v>
      </c>
      <c r="C807" s="109" t="s">
        <v>1035</v>
      </c>
      <c r="D807" s="202" t="s">
        <v>37</v>
      </c>
      <c r="E807" s="203" t="s">
        <v>11</v>
      </c>
      <c r="F807" s="204">
        <v>56700</v>
      </c>
      <c r="G807" s="204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83">
        <v>7</v>
      </c>
      <c r="C808" s="109" t="s">
        <v>1132</v>
      </c>
      <c r="D808" s="202" t="s">
        <v>37</v>
      </c>
      <c r="E808" s="203" t="s">
        <v>11</v>
      </c>
      <c r="F808" s="204">
        <v>596900</v>
      </c>
      <c r="G808" s="204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83">
        <v>8</v>
      </c>
      <c r="C809" s="109" t="s">
        <v>1133</v>
      </c>
      <c r="D809" s="202" t="s">
        <v>37</v>
      </c>
      <c r="E809" s="203" t="s">
        <v>11</v>
      </c>
      <c r="F809" s="204">
        <v>401500</v>
      </c>
      <c r="G809" s="204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/>
      <c r="C810" s="109"/>
      <c r="D810" s="202" t="s">
        <v>38</v>
      </c>
      <c r="E810" s="203"/>
      <c r="F810" s="204"/>
      <c r="G810" s="204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 t="s">
        <v>1001</v>
      </c>
      <c r="C811" s="109" t="s">
        <v>724</v>
      </c>
      <c r="D811" s="202" t="s">
        <v>38</v>
      </c>
      <c r="E811" s="203"/>
      <c r="F811" s="204"/>
      <c r="G811" s="204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1</v>
      </c>
      <c r="C812" s="109" t="s">
        <v>725</v>
      </c>
      <c r="D812" s="202" t="s">
        <v>37</v>
      </c>
      <c r="E812" s="203" t="s">
        <v>11</v>
      </c>
      <c r="F812" s="204">
        <v>56400</v>
      </c>
      <c r="G812" s="204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>
        <v>2</v>
      </c>
      <c r="C813" s="109" t="s">
        <v>726</v>
      </c>
      <c r="D813" s="202" t="s">
        <v>37</v>
      </c>
      <c r="E813" s="203" t="s">
        <v>11</v>
      </c>
      <c r="F813" s="204">
        <v>65400</v>
      </c>
      <c r="G813" s="204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>
        <v>3</v>
      </c>
      <c r="C814" s="109" t="s">
        <v>727</v>
      </c>
      <c r="D814" s="202" t="s">
        <v>37</v>
      </c>
      <c r="E814" s="203" t="s">
        <v>11</v>
      </c>
      <c r="F814" s="204">
        <v>13600</v>
      </c>
      <c r="G814" s="204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4</v>
      </c>
      <c r="C815" s="109" t="s">
        <v>728</v>
      </c>
      <c r="D815" s="202" t="s">
        <v>37</v>
      </c>
      <c r="E815" s="203" t="s">
        <v>11</v>
      </c>
      <c r="F815" s="204">
        <v>17800</v>
      </c>
      <c r="G815" s="204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5</v>
      </c>
      <c r="C816" s="109" t="s">
        <v>729</v>
      </c>
      <c r="D816" s="202" t="s">
        <v>37</v>
      </c>
      <c r="E816" s="203" t="s">
        <v>11</v>
      </c>
      <c r="F816" s="204">
        <v>173100</v>
      </c>
      <c r="G816" s="204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6</v>
      </c>
      <c r="C817" s="109" t="s">
        <v>730</v>
      </c>
      <c r="D817" s="202" t="s">
        <v>37</v>
      </c>
      <c r="E817" s="203" t="s">
        <v>11</v>
      </c>
      <c r="F817" s="204">
        <v>1539900</v>
      </c>
      <c r="G817" s="204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7</v>
      </c>
      <c r="C818" s="109" t="s">
        <v>731</v>
      </c>
      <c r="D818" s="202" t="s">
        <v>37</v>
      </c>
      <c r="E818" s="203" t="s">
        <v>11</v>
      </c>
      <c r="F818" s="204">
        <v>26200</v>
      </c>
      <c r="G818" s="204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8</v>
      </c>
      <c r="C819" s="109" t="s">
        <v>732</v>
      </c>
      <c r="D819" s="202" t="s">
        <v>37</v>
      </c>
      <c r="E819" s="203" t="s">
        <v>11</v>
      </c>
      <c r="F819" s="204">
        <v>22300</v>
      </c>
      <c r="G819" s="204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>
        <v>9</v>
      </c>
      <c r="C820" s="109" t="s">
        <v>733</v>
      </c>
      <c r="D820" s="202" t="s">
        <v>37</v>
      </c>
      <c r="E820" s="203" t="s">
        <v>11</v>
      </c>
      <c r="F820" s="204">
        <v>26200</v>
      </c>
      <c r="G820" s="204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>
        <v>10</v>
      </c>
      <c r="C821" s="109" t="s">
        <v>734</v>
      </c>
      <c r="D821" s="202" t="s">
        <v>37</v>
      </c>
      <c r="E821" s="203" t="s">
        <v>11</v>
      </c>
      <c r="F821" s="204">
        <v>26200</v>
      </c>
      <c r="G821" s="204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11</v>
      </c>
      <c r="C822" s="109" t="s">
        <v>735</v>
      </c>
      <c r="D822" s="202" t="s">
        <v>37</v>
      </c>
      <c r="E822" s="203" t="s">
        <v>11</v>
      </c>
      <c r="F822" s="204">
        <v>58400</v>
      </c>
      <c r="G822" s="204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12</v>
      </c>
      <c r="C823" s="109" t="s">
        <v>736</v>
      </c>
      <c r="D823" s="202" t="s">
        <v>37</v>
      </c>
      <c r="E823" s="203" t="s">
        <v>11</v>
      </c>
      <c r="F823" s="204">
        <v>45900</v>
      </c>
      <c r="G823" s="204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13</v>
      </c>
      <c r="C824" s="109" t="s">
        <v>737</v>
      </c>
      <c r="D824" s="202" t="s">
        <v>37</v>
      </c>
      <c r="E824" s="203" t="s">
        <v>11</v>
      </c>
      <c r="F824" s="204">
        <v>58400</v>
      </c>
      <c r="G824" s="204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14</v>
      </c>
      <c r="C825" s="109" t="s">
        <v>738</v>
      </c>
      <c r="D825" s="202" t="s">
        <v>37</v>
      </c>
      <c r="E825" s="203" t="s">
        <v>11</v>
      </c>
      <c r="F825" s="204">
        <v>58400</v>
      </c>
      <c r="G825" s="204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15</v>
      </c>
      <c r="C826" s="109" t="s">
        <v>739</v>
      </c>
      <c r="D826" s="202" t="s">
        <v>37</v>
      </c>
      <c r="E826" s="203" t="s">
        <v>11</v>
      </c>
      <c r="F826" s="204">
        <v>45900</v>
      </c>
      <c r="G826" s="204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16</v>
      </c>
      <c r="C827" s="109" t="s">
        <v>740</v>
      </c>
      <c r="D827" s="202" t="s">
        <v>37</v>
      </c>
      <c r="E827" s="203" t="s">
        <v>11</v>
      </c>
      <c r="F827" s="204">
        <v>43100</v>
      </c>
      <c r="G827" s="204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17</v>
      </c>
      <c r="C828" s="109" t="s">
        <v>741</v>
      </c>
      <c r="D828" s="202" t="s">
        <v>37</v>
      </c>
      <c r="E828" s="203" t="s">
        <v>11</v>
      </c>
      <c r="F828" s="204">
        <v>57400</v>
      </c>
      <c r="G828" s="204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18</v>
      </c>
      <c r="C829" s="109" t="s">
        <v>742</v>
      </c>
      <c r="D829" s="202" t="s">
        <v>37</v>
      </c>
      <c r="E829" s="203" t="s">
        <v>11</v>
      </c>
      <c r="F829" s="204">
        <v>45900</v>
      </c>
      <c r="G829" s="204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19</v>
      </c>
      <c r="C830" s="109" t="s">
        <v>743</v>
      </c>
      <c r="D830" s="202" t="s">
        <v>37</v>
      </c>
      <c r="E830" s="203" t="s">
        <v>11</v>
      </c>
      <c r="F830" s="204">
        <v>3843100</v>
      </c>
      <c r="G830" s="204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20</v>
      </c>
      <c r="C831" s="109" t="s">
        <v>744</v>
      </c>
      <c r="D831" s="202" t="s">
        <v>37</v>
      </c>
      <c r="E831" s="203" t="s">
        <v>11</v>
      </c>
      <c r="F831" s="204">
        <v>39700</v>
      </c>
      <c r="G831" s="204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21</v>
      </c>
      <c r="C832" s="109" t="s">
        <v>745</v>
      </c>
      <c r="D832" s="202" t="s">
        <v>37</v>
      </c>
      <c r="E832" s="203" t="s">
        <v>11</v>
      </c>
      <c r="F832" s="204">
        <v>58000</v>
      </c>
      <c r="G832" s="204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22</v>
      </c>
      <c r="C833" s="109" t="s">
        <v>746</v>
      </c>
      <c r="D833" s="202" t="s">
        <v>37</v>
      </c>
      <c r="E833" s="203" t="s">
        <v>11</v>
      </c>
      <c r="F833" s="204">
        <v>31300</v>
      </c>
      <c r="G833" s="204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23</v>
      </c>
      <c r="C834" s="109" t="s">
        <v>747</v>
      </c>
      <c r="D834" s="202" t="s">
        <v>37</v>
      </c>
      <c r="E834" s="203" t="s">
        <v>11</v>
      </c>
      <c r="F834" s="204">
        <v>45600</v>
      </c>
      <c r="G834" s="204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24</v>
      </c>
      <c r="C835" s="109" t="s">
        <v>748</v>
      </c>
      <c r="D835" s="202" t="s">
        <v>37</v>
      </c>
      <c r="E835" s="203" t="s">
        <v>11</v>
      </c>
      <c r="F835" s="204">
        <v>36600</v>
      </c>
      <c r="G835" s="204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25</v>
      </c>
      <c r="C836" s="109" t="s">
        <v>749</v>
      </c>
      <c r="D836" s="202" t="s">
        <v>37</v>
      </c>
      <c r="E836" s="203" t="s">
        <v>11</v>
      </c>
      <c r="F836" s="204">
        <v>36600</v>
      </c>
      <c r="G836" s="204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26</v>
      </c>
      <c r="C837" s="109" t="s">
        <v>750</v>
      </c>
      <c r="D837" s="202" t="s">
        <v>37</v>
      </c>
      <c r="E837" s="203" t="s">
        <v>11</v>
      </c>
      <c r="F837" s="204">
        <v>36600</v>
      </c>
      <c r="G837" s="204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27</v>
      </c>
      <c r="C838" s="109" t="s">
        <v>751</v>
      </c>
      <c r="D838" s="202" t="s">
        <v>37</v>
      </c>
      <c r="E838" s="203" t="s">
        <v>11</v>
      </c>
      <c r="F838" s="204">
        <v>50900</v>
      </c>
      <c r="G838" s="204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83">
        <v>28</v>
      </c>
      <c r="C839" s="109" t="s">
        <v>752</v>
      </c>
      <c r="D839" s="202" t="s">
        <v>37</v>
      </c>
      <c r="E839" s="203" t="s">
        <v>11</v>
      </c>
      <c r="F839" s="204">
        <v>50900</v>
      </c>
      <c r="G839" s="204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29</v>
      </c>
      <c r="C840" s="109" t="s">
        <v>753</v>
      </c>
      <c r="D840" s="202" t="s">
        <v>37</v>
      </c>
      <c r="E840" s="203" t="s">
        <v>11</v>
      </c>
      <c r="F840" s="204">
        <v>50900</v>
      </c>
      <c r="G840" s="204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30</v>
      </c>
      <c r="C841" s="109" t="s">
        <v>754</v>
      </c>
      <c r="D841" s="202" t="s">
        <v>37</v>
      </c>
      <c r="E841" s="203" t="s">
        <v>11</v>
      </c>
      <c r="F841" s="204">
        <v>142600</v>
      </c>
      <c r="G841" s="204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83">
        <v>31</v>
      </c>
      <c r="C842" s="109" t="s">
        <v>755</v>
      </c>
      <c r="D842" s="202" t="s">
        <v>37</v>
      </c>
      <c r="E842" s="203" t="s">
        <v>11</v>
      </c>
      <c r="F842" s="204">
        <v>142600</v>
      </c>
      <c r="G842" s="204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83">
        <v>32</v>
      </c>
      <c r="C843" s="109" t="s">
        <v>756</v>
      </c>
      <c r="D843" s="202" t="s">
        <v>37</v>
      </c>
      <c r="E843" s="203" t="s">
        <v>11</v>
      </c>
      <c r="F843" s="204">
        <v>54400</v>
      </c>
      <c r="G843" s="204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83">
        <v>33</v>
      </c>
      <c r="C844" s="109" t="s">
        <v>757</v>
      </c>
      <c r="D844" s="202" t="s">
        <v>37</v>
      </c>
      <c r="E844" s="203" t="s">
        <v>11</v>
      </c>
      <c r="F844" s="204">
        <v>50700</v>
      </c>
      <c r="G844" s="204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83">
        <v>34</v>
      </c>
      <c r="C845" s="109" t="s">
        <v>758</v>
      </c>
      <c r="D845" s="202" t="s">
        <v>37</v>
      </c>
      <c r="E845" s="203" t="s">
        <v>11</v>
      </c>
      <c r="F845" s="204">
        <v>50700</v>
      </c>
      <c r="G845" s="204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83">
        <v>35</v>
      </c>
      <c r="C846" s="109" t="s">
        <v>759</v>
      </c>
      <c r="D846" s="202" t="s">
        <v>37</v>
      </c>
      <c r="E846" s="203" t="s">
        <v>11</v>
      </c>
      <c r="F846" s="204">
        <v>762100</v>
      </c>
      <c r="G846" s="204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83">
        <v>36</v>
      </c>
      <c r="C847" s="109" t="s">
        <v>286</v>
      </c>
      <c r="D847" s="202" t="s">
        <v>37</v>
      </c>
      <c r="E847" s="203" t="s">
        <v>11</v>
      </c>
      <c r="F847" s="204">
        <v>13000</v>
      </c>
      <c r="G847" s="204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83">
        <v>38</v>
      </c>
      <c r="C848" s="109" t="s">
        <v>1135</v>
      </c>
      <c r="D848" s="202" t="s">
        <v>37</v>
      </c>
      <c r="E848" s="203" t="s">
        <v>11</v>
      </c>
      <c r="F848" s="204">
        <v>614700</v>
      </c>
      <c r="G848" s="204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83">
        <v>39</v>
      </c>
      <c r="C849" s="109" t="s">
        <v>1136</v>
      </c>
      <c r="D849" s="202" t="s">
        <v>37</v>
      </c>
      <c r="E849" s="203" t="s">
        <v>11</v>
      </c>
      <c r="F849" s="204">
        <v>829000</v>
      </c>
      <c r="G849" s="204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83">
        <v>41</v>
      </c>
      <c r="C850" s="109" t="s">
        <v>990</v>
      </c>
      <c r="D850" s="202" t="s">
        <v>37</v>
      </c>
      <c r="E850" s="203" t="s">
        <v>11</v>
      </c>
      <c r="F850" s="204">
        <v>179200</v>
      </c>
      <c r="G850" s="204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83">
        <v>42</v>
      </c>
      <c r="C851" s="109" t="s">
        <v>991</v>
      </c>
      <c r="D851" s="202" t="s">
        <v>37</v>
      </c>
      <c r="E851" s="203" t="s">
        <v>463</v>
      </c>
      <c r="F851" s="204">
        <v>14370.766666666666</v>
      </c>
      <c r="G851" s="204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83"/>
      <c r="C852" s="109"/>
      <c r="D852" s="202" t="s">
        <v>38</v>
      </c>
      <c r="E852" s="203"/>
      <c r="F852" s="204"/>
      <c r="G852" s="204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 t="s">
        <v>1001</v>
      </c>
      <c r="C853" s="109" t="s">
        <v>1138</v>
      </c>
      <c r="D853" s="202" t="s">
        <v>38</v>
      </c>
      <c r="E853" s="203"/>
      <c r="F853" s="204"/>
      <c r="G853" s="204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1</v>
      </c>
      <c r="C854" s="109" t="s">
        <v>1139</v>
      </c>
      <c r="D854" s="202" t="s">
        <v>37</v>
      </c>
      <c r="E854" s="203" t="s">
        <v>11</v>
      </c>
      <c r="F854" s="204">
        <v>1568200</v>
      </c>
      <c r="G854" s="204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>
        <v>2</v>
      </c>
      <c r="C855" s="109" t="s">
        <v>1140</v>
      </c>
      <c r="D855" s="202" t="s">
        <v>37</v>
      </c>
      <c r="E855" s="203" t="s">
        <v>11</v>
      </c>
      <c r="F855" s="204">
        <v>3467100</v>
      </c>
      <c r="G855" s="204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>
        <v>3</v>
      </c>
      <c r="C856" s="109" t="s">
        <v>1141</v>
      </c>
      <c r="D856" s="202" t="s">
        <v>37</v>
      </c>
      <c r="E856" s="203" t="s">
        <v>11</v>
      </c>
      <c r="F856" s="204">
        <v>3467100</v>
      </c>
      <c r="G856" s="204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4</v>
      </c>
      <c r="C857" s="109" t="s">
        <v>1142</v>
      </c>
      <c r="D857" s="202" t="s">
        <v>37</v>
      </c>
      <c r="E857" s="203" t="s">
        <v>11</v>
      </c>
      <c r="F857" s="204">
        <v>1515700</v>
      </c>
      <c r="G857" s="204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/>
      <c r="C858" s="109"/>
      <c r="D858" s="202"/>
      <c r="E858" s="203"/>
      <c r="F858" s="204"/>
      <c r="G858" s="204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 t="s">
        <v>1001</v>
      </c>
      <c r="C859" s="109" t="s">
        <v>760</v>
      </c>
      <c r="D859" s="202" t="s">
        <v>38</v>
      </c>
      <c r="E859" s="203"/>
      <c r="F859" s="204"/>
      <c r="G859" s="204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83">
        <v>1</v>
      </c>
      <c r="C860" s="109" t="s">
        <v>761</v>
      </c>
      <c r="D860" s="202" t="s">
        <v>37</v>
      </c>
      <c r="E860" s="203" t="s">
        <v>287</v>
      </c>
      <c r="F860" s="204">
        <v>475700</v>
      </c>
      <c r="G860" s="204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>
        <v>2</v>
      </c>
      <c r="C861" s="109" t="s">
        <v>288</v>
      </c>
      <c r="D861" s="202" t="s">
        <v>37</v>
      </c>
      <c r="E861" s="203" t="s">
        <v>287</v>
      </c>
      <c r="F861" s="204">
        <v>475700</v>
      </c>
      <c r="G861" s="204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>
        <v>3</v>
      </c>
      <c r="C862" s="109" t="s">
        <v>289</v>
      </c>
      <c r="D862" s="202" t="s">
        <v>37</v>
      </c>
      <c r="E862" s="203" t="s">
        <v>287</v>
      </c>
      <c r="F862" s="204">
        <v>371300</v>
      </c>
      <c r="G862" s="204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83">
        <v>4</v>
      </c>
      <c r="C863" s="109" t="s">
        <v>290</v>
      </c>
      <c r="D863" s="202" t="s">
        <v>37</v>
      </c>
      <c r="E863" s="203" t="s">
        <v>287</v>
      </c>
      <c r="F863" s="204">
        <v>351700</v>
      </c>
      <c r="G863" s="204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5</v>
      </c>
      <c r="C864" s="109" t="s">
        <v>291</v>
      </c>
      <c r="D864" s="202" t="s">
        <v>37</v>
      </c>
      <c r="E864" s="203" t="s">
        <v>287</v>
      </c>
      <c r="F864" s="204">
        <v>300100</v>
      </c>
      <c r="G864" s="204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6</v>
      </c>
      <c r="C865" s="109" t="s">
        <v>292</v>
      </c>
      <c r="D865" s="202" t="s">
        <v>37</v>
      </c>
      <c r="E865" s="203" t="s">
        <v>287</v>
      </c>
      <c r="F865" s="204">
        <v>290900</v>
      </c>
      <c r="G865" s="204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7</v>
      </c>
      <c r="C866" s="109" t="s">
        <v>293</v>
      </c>
      <c r="D866" s="202" t="s">
        <v>37</v>
      </c>
      <c r="E866" s="203" t="s">
        <v>287</v>
      </c>
      <c r="F866" s="204">
        <v>290600</v>
      </c>
      <c r="G866" s="204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8</v>
      </c>
      <c r="C867" s="109" t="s">
        <v>294</v>
      </c>
      <c r="D867" s="202" t="s">
        <v>37</v>
      </c>
      <c r="E867" s="203" t="s">
        <v>287</v>
      </c>
      <c r="F867" s="204">
        <v>247000</v>
      </c>
      <c r="G867" s="204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>
        <v>9</v>
      </c>
      <c r="C868" s="109" t="s">
        <v>295</v>
      </c>
      <c r="D868" s="202" t="s">
        <v>37</v>
      </c>
      <c r="E868" s="203" t="s">
        <v>287</v>
      </c>
      <c r="F868" s="204">
        <v>276000</v>
      </c>
      <c r="G868" s="204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>
        <v>10</v>
      </c>
      <c r="C869" s="109" t="s">
        <v>296</v>
      </c>
      <c r="D869" s="202" t="s">
        <v>37</v>
      </c>
      <c r="E869" s="203" t="s">
        <v>287</v>
      </c>
      <c r="F869" s="204">
        <v>268100</v>
      </c>
      <c r="G869" s="204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83">
        <v>11</v>
      </c>
      <c r="C870" s="109" t="s">
        <v>297</v>
      </c>
      <c r="D870" s="202" t="s">
        <v>37</v>
      </c>
      <c r="E870" s="203" t="s">
        <v>287</v>
      </c>
      <c r="F870" s="204">
        <v>222400</v>
      </c>
      <c r="G870" s="204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12</v>
      </c>
      <c r="C871" s="109" t="s">
        <v>298</v>
      </c>
      <c r="D871" s="202" t="s">
        <v>37</v>
      </c>
      <c r="E871" s="203" t="s">
        <v>287</v>
      </c>
      <c r="F871" s="204">
        <v>222400</v>
      </c>
      <c r="G871" s="204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83">
        <v>13</v>
      </c>
      <c r="C872" s="109" t="s">
        <v>299</v>
      </c>
      <c r="D872" s="202" t="s">
        <v>37</v>
      </c>
      <c r="E872" s="203" t="s">
        <v>287</v>
      </c>
      <c r="F872" s="204">
        <v>197300</v>
      </c>
      <c r="G872" s="204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14</v>
      </c>
      <c r="C873" s="109" t="s">
        <v>300</v>
      </c>
      <c r="D873" s="202" t="s">
        <v>37</v>
      </c>
      <c r="E873" s="203" t="s">
        <v>287</v>
      </c>
      <c r="F873" s="204">
        <v>149200</v>
      </c>
      <c r="G873" s="204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15</v>
      </c>
      <c r="C874" s="109" t="s">
        <v>301</v>
      </c>
      <c r="D874" s="202" t="s">
        <v>37</v>
      </c>
      <c r="E874" s="203" t="s">
        <v>287</v>
      </c>
      <c r="F874" s="204">
        <v>390200</v>
      </c>
      <c r="G874" s="204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83">
        <v>16</v>
      </c>
      <c r="C875" s="109" t="s">
        <v>303</v>
      </c>
      <c r="D875" s="202" t="s">
        <v>37</v>
      </c>
      <c r="E875" s="203" t="s">
        <v>287</v>
      </c>
      <c r="F875" s="204">
        <v>307600</v>
      </c>
      <c r="G875" s="204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17</v>
      </c>
      <c r="C876" s="109" t="s">
        <v>305</v>
      </c>
      <c r="D876" s="202" t="s">
        <v>37</v>
      </c>
      <c r="E876" s="203" t="s">
        <v>287</v>
      </c>
      <c r="F876" s="204">
        <v>261600</v>
      </c>
      <c r="G876" s="204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18</v>
      </c>
      <c r="C877" s="109" t="s">
        <v>307</v>
      </c>
      <c r="D877" s="202" t="s">
        <v>37</v>
      </c>
      <c r="E877" s="203" t="s">
        <v>287</v>
      </c>
      <c r="F877" s="204">
        <v>198700</v>
      </c>
      <c r="G877" s="204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19</v>
      </c>
      <c r="C878" s="109" t="s">
        <v>302</v>
      </c>
      <c r="D878" s="202" t="s">
        <v>37</v>
      </c>
      <c r="E878" s="203" t="s">
        <v>287</v>
      </c>
      <c r="F878" s="204">
        <v>272600</v>
      </c>
      <c r="G878" s="204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20</v>
      </c>
      <c r="C879" s="109" t="s">
        <v>304</v>
      </c>
      <c r="D879" s="202" t="s">
        <v>37</v>
      </c>
      <c r="E879" s="203" t="s">
        <v>287</v>
      </c>
      <c r="F879" s="204">
        <v>243400</v>
      </c>
      <c r="G879" s="204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21</v>
      </c>
      <c r="C880" s="109" t="s">
        <v>306</v>
      </c>
      <c r="D880" s="202" t="s">
        <v>37</v>
      </c>
      <c r="E880" s="203" t="s">
        <v>287</v>
      </c>
      <c r="F880" s="204">
        <v>179300</v>
      </c>
      <c r="G880" s="204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22</v>
      </c>
      <c r="C881" s="109" t="s">
        <v>308</v>
      </c>
      <c r="D881" s="202" t="s">
        <v>37</v>
      </c>
      <c r="E881" s="203" t="s">
        <v>287</v>
      </c>
      <c r="F881" s="204">
        <v>151900</v>
      </c>
      <c r="G881" s="204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83">
        <v>23</v>
      </c>
      <c r="C882" s="109" t="s">
        <v>762</v>
      </c>
      <c r="D882" s="202" t="s">
        <v>37</v>
      </c>
      <c r="E882" s="203" t="s">
        <v>287</v>
      </c>
      <c r="F882" s="204">
        <v>136485.10978061482</v>
      </c>
      <c r="G882" s="204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24</v>
      </c>
      <c r="C883" s="109" t="s">
        <v>763</v>
      </c>
      <c r="D883" s="202" t="s">
        <v>37</v>
      </c>
      <c r="E883" s="203" t="s">
        <v>287</v>
      </c>
      <c r="F883" s="204">
        <v>125481.16630030893</v>
      </c>
      <c r="G883" s="204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25</v>
      </c>
      <c r="C884" s="109" t="s">
        <v>466</v>
      </c>
      <c r="D884" s="202" t="s">
        <v>37</v>
      </c>
      <c r="E884" s="203" t="s">
        <v>287</v>
      </c>
      <c r="F884" s="204">
        <v>115200</v>
      </c>
      <c r="G884" s="204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26</v>
      </c>
      <c r="C885" s="109" t="s">
        <v>467</v>
      </c>
      <c r="D885" s="202" t="s">
        <v>37</v>
      </c>
      <c r="E885" s="203" t="s">
        <v>287</v>
      </c>
      <c r="F885" s="204">
        <v>115000</v>
      </c>
      <c r="G885" s="204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83">
        <v>27</v>
      </c>
      <c r="C886" s="109" t="s">
        <v>468</v>
      </c>
      <c r="D886" s="202" t="s">
        <v>37</v>
      </c>
      <c r="E886" s="203" t="s">
        <v>287</v>
      </c>
      <c r="F886" s="204">
        <v>101800</v>
      </c>
      <c r="G886" s="204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28</v>
      </c>
      <c r="C887" s="109" t="s">
        <v>309</v>
      </c>
      <c r="D887" s="202" t="s">
        <v>37</v>
      </c>
      <c r="E887" s="203" t="s">
        <v>287</v>
      </c>
      <c r="F887" s="204">
        <v>523270.00000000006</v>
      </c>
      <c r="G887" s="204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29</v>
      </c>
      <c r="C888" s="109" t="s">
        <v>310</v>
      </c>
      <c r="D888" s="202" t="s">
        <v>37</v>
      </c>
      <c r="E888" s="203" t="s">
        <v>287</v>
      </c>
      <c r="F888" s="204">
        <v>523270.00000000006</v>
      </c>
      <c r="G888" s="204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83">
        <v>30</v>
      </c>
      <c r="C889" s="109" t="s">
        <v>311</v>
      </c>
      <c r="D889" s="202" t="s">
        <v>37</v>
      </c>
      <c r="E889" s="203" t="s">
        <v>287</v>
      </c>
      <c r="F889" s="204">
        <v>408430.00000000006</v>
      </c>
      <c r="G889" s="204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31</v>
      </c>
      <c r="C890" s="109" t="s">
        <v>312</v>
      </c>
      <c r="D890" s="202" t="s">
        <v>37</v>
      </c>
      <c r="E890" s="203" t="s">
        <v>287</v>
      </c>
      <c r="F890" s="204">
        <v>386870.00000000006</v>
      </c>
      <c r="G890" s="204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32</v>
      </c>
      <c r="C891" s="109" t="s">
        <v>313</v>
      </c>
      <c r="D891" s="202" t="s">
        <v>37</v>
      </c>
      <c r="E891" s="203" t="s">
        <v>287</v>
      </c>
      <c r="F891" s="204">
        <v>330110</v>
      </c>
      <c r="G891" s="204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33</v>
      </c>
      <c r="C892" s="109" t="s">
        <v>314</v>
      </c>
      <c r="D892" s="202" t="s">
        <v>37</v>
      </c>
      <c r="E892" s="203" t="s">
        <v>287</v>
      </c>
      <c r="F892" s="204">
        <v>319990</v>
      </c>
      <c r="G892" s="204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34</v>
      </c>
      <c r="C893" s="109" t="s">
        <v>315</v>
      </c>
      <c r="D893" s="202" t="s">
        <v>37</v>
      </c>
      <c r="E893" s="203" t="s">
        <v>287</v>
      </c>
      <c r="F893" s="204">
        <v>319660</v>
      </c>
      <c r="G893" s="204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35</v>
      </c>
      <c r="C894" s="109" t="s">
        <v>316</v>
      </c>
      <c r="D894" s="202" t="s">
        <v>37</v>
      </c>
      <c r="E894" s="203" t="s">
        <v>287</v>
      </c>
      <c r="F894" s="204">
        <v>271700</v>
      </c>
      <c r="G894" s="204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36</v>
      </c>
      <c r="C895" s="109" t="s">
        <v>317</v>
      </c>
      <c r="D895" s="202" t="s">
        <v>37</v>
      </c>
      <c r="E895" s="203" t="s">
        <v>287</v>
      </c>
      <c r="F895" s="204">
        <v>303600</v>
      </c>
      <c r="G895" s="204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83">
        <v>37</v>
      </c>
      <c r="C896" s="109" t="s">
        <v>318</v>
      </c>
      <c r="D896" s="202" t="s">
        <v>37</v>
      </c>
      <c r="E896" s="203" t="s">
        <v>287</v>
      </c>
      <c r="F896" s="204">
        <v>294910</v>
      </c>
      <c r="G896" s="204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38</v>
      </c>
      <c r="C897" s="109" t="s">
        <v>319</v>
      </c>
      <c r="D897" s="202" t="s">
        <v>37</v>
      </c>
      <c r="E897" s="203" t="s">
        <v>287</v>
      </c>
      <c r="F897" s="204">
        <v>244640.00000000003</v>
      </c>
      <c r="G897" s="204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39</v>
      </c>
      <c r="C898" s="109" t="s">
        <v>320</v>
      </c>
      <c r="D898" s="202" t="s">
        <v>37</v>
      </c>
      <c r="E898" s="203" t="s">
        <v>287</v>
      </c>
      <c r="F898" s="204">
        <v>244640.00000000003</v>
      </c>
      <c r="G898" s="204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83">
        <v>40</v>
      </c>
      <c r="C899" s="109" t="s">
        <v>321</v>
      </c>
      <c r="D899" s="202" t="s">
        <v>37</v>
      </c>
      <c r="E899" s="203" t="s">
        <v>287</v>
      </c>
      <c r="F899" s="204">
        <v>217030.00000000003</v>
      </c>
      <c r="G899" s="204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83">
        <v>41</v>
      </c>
      <c r="C900" s="109" t="s">
        <v>322</v>
      </c>
      <c r="D900" s="202" t="s">
        <v>37</v>
      </c>
      <c r="E900" s="203" t="s">
        <v>287</v>
      </c>
      <c r="F900" s="204">
        <v>164120</v>
      </c>
      <c r="G900" s="204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42</v>
      </c>
      <c r="C901" s="109" t="s">
        <v>323</v>
      </c>
      <c r="D901" s="202" t="s">
        <v>37</v>
      </c>
      <c r="E901" s="203" t="s">
        <v>287</v>
      </c>
      <c r="F901" s="204">
        <v>429220.00000000006</v>
      </c>
      <c r="G901" s="204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83">
        <v>43</v>
      </c>
      <c r="C902" s="109" t="s">
        <v>325</v>
      </c>
      <c r="D902" s="202" t="s">
        <v>37</v>
      </c>
      <c r="E902" s="203" t="s">
        <v>287</v>
      </c>
      <c r="F902" s="204">
        <v>338360</v>
      </c>
      <c r="G902" s="204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83">
        <v>44</v>
      </c>
      <c r="C903" s="109" t="s">
        <v>327</v>
      </c>
      <c r="D903" s="202" t="s">
        <v>37</v>
      </c>
      <c r="E903" s="203" t="s">
        <v>287</v>
      </c>
      <c r="F903" s="204">
        <v>287760</v>
      </c>
      <c r="G903" s="204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45</v>
      </c>
      <c r="C904" s="109" t="s">
        <v>329</v>
      </c>
      <c r="D904" s="202" t="s">
        <v>37</v>
      </c>
      <c r="E904" s="203" t="s">
        <v>287</v>
      </c>
      <c r="F904" s="204">
        <v>218570.00000000003</v>
      </c>
      <c r="G904" s="204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46</v>
      </c>
      <c r="C905" s="109" t="s">
        <v>324</v>
      </c>
      <c r="D905" s="202" t="s">
        <v>37</v>
      </c>
      <c r="E905" s="203" t="s">
        <v>287</v>
      </c>
      <c r="F905" s="204">
        <v>299860</v>
      </c>
      <c r="G905" s="204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83">
        <v>47</v>
      </c>
      <c r="C906" s="109" t="s">
        <v>326</v>
      </c>
      <c r="D906" s="202" t="s">
        <v>37</v>
      </c>
      <c r="E906" s="203" t="s">
        <v>287</v>
      </c>
      <c r="F906" s="204">
        <v>267740</v>
      </c>
      <c r="G906" s="204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83">
        <v>48</v>
      </c>
      <c r="C907" s="109" t="s">
        <v>328</v>
      </c>
      <c r="D907" s="202" t="s">
        <v>37</v>
      </c>
      <c r="E907" s="203" t="s">
        <v>287</v>
      </c>
      <c r="F907" s="204">
        <v>197230.00000000003</v>
      </c>
      <c r="G907" s="204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83">
        <v>49</v>
      </c>
      <c r="C908" s="109" t="s">
        <v>330</v>
      </c>
      <c r="D908" s="202" t="s">
        <v>37</v>
      </c>
      <c r="E908" s="203" t="s">
        <v>287</v>
      </c>
      <c r="F908" s="204">
        <v>167090</v>
      </c>
      <c r="G908" s="204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83">
        <v>50</v>
      </c>
      <c r="C909" s="109" t="s">
        <v>764</v>
      </c>
      <c r="D909" s="202" t="s">
        <v>37</v>
      </c>
      <c r="E909" s="203" t="s">
        <v>287</v>
      </c>
      <c r="F909" s="204">
        <v>150133.62075867632</v>
      </c>
      <c r="G909" s="204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83">
        <v>51</v>
      </c>
      <c r="C910" s="109" t="s">
        <v>765</v>
      </c>
      <c r="D910" s="202" t="s">
        <v>37</v>
      </c>
      <c r="E910" s="203" t="s">
        <v>287</v>
      </c>
      <c r="F910" s="204">
        <v>138029.28293033983</v>
      </c>
      <c r="G910" s="204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83">
        <v>52</v>
      </c>
      <c r="C911" s="109" t="s">
        <v>766</v>
      </c>
      <c r="D911" s="202" t="s">
        <v>37</v>
      </c>
      <c r="E911" s="203" t="s">
        <v>287</v>
      </c>
      <c r="F911" s="204">
        <v>126720.00000000001</v>
      </c>
      <c r="G911" s="204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83">
        <v>53</v>
      </c>
      <c r="C912" s="109" t="s">
        <v>767</v>
      </c>
      <c r="D912" s="202" t="s">
        <v>37</v>
      </c>
      <c r="E912" s="203" t="s">
        <v>287</v>
      </c>
      <c r="F912" s="204">
        <v>126500.00000000001</v>
      </c>
      <c r="G912" s="204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83">
        <v>54</v>
      </c>
      <c r="C913" s="109" t="s">
        <v>768</v>
      </c>
      <c r="D913" s="202" t="s">
        <v>37</v>
      </c>
      <c r="E913" s="203" t="s">
        <v>287</v>
      </c>
      <c r="F913" s="204">
        <v>111980.00000000001</v>
      </c>
      <c r="G913" s="204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83">
        <v>55</v>
      </c>
      <c r="C914" s="109" t="s">
        <v>1566</v>
      </c>
      <c r="D914" s="202" t="s">
        <v>37</v>
      </c>
      <c r="E914" s="203" t="s">
        <v>287</v>
      </c>
      <c r="F914" s="204">
        <v>382439</v>
      </c>
      <c r="G914" s="204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83">
        <v>56</v>
      </c>
      <c r="C915" s="109" t="s">
        <v>1095</v>
      </c>
      <c r="D915" s="202" t="s">
        <v>37</v>
      </c>
      <c r="E915" s="203" t="s">
        <v>287</v>
      </c>
      <c r="F915" s="204">
        <v>662141.63144094404</v>
      </c>
      <c r="G915" s="204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83"/>
      <c r="C916" s="109"/>
      <c r="D916" s="202" t="s">
        <v>38</v>
      </c>
      <c r="E916" s="203"/>
      <c r="F916" s="204"/>
      <c r="G916" s="204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 t="s">
        <v>1001</v>
      </c>
      <c r="C917" s="109" t="s">
        <v>769</v>
      </c>
      <c r="D917" s="202" t="s">
        <v>38</v>
      </c>
      <c r="E917" s="203"/>
      <c r="F917" s="204"/>
      <c r="G917" s="204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83">
        <v>1</v>
      </c>
      <c r="C918" s="109" t="s">
        <v>331</v>
      </c>
      <c r="D918" s="202" t="s">
        <v>37</v>
      </c>
      <c r="E918" s="203" t="s">
        <v>287</v>
      </c>
      <c r="F918" s="204">
        <v>285500</v>
      </c>
      <c r="G918" s="204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83">
        <v>2</v>
      </c>
      <c r="C919" s="109" t="s">
        <v>332</v>
      </c>
      <c r="D919" s="202" t="s">
        <v>37</v>
      </c>
      <c r="E919" s="203" t="s">
        <v>287</v>
      </c>
      <c r="F919" s="204">
        <v>240000</v>
      </c>
      <c r="G919" s="204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83">
        <v>3</v>
      </c>
      <c r="C920" s="109" t="s">
        <v>333</v>
      </c>
      <c r="D920" s="202" t="s">
        <v>37</v>
      </c>
      <c r="E920" s="203" t="s">
        <v>287</v>
      </c>
      <c r="F920" s="204">
        <v>220800</v>
      </c>
      <c r="G920" s="204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83">
        <v>4</v>
      </c>
      <c r="C921" s="109" t="s">
        <v>334</v>
      </c>
      <c r="D921" s="202" t="s">
        <v>37</v>
      </c>
      <c r="E921" s="203" t="s">
        <v>287</v>
      </c>
      <c r="F921" s="204">
        <v>164300</v>
      </c>
      <c r="G921" s="204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83">
        <v>5</v>
      </c>
      <c r="C922" s="109" t="s">
        <v>335</v>
      </c>
      <c r="D922" s="202" t="s">
        <v>37</v>
      </c>
      <c r="E922" s="203" t="s">
        <v>287</v>
      </c>
      <c r="F922" s="204">
        <v>111700</v>
      </c>
      <c r="G922" s="204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6</v>
      </c>
      <c r="C923" s="109" t="s">
        <v>336</v>
      </c>
      <c r="D923" s="202" t="s">
        <v>37</v>
      </c>
      <c r="E923" s="203" t="s">
        <v>287</v>
      </c>
      <c r="F923" s="204">
        <v>223500</v>
      </c>
      <c r="G923" s="204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7</v>
      </c>
      <c r="C924" s="109" t="s">
        <v>337</v>
      </c>
      <c r="D924" s="202" t="s">
        <v>37</v>
      </c>
      <c r="E924" s="203" t="s">
        <v>287</v>
      </c>
      <c r="F924" s="204">
        <v>179000</v>
      </c>
      <c r="G924" s="204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/>
      <c r="C925" s="109"/>
      <c r="D925" s="202" t="s">
        <v>38</v>
      </c>
      <c r="E925" s="203"/>
      <c r="F925" s="204"/>
      <c r="G925" s="204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 t="s">
        <v>1001</v>
      </c>
      <c r="C926" s="109" t="s">
        <v>760</v>
      </c>
      <c r="D926" s="202" t="s">
        <v>38</v>
      </c>
      <c r="E926" s="203"/>
      <c r="F926" s="204"/>
      <c r="G926" s="204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>
        <v>1</v>
      </c>
      <c r="C927" s="109" t="s">
        <v>1169</v>
      </c>
      <c r="D927" s="202" t="s">
        <v>37</v>
      </c>
      <c r="E927" s="203" t="s">
        <v>1072</v>
      </c>
      <c r="F927" s="204">
        <v>9514000</v>
      </c>
      <c r="G927" s="204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>
        <v>2</v>
      </c>
      <c r="C928" s="109" t="s">
        <v>1170</v>
      </c>
      <c r="D928" s="202" t="s">
        <v>37</v>
      </c>
      <c r="E928" s="203" t="s">
        <v>1072</v>
      </c>
      <c r="F928" s="204">
        <v>9514000</v>
      </c>
      <c r="G928" s="204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>
        <v>3</v>
      </c>
      <c r="C929" s="109" t="s">
        <v>1171</v>
      </c>
      <c r="D929" s="202" t="s">
        <v>37</v>
      </c>
      <c r="E929" s="203" t="s">
        <v>1072</v>
      </c>
      <c r="F929" s="204">
        <v>7426000</v>
      </c>
      <c r="G929" s="204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4</v>
      </c>
      <c r="C930" s="109" t="s">
        <v>1172</v>
      </c>
      <c r="D930" s="202" t="s">
        <v>37</v>
      </c>
      <c r="E930" s="203" t="s">
        <v>1072</v>
      </c>
      <c r="F930" s="204">
        <v>7034000</v>
      </c>
      <c r="G930" s="204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5</v>
      </c>
      <c r="C931" s="109" t="s">
        <v>1173</v>
      </c>
      <c r="D931" s="202" t="s">
        <v>37</v>
      </c>
      <c r="E931" s="203" t="s">
        <v>1072</v>
      </c>
      <c r="F931" s="204">
        <v>6002000</v>
      </c>
      <c r="G931" s="204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6</v>
      </c>
      <c r="C932" s="109" t="s">
        <v>1174</v>
      </c>
      <c r="D932" s="202" t="s">
        <v>37</v>
      </c>
      <c r="E932" s="203" t="s">
        <v>1072</v>
      </c>
      <c r="F932" s="204">
        <v>5818000</v>
      </c>
      <c r="G932" s="204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7</v>
      </c>
      <c r="C933" s="109" t="s">
        <v>1175</v>
      </c>
      <c r="D933" s="202" t="s">
        <v>37</v>
      </c>
      <c r="E933" s="203" t="s">
        <v>1072</v>
      </c>
      <c r="F933" s="204">
        <v>5812000</v>
      </c>
      <c r="G933" s="204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8</v>
      </c>
      <c r="C934" s="109" t="s">
        <v>1176</v>
      </c>
      <c r="D934" s="202" t="s">
        <v>37</v>
      </c>
      <c r="E934" s="203" t="s">
        <v>1072</v>
      </c>
      <c r="F934" s="204">
        <v>4940000</v>
      </c>
      <c r="G934" s="204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>
        <v>9</v>
      </c>
      <c r="C935" s="109" t="s">
        <v>1177</v>
      </c>
      <c r="D935" s="202" t="s">
        <v>37</v>
      </c>
      <c r="E935" s="203" t="s">
        <v>1072</v>
      </c>
      <c r="F935" s="204">
        <v>5520000</v>
      </c>
      <c r="G935" s="204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>
        <v>10</v>
      </c>
      <c r="C936" s="109" t="s">
        <v>1178</v>
      </c>
      <c r="D936" s="202" t="s">
        <v>37</v>
      </c>
      <c r="E936" s="203" t="s">
        <v>1072</v>
      </c>
      <c r="F936" s="204">
        <v>5362000</v>
      </c>
      <c r="G936" s="204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11</v>
      </c>
      <c r="C937" s="109" t="s">
        <v>1179</v>
      </c>
      <c r="D937" s="202" t="s">
        <v>37</v>
      </c>
      <c r="E937" s="203" t="s">
        <v>1072</v>
      </c>
      <c r="F937" s="204">
        <v>4448000</v>
      </c>
      <c r="G937" s="204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12</v>
      </c>
      <c r="C938" s="109" t="s">
        <v>1180</v>
      </c>
      <c r="D938" s="202" t="s">
        <v>37</v>
      </c>
      <c r="E938" s="203" t="s">
        <v>1072</v>
      </c>
      <c r="F938" s="204">
        <v>4448000</v>
      </c>
      <c r="G938" s="204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13</v>
      </c>
      <c r="C939" s="109" t="s">
        <v>1181</v>
      </c>
      <c r="D939" s="202" t="s">
        <v>37</v>
      </c>
      <c r="E939" s="203" t="s">
        <v>1072</v>
      </c>
      <c r="F939" s="204">
        <v>3946000</v>
      </c>
      <c r="G939" s="204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14</v>
      </c>
      <c r="C940" s="109" t="s">
        <v>1182</v>
      </c>
      <c r="D940" s="202" t="s">
        <v>37</v>
      </c>
      <c r="E940" s="203" t="s">
        <v>1072</v>
      </c>
      <c r="F940" s="204">
        <v>2984000</v>
      </c>
      <c r="G940" s="204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15</v>
      </c>
      <c r="C941" s="109" t="s">
        <v>1183</v>
      </c>
      <c r="D941" s="202" t="s">
        <v>37</v>
      </c>
      <c r="E941" s="203" t="s">
        <v>1072</v>
      </c>
      <c r="F941" s="204">
        <v>7804000</v>
      </c>
      <c r="G941" s="204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16</v>
      </c>
      <c r="C942" s="109" t="s">
        <v>1184</v>
      </c>
      <c r="D942" s="202" t="s">
        <v>37</v>
      </c>
      <c r="E942" s="203" t="s">
        <v>1072</v>
      </c>
      <c r="F942" s="204">
        <v>6152000</v>
      </c>
      <c r="G942" s="204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17</v>
      </c>
      <c r="C943" s="109" t="s">
        <v>1185</v>
      </c>
      <c r="D943" s="202" t="s">
        <v>37</v>
      </c>
      <c r="E943" s="203" t="s">
        <v>1072</v>
      </c>
      <c r="F943" s="204">
        <v>5232000</v>
      </c>
      <c r="G943" s="204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18</v>
      </c>
      <c r="C944" s="109" t="s">
        <v>1186</v>
      </c>
      <c r="D944" s="202" t="s">
        <v>37</v>
      </c>
      <c r="E944" s="203" t="s">
        <v>1072</v>
      </c>
      <c r="F944" s="204">
        <v>3974000</v>
      </c>
      <c r="G944" s="204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19</v>
      </c>
      <c r="C945" s="109" t="s">
        <v>1187</v>
      </c>
      <c r="D945" s="202" t="s">
        <v>37</v>
      </c>
      <c r="E945" s="203" t="s">
        <v>1072</v>
      </c>
      <c r="F945" s="204">
        <v>5452000</v>
      </c>
      <c r="G945" s="204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20</v>
      </c>
      <c r="C946" s="109" t="s">
        <v>1188</v>
      </c>
      <c r="D946" s="202" t="s">
        <v>37</v>
      </c>
      <c r="E946" s="203" t="s">
        <v>1072</v>
      </c>
      <c r="F946" s="204">
        <v>4868000</v>
      </c>
      <c r="G946" s="204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21</v>
      </c>
      <c r="C947" s="109" t="s">
        <v>1189</v>
      </c>
      <c r="D947" s="202" t="s">
        <v>37</v>
      </c>
      <c r="E947" s="203" t="s">
        <v>1072</v>
      </c>
      <c r="F947" s="204">
        <v>3586000</v>
      </c>
      <c r="G947" s="204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22</v>
      </c>
      <c r="C948" s="109" t="s">
        <v>1190</v>
      </c>
      <c r="D948" s="202" t="s">
        <v>37</v>
      </c>
      <c r="E948" s="203" t="s">
        <v>1072</v>
      </c>
      <c r="F948" s="204">
        <v>3038000</v>
      </c>
      <c r="G948" s="204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23</v>
      </c>
      <c r="C949" s="109" t="s">
        <v>1191</v>
      </c>
      <c r="D949" s="202" t="s">
        <v>37</v>
      </c>
      <c r="E949" s="203" t="s">
        <v>1072</v>
      </c>
      <c r="F949" s="204">
        <v>2729702.1956122965</v>
      </c>
      <c r="G949" s="204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24</v>
      </c>
      <c r="C950" s="109" t="s">
        <v>1192</v>
      </c>
      <c r="D950" s="202" t="s">
        <v>37</v>
      </c>
      <c r="E950" s="203" t="s">
        <v>1072</v>
      </c>
      <c r="F950" s="204">
        <v>2509623.3260061787</v>
      </c>
      <c r="G950" s="204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25</v>
      </c>
      <c r="C951" s="109" t="s">
        <v>1193</v>
      </c>
      <c r="D951" s="202" t="s">
        <v>37</v>
      </c>
      <c r="E951" s="203" t="s">
        <v>1072</v>
      </c>
      <c r="F951" s="204">
        <v>2304000</v>
      </c>
      <c r="G951" s="204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26</v>
      </c>
      <c r="C952" s="109" t="s">
        <v>1194</v>
      </c>
      <c r="D952" s="202" t="s">
        <v>37</v>
      </c>
      <c r="E952" s="203" t="s">
        <v>1072</v>
      </c>
      <c r="F952" s="204">
        <v>2300000</v>
      </c>
      <c r="G952" s="204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27</v>
      </c>
      <c r="C953" s="109" t="s">
        <v>1195</v>
      </c>
      <c r="D953" s="202" t="s">
        <v>37</v>
      </c>
      <c r="E953" s="203" t="s">
        <v>1072</v>
      </c>
      <c r="F953" s="204">
        <v>2036000</v>
      </c>
      <c r="G953" s="204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28</v>
      </c>
      <c r="C954" s="109" t="s">
        <v>1196</v>
      </c>
      <c r="D954" s="202" t="s">
        <v>37</v>
      </c>
      <c r="E954" s="203" t="s">
        <v>1072</v>
      </c>
      <c r="F954" s="204">
        <v>10465400.000000002</v>
      </c>
      <c r="G954" s="204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29</v>
      </c>
      <c r="C955" s="109" t="s">
        <v>1197</v>
      </c>
      <c r="D955" s="202" t="s">
        <v>37</v>
      </c>
      <c r="E955" s="203" t="s">
        <v>1072</v>
      </c>
      <c r="F955" s="204">
        <v>10465400.000000002</v>
      </c>
      <c r="G955" s="204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30</v>
      </c>
      <c r="C956" s="109" t="s">
        <v>1198</v>
      </c>
      <c r="D956" s="202" t="s">
        <v>37</v>
      </c>
      <c r="E956" s="203" t="s">
        <v>1072</v>
      </c>
      <c r="F956" s="204">
        <v>8168600.0000000009</v>
      </c>
      <c r="G956" s="204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31</v>
      </c>
      <c r="C957" s="109" t="s">
        <v>1199</v>
      </c>
      <c r="D957" s="202" t="s">
        <v>37</v>
      </c>
      <c r="E957" s="203" t="s">
        <v>1072</v>
      </c>
      <c r="F957" s="204">
        <v>7737400.0000000009</v>
      </c>
      <c r="G957" s="204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32</v>
      </c>
      <c r="C958" s="109" t="s">
        <v>1200</v>
      </c>
      <c r="D958" s="202" t="s">
        <v>37</v>
      </c>
      <c r="E958" s="203" t="s">
        <v>1072</v>
      </c>
      <c r="F958" s="204">
        <v>6602200</v>
      </c>
      <c r="G958" s="204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33</v>
      </c>
      <c r="C959" s="109" t="s">
        <v>1201</v>
      </c>
      <c r="D959" s="202" t="s">
        <v>37</v>
      </c>
      <c r="E959" s="203" t="s">
        <v>1072</v>
      </c>
      <c r="F959" s="204">
        <v>6399800</v>
      </c>
      <c r="G959" s="204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34</v>
      </c>
      <c r="C960" s="109" t="s">
        <v>1202</v>
      </c>
      <c r="D960" s="202" t="s">
        <v>37</v>
      </c>
      <c r="E960" s="203" t="s">
        <v>1072</v>
      </c>
      <c r="F960" s="204">
        <v>6393200</v>
      </c>
      <c r="G960" s="204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35</v>
      </c>
      <c r="C961" s="109" t="s">
        <v>1203</v>
      </c>
      <c r="D961" s="202" t="s">
        <v>37</v>
      </c>
      <c r="E961" s="203" t="s">
        <v>1072</v>
      </c>
      <c r="F961" s="204">
        <v>5434000</v>
      </c>
      <c r="G961" s="204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36</v>
      </c>
      <c r="C962" s="109" t="s">
        <v>1204</v>
      </c>
      <c r="D962" s="202" t="s">
        <v>37</v>
      </c>
      <c r="E962" s="203" t="s">
        <v>1072</v>
      </c>
      <c r="F962" s="204">
        <v>6072000</v>
      </c>
      <c r="G962" s="204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37</v>
      </c>
      <c r="C963" s="109" t="s">
        <v>1205</v>
      </c>
      <c r="D963" s="202" t="s">
        <v>37</v>
      </c>
      <c r="E963" s="203" t="s">
        <v>1072</v>
      </c>
      <c r="F963" s="204">
        <v>5898200</v>
      </c>
      <c r="G963" s="204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38</v>
      </c>
      <c r="C964" s="109" t="s">
        <v>1206</v>
      </c>
      <c r="D964" s="202" t="s">
        <v>37</v>
      </c>
      <c r="E964" s="203" t="s">
        <v>1072</v>
      </c>
      <c r="F964" s="204">
        <v>4892800.0000000009</v>
      </c>
      <c r="G964" s="204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39</v>
      </c>
      <c r="C965" s="109" t="s">
        <v>1207</v>
      </c>
      <c r="D965" s="202" t="s">
        <v>37</v>
      </c>
      <c r="E965" s="203" t="s">
        <v>1072</v>
      </c>
      <c r="F965" s="204">
        <v>4892800.0000000009</v>
      </c>
      <c r="G965" s="204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40</v>
      </c>
      <c r="C966" s="109" t="s">
        <v>1208</v>
      </c>
      <c r="D966" s="202" t="s">
        <v>37</v>
      </c>
      <c r="E966" s="203" t="s">
        <v>1072</v>
      </c>
      <c r="F966" s="204">
        <v>4340600.0000000009</v>
      </c>
      <c r="G966" s="204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41</v>
      </c>
      <c r="C967" s="109" t="s">
        <v>1209</v>
      </c>
      <c r="D967" s="202" t="s">
        <v>37</v>
      </c>
      <c r="E967" s="203" t="s">
        <v>1072</v>
      </c>
      <c r="F967" s="204">
        <v>3282400</v>
      </c>
      <c r="G967" s="204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42</v>
      </c>
      <c r="C968" s="109" t="s">
        <v>1210</v>
      </c>
      <c r="D968" s="202" t="s">
        <v>37</v>
      </c>
      <c r="E968" s="203" t="s">
        <v>1072</v>
      </c>
      <c r="F968" s="204">
        <v>8584400.0000000019</v>
      </c>
      <c r="G968" s="204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43</v>
      </c>
      <c r="C969" s="109" t="s">
        <v>1211</v>
      </c>
      <c r="D969" s="202" t="s">
        <v>37</v>
      </c>
      <c r="E969" s="203" t="s">
        <v>1072</v>
      </c>
      <c r="F969" s="204">
        <v>6767200</v>
      </c>
      <c r="G969" s="204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83">
        <v>44</v>
      </c>
      <c r="C970" s="109" t="s">
        <v>1212</v>
      </c>
      <c r="D970" s="202" t="s">
        <v>37</v>
      </c>
      <c r="E970" s="203" t="s">
        <v>1072</v>
      </c>
      <c r="F970" s="204">
        <v>5755200</v>
      </c>
      <c r="G970" s="204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83">
        <v>45</v>
      </c>
      <c r="C971" s="109" t="s">
        <v>1213</v>
      </c>
      <c r="D971" s="202" t="s">
        <v>37</v>
      </c>
      <c r="E971" s="203" t="s">
        <v>1072</v>
      </c>
      <c r="F971" s="204">
        <v>4371400.0000000009</v>
      </c>
      <c r="G971" s="204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83">
        <v>46</v>
      </c>
      <c r="C972" s="109" t="s">
        <v>1214</v>
      </c>
      <c r="D972" s="202" t="s">
        <v>37</v>
      </c>
      <c r="E972" s="203" t="s">
        <v>1072</v>
      </c>
      <c r="F972" s="204">
        <v>5997200</v>
      </c>
      <c r="G972" s="204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83">
        <v>47</v>
      </c>
      <c r="C973" s="109" t="s">
        <v>1215</v>
      </c>
      <c r="D973" s="202" t="s">
        <v>37</v>
      </c>
      <c r="E973" s="203" t="s">
        <v>1072</v>
      </c>
      <c r="F973" s="204">
        <v>5354800</v>
      </c>
      <c r="G973" s="204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83">
        <v>48</v>
      </c>
      <c r="C974" s="109" t="s">
        <v>1216</v>
      </c>
      <c r="D974" s="202" t="s">
        <v>37</v>
      </c>
      <c r="E974" s="203" t="s">
        <v>1072</v>
      </c>
      <c r="F974" s="204">
        <v>3944600.0000000005</v>
      </c>
      <c r="G974" s="204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83">
        <v>49</v>
      </c>
      <c r="C975" s="109" t="s">
        <v>1217</v>
      </c>
      <c r="D975" s="202" t="s">
        <v>37</v>
      </c>
      <c r="E975" s="203" t="s">
        <v>1072</v>
      </c>
      <c r="F975" s="204">
        <v>3341800</v>
      </c>
      <c r="G975" s="204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83">
        <v>50</v>
      </c>
      <c r="C976" s="109" t="s">
        <v>1218</v>
      </c>
      <c r="D976" s="202" t="s">
        <v>37</v>
      </c>
      <c r="E976" s="203" t="s">
        <v>1072</v>
      </c>
      <c r="F976" s="204">
        <v>3002672.4151735264</v>
      </c>
      <c r="G976" s="204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83">
        <v>51</v>
      </c>
      <c r="C977" s="109" t="s">
        <v>1219</v>
      </c>
      <c r="D977" s="202" t="s">
        <v>37</v>
      </c>
      <c r="E977" s="203" t="s">
        <v>1072</v>
      </c>
      <c r="F977" s="204">
        <v>2760585.6586067965</v>
      </c>
      <c r="G977" s="204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83">
        <v>52</v>
      </c>
      <c r="C978" s="109" t="s">
        <v>1220</v>
      </c>
      <c r="D978" s="202" t="s">
        <v>37</v>
      </c>
      <c r="E978" s="203" t="s">
        <v>1072</v>
      </c>
      <c r="F978" s="204">
        <v>2534400.0000000005</v>
      </c>
      <c r="G978" s="204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83">
        <v>53</v>
      </c>
      <c r="C979" s="109" t="s">
        <v>1221</v>
      </c>
      <c r="D979" s="202" t="s">
        <v>37</v>
      </c>
      <c r="E979" s="203" t="s">
        <v>1072</v>
      </c>
      <c r="F979" s="204">
        <v>2530000.0000000005</v>
      </c>
      <c r="G979" s="204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83">
        <v>54</v>
      </c>
      <c r="C980" s="109" t="s">
        <v>1222</v>
      </c>
      <c r="D980" s="202" t="s">
        <v>37</v>
      </c>
      <c r="E980" s="203" t="s">
        <v>1072</v>
      </c>
      <c r="F980" s="204">
        <v>2239600.0000000005</v>
      </c>
      <c r="G980" s="204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55</v>
      </c>
      <c r="C981" s="109" t="s">
        <v>1223</v>
      </c>
      <c r="D981" s="202" t="s">
        <v>37</v>
      </c>
      <c r="E981" s="203" t="s">
        <v>1072</v>
      </c>
      <c r="F981" s="204">
        <v>13242832.628818881</v>
      </c>
      <c r="G981" s="204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/>
      <c r="C982" s="109"/>
      <c r="D982" s="202" t="s">
        <v>38</v>
      </c>
      <c r="E982" s="203"/>
      <c r="F982" s="204">
        <v>0</v>
      </c>
      <c r="G982" s="204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 t="s">
        <v>1001</v>
      </c>
      <c r="C983" s="109" t="s">
        <v>769</v>
      </c>
      <c r="D983" s="202" t="s">
        <v>38</v>
      </c>
      <c r="E983" s="203"/>
      <c r="F983" s="204">
        <v>0</v>
      </c>
      <c r="G983" s="204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1</v>
      </c>
      <c r="C984" s="109" t="s">
        <v>1224</v>
      </c>
      <c r="D984" s="202" t="s">
        <v>37</v>
      </c>
      <c r="E984" s="203" t="s">
        <v>1072</v>
      </c>
      <c r="F984" s="204">
        <v>5710000</v>
      </c>
      <c r="G984" s="204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>
        <v>2</v>
      </c>
      <c r="C985" s="109" t="s">
        <v>1225</v>
      </c>
      <c r="D985" s="202" t="s">
        <v>37</v>
      </c>
      <c r="E985" s="203" t="s">
        <v>1072</v>
      </c>
      <c r="F985" s="204">
        <v>4800000</v>
      </c>
      <c r="G985" s="204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>
        <v>3</v>
      </c>
      <c r="C986" s="109" t="s">
        <v>1226</v>
      </c>
      <c r="D986" s="202" t="s">
        <v>37</v>
      </c>
      <c r="E986" s="203" t="s">
        <v>1072</v>
      </c>
      <c r="F986" s="204">
        <v>4416000</v>
      </c>
      <c r="G986" s="204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4</v>
      </c>
      <c r="C987" s="109" t="s">
        <v>1227</v>
      </c>
      <c r="D987" s="202" t="s">
        <v>37</v>
      </c>
      <c r="E987" s="203" t="s">
        <v>1072</v>
      </c>
      <c r="F987" s="204">
        <v>3286000</v>
      </c>
      <c r="G987" s="204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5</v>
      </c>
      <c r="C988" s="109" t="s">
        <v>1228</v>
      </c>
      <c r="D988" s="202" t="s">
        <v>37</v>
      </c>
      <c r="E988" s="203" t="s">
        <v>1072</v>
      </c>
      <c r="F988" s="204">
        <v>2234000</v>
      </c>
      <c r="G988" s="204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6</v>
      </c>
      <c r="C989" s="109" t="s">
        <v>1229</v>
      </c>
      <c r="D989" s="202" t="s">
        <v>37</v>
      </c>
      <c r="E989" s="203" t="s">
        <v>1072</v>
      </c>
      <c r="F989" s="204">
        <v>4470000</v>
      </c>
      <c r="G989" s="204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7</v>
      </c>
      <c r="C990" s="109" t="s">
        <v>1230</v>
      </c>
      <c r="D990" s="202" t="s">
        <v>37</v>
      </c>
      <c r="E990" s="203" t="s">
        <v>1072</v>
      </c>
      <c r="F990" s="204">
        <v>3580000</v>
      </c>
      <c r="G990" s="204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/>
      <c r="C991" s="109"/>
      <c r="D991" s="202" t="s">
        <v>38</v>
      </c>
      <c r="E991" s="203"/>
      <c r="F991" s="204"/>
      <c r="G991" s="204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 t="s">
        <v>1001</v>
      </c>
      <c r="C992" s="109" t="s">
        <v>521</v>
      </c>
      <c r="D992" s="202" t="s">
        <v>38</v>
      </c>
      <c r="E992" s="203"/>
      <c r="F992" s="204"/>
      <c r="G992" s="204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>
        <v>1</v>
      </c>
      <c r="C993" s="109" t="s">
        <v>770</v>
      </c>
      <c r="D993" s="202" t="s">
        <v>37</v>
      </c>
      <c r="E993" s="203" t="s">
        <v>11</v>
      </c>
      <c r="F993" s="204">
        <v>355700</v>
      </c>
      <c r="G993" s="204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>
        <v>2</v>
      </c>
      <c r="C994" s="109" t="s">
        <v>771</v>
      </c>
      <c r="D994" s="202" t="s">
        <v>37</v>
      </c>
      <c r="E994" s="203" t="s">
        <v>11</v>
      </c>
      <c r="F994" s="204">
        <v>346400</v>
      </c>
      <c r="G994" s="204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>
        <v>3</v>
      </c>
      <c r="C995" s="109" t="s">
        <v>772</v>
      </c>
      <c r="D995" s="202" t="s">
        <v>37</v>
      </c>
      <c r="E995" s="203" t="s">
        <v>11</v>
      </c>
      <c r="F995" s="204">
        <v>571650</v>
      </c>
      <c r="G995" s="204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4</v>
      </c>
      <c r="C996" s="109" t="s">
        <v>773</v>
      </c>
      <c r="D996" s="202" t="s">
        <v>37</v>
      </c>
      <c r="E996" s="203" t="s">
        <v>11</v>
      </c>
      <c r="F996" s="204">
        <v>1182800</v>
      </c>
      <c r="G996" s="204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5</v>
      </c>
      <c r="C997" s="109" t="s">
        <v>774</v>
      </c>
      <c r="D997" s="202" t="s">
        <v>37</v>
      </c>
      <c r="E997" s="203" t="s">
        <v>11</v>
      </c>
      <c r="F997" s="204">
        <v>2953300</v>
      </c>
      <c r="G997" s="204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6</v>
      </c>
      <c r="C998" s="109" t="s">
        <v>775</v>
      </c>
      <c r="D998" s="202" t="s">
        <v>37</v>
      </c>
      <c r="E998" s="203" t="s">
        <v>11</v>
      </c>
      <c r="F998" s="204">
        <v>1627400</v>
      </c>
      <c r="G998" s="204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7</v>
      </c>
      <c r="C999" s="109" t="s">
        <v>776</v>
      </c>
      <c r="D999" s="202" t="s">
        <v>37</v>
      </c>
      <c r="E999" s="203" t="s">
        <v>11</v>
      </c>
      <c r="F999" s="204">
        <v>3686500</v>
      </c>
      <c r="G999" s="204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8</v>
      </c>
      <c r="C1000" s="109" t="s">
        <v>777</v>
      </c>
      <c r="D1000" s="202" t="s">
        <v>37</v>
      </c>
      <c r="E1000" s="203" t="s">
        <v>11</v>
      </c>
      <c r="F1000" s="204">
        <v>3784400</v>
      </c>
      <c r="G1000" s="204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>
        <v>9</v>
      </c>
      <c r="C1001" s="109" t="s">
        <v>1567</v>
      </c>
      <c r="D1001" s="202" t="s">
        <v>37</v>
      </c>
      <c r="E1001" s="203" t="s">
        <v>11</v>
      </c>
      <c r="F1001" s="204">
        <v>4127900</v>
      </c>
      <c r="G1001" s="204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>
        <v>10</v>
      </c>
      <c r="C1002" s="109" t="s">
        <v>1568</v>
      </c>
      <c r="D1002" s="202" t="s">
        <v>37</v>
      </c>
      <c r="E1002" s="203" t="s">
        <v>11</v>
      </c>
      <c r="F1002" s="204">
        <v>4540690</v>
      </c>
      <c r="G1002" s="204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11</v>
      </c>
      <c r="C1003" s="109" t="s">
        <v>1488</v>
      </c>
      <c r="D1003" s="202" t="s">
        <v>37</v>
      </c>
      <c r="E1003" s="203" t="s">
        <v>11</v>
      </c>
      <c r="F1003" s="204">
        <v>614700</v>
      </c>
      <c r="G1003" s="204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12</v>
      </c>
      <c r="C1004" s="109" t="s">
        <v>1489</v>
      </c>
      <c r="D1004" s="202" t="s">
        <v>37</v>
      </c>
      <c r="E1004" s="203" t="s">
        <v>11</v>
      </c>
      <c r="F1004" s="204">
        <v>829000</v>
      </c>
      <c r="G1004" s="204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/>
      <c r="C1005" s="109" t="s">
        <v>38</v>
      </c>
      <c r="D1005" s="202" t="s">
        <v>38</v>
      </c>
      <c r="E1005" s="203"/>
      <c r="F1005" s="204"/>
      <c r="G1005" s="204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 t="s">
        <v>1001</v>
      </c>
      <c r="C1006" s="109" t="s">
        <v>778</v>
      </c>
      <c r="D1006" s="202" t="s">
        <v>38</v>
      </c>
      <c r="E1006" s="203"/>
      <c r="F1006" s="204"/>
      <c r="G1006" s="204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1</v>
      </c>
      <c r="C1007" s="109" t="s">
        <v>338</v>
      </c>
      <c r="D1007" s="202" t="s">
        <v>37</v>
      </c>
      <c r="E1007" s="203" t="s">
        <v>90</v>
      </c>
      <c r="F1007" s="204">
        <v>367100.81715813151</v>
      </c>
      <c r="G1007" s="204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>
        <v>2</v>
      </c>
      <c r="C1008" s="109" t="s">
        <v>339</v>
      </c>
      <c r="D1008" s="202" t="s">
        <v>37</v>
      </c>
      <c r="E1008" s="203" t="s">
        <v>90</v>
      </c>
      <c r="F1008" s="204">
        <v>367100.81715813151</v>
      </c>
      <c r="G1008" s="204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>
        <v>3</v>
      </c>
      <c r="C1009" s="109" t="s">
        <v>340</v>
      </c>
      <c r="D1009" s="202" t="s">
        <v>37</v>
      </c>
      <c r="E1009" s="203" t="s">
        <v>90</v>
      </c>
      <c r="F1009" s="204">
        <v>483136</v>
      </c>
      <c r="G1009" s="204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4</v>
      </c>
      <c r="C1010" s="109" t="s">
        <v>341</v>
      </c>
      <c r="D1010" s="202" t="s">
        <v>37</v>
      </c>
      <c r="E1010" s="203" t="s">
        <v>90</v>
      </c>
      <c r="F1010" s="204">
        <v>483136</v>
      </c>
      <c r="G1010" s="204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5</v>
      </c>
      <c r="C1011" s="109" t="s">
        <v>342</v>
      </c>
      <c r="D1011" s="202" t="s">
        <v>37</v>
      </c>
      <c r="E1011" s="203" t="s">
        <v>90</v>
      </c>
      <c r="F1011" s="204">
        <v>542850</v>
      </c>
      <c r="G1011" s="204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6</v>
      </c>
      <c r="C1012" s="109" t="s">
        <v>343</v>
      </c>
      <c r="D1012" s="202" t="s">
        <v>37</v>
      </c>
      <c r="E1012" s="203" t="s">
        <v>90</v>
      </c>
      <c r="F1012" s="204">
        <v>542850</v>
      </c>
      <c r="G1012" s="204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7</v>
      </c>
      <c r="C1013" s="109" t="s">
        <v>1100</v>
      </c>
      <c r="D1013" s="202" t="s">
        <v>37</v>
      </c>
      <c r="E1013" s="203" t="s">
        <v>90</v>
      </c>
      <c r="F1013" s="204">
        <v>580849</v>
      </c>
      <c r="G1013" s="204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8</v>
      </c>
      <c r="C1014" s="109" t="s">
        <v>1101</v>
      </c>
      <c r="D1014" s="202" t="s">
        <v>37</v>
      </c>
      <c r="E1014" s="203" t="s">
        <v>90</v>
      </c>
      <c r="F1014" s="204">
        <v>580849</v>
      </c>
      <c r="G1014" s="204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>
        <v>9</v>
      </c>
      <c r="C1015" s="109" t="s">
        <v>344</v>
      </c>
      <c r="D1015" s="202" t="s">
        <v>37</v>
      </c>
      <c r="E1015" s="203" t="s">
        <v>90</v>
      </c>
      <c r="F1015" s="204">
        <v>640563</v>
      </c>
      <c r="G1015" s="204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>
        <v>10</v>
      </c>
      <c r="C1016" s="109" t="s">
        <v>345</v>
      </c>
      <c r="D1016" s="202" t="s">
        <v>37</v>
      </c>
      <c r="E1016" s="203" t="s">
        <v>90</v>
      </c>
      <c r="F1016" s="204">
        <v>640563</v>
      </c>
      <c r="G1016" s="204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11</v>
      </c>
      <c r="C1017" s="109" t="s">
        <v>346</v>
      </c>
      <c r="D1017" s="202" t="s">
        <v>37</v>
      </c>
      <c r="E1017" s="203" t="s">
        <v>90</v>
      </c>
      <c r="F1017" s="204">
        <v>777904.11254937388</v>
      </c>
      <c r="G1017" s="204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12</v>
      </c>
      <c r="C1018" s="109" t="s">
        <v>347</v>
      </c>
      <c r="D1018" s="202" t="s">
        <v>37</v>
      </c>
      <c r="E1018" s="203" t="s">
        <v>90</v>
      </c>
      <c r="F1018" s="204">
        <v>777904.11254937388</v>
      </c>
      <c r="G1018" s="204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13</v>
      </c>
      <c r="C1019" s="109" t="s">
        <v>348</v>
      </c>
      <c r="D1019" s="202" t="s">
        <v>37</v>
      </c>
      <c r="E1019" s="203" t="s">
        <v>90</v>
      </c>
      <c r="F1019" s="204">
        <v>776275</v>
      </c>
      <c r="G1019" s="204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14</v>
      </c>
      <c r="C1020" s="109" t="s">
        <v>349</v>
      </c>
      <c r="D1020" s="202" t="s">
        <v>37</v>
      </c>
      <c r="E1020" s="203" t="s">
        <v>90</v>
      </c>
      <c r="F1020" s="204">
        <v>776275</v>
      </c>
      <c r="G1020" s="204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15</v>
      </c>
      <c r="C1021" s="109" t="s">
        <v>350</v>
      </c>
      <c r="D1021" s="202" t="s">
        <v>37</v>
      </c>
      <c r="E1021" s="203" t="s">
        <v>90</v>
      </c>
      <c r="F1021" s="204">
        <v>852274</v>
      </c>
      <c r="G1021" s="204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16</v>
      </c>
      <c r="C1022" s="109" t="s">
        <v>351</v>
      </c>
      <c r="D1022" s="202" t="s">
        <v>37</v>
      </c>
      <c r="E1022" s="203" t="s">
        <v>90</v>
      </c>
      <c r="F1022" s="204">
        <v>852274</v>
      </c>
      <c r="G1022" s="204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17</v>
      </c>
      <c r="C1023" s="109" t="s">
        <v>352</v>
      </c>
      <c r="D1023" s="202" t="s">
        <v>37</v>
      </c>
      <c r="E1023" s="203" t="s">
        <v>90</v>
      </c>
      <c r="F1023" s="204">
        <v>1280085.3169734846</v>
      </c>
      <c r="G1023" s="204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18</v>
      </c>
      <c r="C1024" s="109" t="s">
        <v>353</v>
      </c>
      <c r="D1024" s="202" t="s">
        <v>37</v>
      </c>
      <c r="E1024" s="203" t="s">
        <v>90</v>
      </c>
      <c r="F1024" s="204">
        <v>1280085.3169734846</v>
      </c>
      <c r="G1024" s="204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19</v>
      </c>
      <c r="C1025" s="109" t="s">
        <v>354</v>
      </c>
      <c r="D1025" s="202" t="s">
        <v>37</v>
      </c>
      <c r="E1025" s="203" t="s">
        <v>90</v>
      </c>
      <c r="F1025" s="204">
        <v>901131</v>
      </c>
      <c r="G1025" s="204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20</v>
      </c>
      <c r="C1026" s="109" t="s">
        <v>355</v>
      </c>
      <c r="D1026" s="202" t="s">
        <v>37</v>
      </c>
      <c r="E1026" s="203" t="s">
        <v>90</v>
      </c>
      <c r="F1026" s="204">
        <v>901131</v>
      </c>
      <c r="G1026" s="204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21</v>
      </c>
      <c r="C1027" s="109" t="s">
        <v>356</v>
      </c>
      <c r="D1027" s="202" t="s">
        <v>37</v>
      </c>
      <c r="E1027" s="203" t="s">
        <v>90</v>
      </c>
      <c r="F1027" s="204">
        <v>928273</v>
      </c>
      <c r="G1027" s="204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22</v>
      </c>
      <c r="C1028" s="109" t="s">
        <v>357</v>
      </c>
      <c r="D1028" s="202" t="s">
        <v>37</v>
      </c>
      <c r="E1028" s="203" t="s">
        <v>90</v>
      </c>
      <c r="F1028" s="204">
        <v>928273</v>
      </c>
      <c r="G1028" s="204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23</v>
      </c>
      <c r="C1029" s="109" t="s">
        <v>358</v>
      </c>
      <c r="D1029" s="202" t="s">
        <v>37</v>
      </c>
      <c r="E1029" s="203" t="s">
        <v>90</v>
      </c>
      <c r="F1029" s="204">
        <v>1063986</v>
      </c>
      <c r="G1029" s="204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24</v>
      </c>
      <c r="C1030" s="109" t="s">
        <v>359</v>
      </c>
      <c r="D1030" s="202" t="s">
        <v>37</v>
      </c>
      <c r="E1030" s="203" t="s">
        <v>90</v>
      </c>
      <c r="F1030" s="204">
        <v>1063986</v>
      </c>
      <c r="G1030" s="204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25</v>
      </c>
      <c r="C1031" s="109" t="s">
        <v>360</v>
      </c>
      <c r="D1031" s="202" t="s">
        <v>37</v>
      </c>
      <c r="E1031" s="203" t="s">
        <v>90</v>
      </c>
      <c r="F1031" s="204">
        <v>1503365.2512190146</v>
      </c>
      <c r="G1031" s="204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26</v>
      </c>
      <c r="C1032" s="109" t="s">
        <v>361</v>
      </c>
      <c r="D1032" s="202" t="s">
        <v>37</v>
      </c>
      <c r="E1032" s="203" t="s">
        <v>90</v>
      </c>
      <c r="F1032" s="204">
        <v>1503365.2512190146</v>
      </c>
      <c r="G1032" s="204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/>
      <c r="C1033" s="109"/>
      <c r="D1033" s="202" t="s">
        <v>38</v>
      </c>
      <c r="E1033" s="203"/>
      <c r="F1033" s="204"/>
      <c r="G1033" s="204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83" t="s">
        <v>1001</v>
      </c>
      <c r="C1034" s="109" t="s">
        <v>779</v>
      </c>
      <c r="D1034" s="202" t="s">
        <v>38</v>
      </c>
      <c r="E1034" s="203"/>
      <c r="F1034" s="204"/>
      <c r="G1034" s="204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83">
        <v>12</v>
      </c>
      <c r="C1035" s="109" t="s">
        <v>362</v>
      </c>
      <c r="D1035" s="202" t="s">
        <v>37</v>
      </c>
      <c r="E1035" s="203" t="s">
        <v>11</v>
      </c>
      <c r="F1035" s="204">
        <v>11600</v>
      </c>
      <c r="G1035" s="204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83">
        <v>13</v>
      </c>
      <c r="C1036" s="109" t="s">
        <v>363</v>
      </c>
      <c r="D1036" s="202" t="s">
        <v>37</v>
      </c>
      <c r="E1036" s="203" t="s">
        <v>11</v>
      </c>
      <c r="F1036" s="204">
        <v>10700</v>
      </c>
      <c r="G1036" s="204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83">
        <v>14</v>
      </c>
      <c r="C1037" s="109" t="s">
        <v>364</v>
      </c>
      <c r="D1037" s="202" t="s">
        <v>37</v>
      </c>
      <c r="E1037" s="203" t="s">
        <v>287</v>
      </c>
      <c r="F1037" s="204">
        <v>1318750</v>
      </c>
      <c r="G1037" s="204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83">
        <v>15</v>
      </c>
      <c r="C1038" s="109" t="s">
        <v>780</v>
      </c>
      <c r="D1038" s="202" t="s">
        <v>37</v>
      </c>
      <c r="E1038" s="203" t="s">
        <v>287</v>
      </c>
      <c r="F1038" s="204">
        <v>1055000</v>
      </c>
      <c r="G1038" s="204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83">
        <v>16</v>
      </c>
      <c r="C1039" s="109" t="s">
        <v>781</v>
      </c>
      <c r="D1039" s="202" t="s">
        <v>37</v>
      </c>
      <c r="E1039" s="203" t="s">
        <v>463</v>
      </c>
      <c r="F1039" s="204">
        <v>700</v>
      </c>
      <c r="G1039" s="204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83">
        <v>17</v>
      </c>
      <c r="C1040" s="109" t="s">
        <v>782</v>
      </c>
      <c r="D1040" s="202" t="s">
        <v>37</v>
      </c>
      <c r="E1040" s="203" t="s">
        <v>463</v>
      </c>
      <c r="F1040" s="204">
        <v>1400</v>
      </c>
      <c r="G1040" s="204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83">
        <v>18</v>
      </c>
      <c r="C1041" s="109" t="s">
        <v>783</v>
      </c>
      <c r="D1041" s="202" t="s">
        <v>37</v>
      </c>
      <c r="E1041" s="203" t="s">
        <v>463</v>
      </c>
      <c r="F1041" s="204">
        <v>28300</v>
      </c>
      <c r="G1041" s="204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83">
        <v>19</v>
      </c>
      <c r="C1042" s="109" t="s">
        <v>784</v>
      </c>
      <c r="D1042" s="202" t="s">
        <v>37</v>
      </c>
      <c r="E1042" s="203" t="s">
        <v>463</v>
      </c>
      <c r="F1042" s="204">
        <v>16900</v>
      </c>
      <c r="G1042" s="204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83">
        <v>20</v>
      </c>
      <c r="C1043" s="109" t="s">
        <v>1064</v>
      </c>
      <c r="D1043" s="202" t="s">
        <v>37</v>
      </c>
      <c r="E1043" s="203" t="s">
        <v>463</v>
      </c>
      <c r="F1043" s="204">
        <v>4566.666666666667</v>
      </c>
      <c r="G1043" s="204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83">
        <v>21</v>
      </c>
      <c r="C1044" s="109" t="s">
        <v>1490</v>
      </c>
      <c r="D1044" s="202" t="s">
        <v>37</v>
      </c>
      <c r="E1044" s="203" t="s">
        <v>463</v>
      </c>
      <c r="F1044" s="208">
        <v>1100</v>
      </c>
      <c r="G1044" s="208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22</v>
      </c>
      <c r="C1045" s="109" t="s">
        <v>1491</v>
      </c>
      <c r="D1045" s="202" t="s">
        <v>37</v>
      </c>
      <c r="E1045" s="203" t="s">
        <v>463</v>
      </c>
      <c r="F1045" s="208">
        <v>2200</v>
      </c>
      <c r="G1045" s="208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83">
        <v>23</v>
      </c>
      <c r="C1046" s="109" t="s">
        <v>1492</v>
      </c>
      <c r="D1046" s="202" t="s">
        <v>37</v>
      </c>
      <c r="E1046" s="203" t="s">
        <v>463</v>
      </c>
      <c r="F1046" s="208">
        <v>5300</v>
      </c>
      <c r="G1046" s="208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83">
        <v>24</v>
      </c>
      <c r="C1047" s="109" t="s">
        <v>1493</v>
      </c>
      <c r="D1047" s="202" t="s">
        <v>37</v>
      </c>
      <c r="E1047" s="203" t="s">
        <v>463</v>
      </c>
      <c r="F1047" s="208">
        <v>5800</v>
      </c>
      <c r="G1047" s="208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83">
        <v>25</v>
      </c>
      <c r="C1048" s="109" t="s">
        <v>1494</v>
      </c>
      <c r="D1048" s="202" t="s">
        <v>37</v>
      </c>
      <c r="E1048" s="203" t="s">
        <v>463</v>
      </c>
      <c r="F1048" s="208">
        <v>7200</v>
      </c>
      <c r="G1048" s="208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83">
        <v>26</v>
      </c>
      <c r="C1049" s="109" t="s">
        <v>785</v>
      </c>
      <c r="D1049" s="202" t="s">
        <v>37</v>
      </c>
      <c r="E1049" s="203" t="s">
        <v>786</v>
      </c>
      <c r="F1049" s="204">
        <v>162200</v>
      </c>
      <c r="G1049" s="204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/>
      <c r="C1050" s="109"/>
      <c r="D1050" s="202"/>
      <c r="E1050" s="203"/>
      <c r="F1050" s="204"/>
      <c r="G1050" s="204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 t="s">
        <v>1001</v>
      </c>
      <c r="C1051" s="109" t="s">
        <v>787</v>
      </c>
      <c r="D1051" s="202" t="s">
        <v>38</v>
      </c>
      <c r="E1051" s="203"/>
      <c r="F1051" s="204"/>
      <c r="G1051" s="204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1</v>
      </c>
      <c r="C1052" s="109" t="s">
        <v>365</v>
      </c>
      <c r="D1052" s="202" t="s">
        <v>37</v>
      </c>
      <c r="E1052" s="203" t="s">
        <v>11</v>
      </c>
      <c r="F1052" s="204">
        <v>25000</v>
      </c>
      <c r="G1052" s="204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83">
        <v>2</v>
      </c>
      <c r="C1053" s="109" t="s">
        <v>366</v>
      </c>
      <c r="D1053" s="202" t="s">
        <v>37</v>
      </c>
      <c r="E1053" s="203" t="s">
        <v>11</v>
      </c>
      <c r="F1053" s="204">
        <v>60300</v>
      </c>
      <c r="G1053" s="204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>
        <v>3</v>
      </c>
      <c r="C1054" s="109" t="s">
        <v>788</v>
      </c>
      <c r="D1054" s="202" t="s">
        <v>37</v>
      </c>
      <c r="E1054" s="203" t="s">
        <v>11</v>
      </c>
      <c r="F1054" s="204">
        <v>54400</v>
      </c>
      <c r="G1054" s="204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4</v>
      </c>
      <c r="C1055" s="109" t="s">
        <v>789</v>
      </c>
      <c r="D1055" s="202" t="s">
        <v>37</v>
      </c>
      <c r="E1055" s="203" t="s">
        <v>11</v>
      </c>
      <c r="F1055" s="204">
        <v>106400</v>
      </c>
      <c r="G1055" s="204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5</v>
      </c>
      <c r="C1056" s="109" t="s">
        <v>790</v>
      </c>
      <c r="D1056" s="202" t="s">
        <v>37</v>
      </c>
      <c r="E1056" s="203" t="s">
        <v>11</v>
      </c>
      <c r="F1056" s="204">
        <v>798700</v>
      </c>
      <c r="G1056" s="204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6</v>
      </c>
      <c r="C1057" s="109" t="s">
        <v>1137</v>
      </c>
      <c r="D1057" s="202" t="s">
        <v>37</v>
      </c>
      <c r="E1057" s="203" t="s">
        <v>11</v>
      </c>
      <c r="F1057" s="204">
        <v>1641700</v>
      </c>
      <c r="G1057" s="204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7</v>
      </c>
      <c r="C1058" s="109" t="s">
        <v>1495</v>
      </c>
      <c r="D1058" s="202" t="s">
        <v>37</v>
      </c>
      <c r="E1058" s="203" t="s">
        <v>11</v>
      </c>
      <c r="F1058" s="204">
        <v>39800</v>
      </c>
      <c r="G1058" s="204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8</v>
      </c>
      <c r="C1059" s="109" t="s">
        <v>1569</v>
      </c>
      <c r="D1059" s="202" t="s">
        <v>37</v>
      </c>
      <c r="E1059" s="203" t="s">
        <v>11</v>
      </c>
      <c r="F1059" s="204">
        <v>78008</v>
      </c>
      <c r="G1059" s="204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/>
      <c r="C1060" s="109"/>
      <c r="D1060" s="202" t="s">
        <v>38</v>
      </c>
      <c r="E1060" s="203"/>
      <c r="F1060" s="204"/>
      <c r="G1060" s="204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 t="s">
        <v>12</v>
      </c>
      <c r="C1061" s="109" t="s">
        <v>792</v>
      </c>
      <c r="D1061" s="202" t="s">
        <v>38</v>
      </c>
      <c r="E1061" s="203"/>
      <c r="F1061" s="204"/>
      <c r="G1061" s="204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 t="s">
        <v>1001</v>
      </c>
      <c r="C1062" s="109" t="s">
        <v>608</v>
      </c>
      <c r="D1062" s="202" t="s">
        <v>38</v>
      </c>
      <c r="E1062" s="203"/>
      <c r="F1062" s="204"/>
      <c r="G1062" s="204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793</v>
      </c>
      <c r="D1063" s="202" t="s">
        <v>37</v>
      </c>
      <c r="E1063" s="203" t="s">
        <v>11</v>
      </c>
      <c r="F1063" s="204">
        <v>11880</v>
      </c>
      <c r="G1063" s="204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794</v>
      </c>
      <c r="D1064" s="202" t="s">
        <v>37</v>
      </c>
      <c r="E1064" s="203" t="s">
        <v>11</v>
      </c>
      <c r="F1064" s="204">
        <v>12300</v>
      </c>
      <c r="G1064" s="204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795</v>
      </c>
      <c r="D1065" s="202" t="s">
        <v>37</v>
      </c>
      <c r="E1065" s="203" t="s">
        <v>11</v>
      </c>
      <c r="F1065" s="204">
        <v>16500</v>
      </c>
      <c r="G1065" s="204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796</v>
      </c>
      <c r="D1066" s="202" t="s">
        <v>37</v>
      </c>
      <c r="E1066" s="203" t="s">
        <v>11</v>
      </c>
      <c r="F1066" s="204">
        <v>8940</v>
      </c>
      <c r="G1066" s="204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797</v>
      </c>
      <c r="D1067" s="202" t="s">
        <v>37</v>
      </c>
      <c r="E1067" s="203" t="s">
        <v>11</v>
      </c>
      <c r="F1067" s="204">
        <v>15060</v>
      </c>
      <c r="G1067" s="204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798</v>
      </c>
      <c r="D1068" s="202" t="s">
        <v>37</v>
      </c>
      <c r="E1068" s="203" t="s">
        <v>11</v>
      </c>
      <c r="F1068" s="204">
        <v>17820</v>
      </c>
      <c r="G1068" s="204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799</v>
      </c>
      <c r="D1069" s="202" t="s">
        <v>37</v>
      </c>
      <c r="E1069" s="203" t="s">
        <v>11</v>
      </c>
      <c r="F1069" s="204">
        <v>15060</v>
      </c>
      <c r="G1069" s="204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800</v>
      </c>
      <c r="D1070" s="202" t="s">
        <v>37</v>
      </c>
      <c r="E1070" s="203" t="s">
        <v>11</v>
      </c>
      <c r="F1070" s="204">
        <v>22560</v>
      </c>
      <c r="G1070" s="204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801</v>
      </c>
      <c r="D1071" s="202" t="s">
        <v>37</v>
      </c>
      <c r="E1071" s="203" t="s">
        <v>11</v>
      </c>
      <c r="F1071" s="204">
        <v>15060</v>
      </c>
      <c r="G1071" s="204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802</v>
      </c>
      <c r="D1072" s="202" t="s">
        <v>37</v>
      </c>
      <c r="E1072" s="203" t="s">
        <v>11</v>
      </c>
      <c r="F1072" s="204">
        <v>23880</v>
      </c>
      <c r="G1072" s="204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803</v>
      </c>
      <c r="D1073" s="202" t="s">
        <v>37</v>
      </c>
      <c r="E1073" s="203" t="s">
        <v>11</v>
      </c>
      <c r="F1073" s="204">
        <v>13320</v>
      </c>
      <c r="G1073" s="204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804</v>
      </c>
      <c r="D1074" s="202" t="s">
        <v>37</v>
      </c>
      <c r="E1074" s="203" t="s">
        <v>11</v>
      </c>
      <c r="F1074" s="204">
        <v>18180</v>
      </c>
      <c r="G1074" s="204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805</v>
      </c>
      <c r="D1075" s="202" t="s">
        <v>37</v>
      </c>
      <c r="E1075" s="203" t="s">
        <v>11</v>
      </c>
      <c r="F1075" s="204">
        <v>13920</v>
      </c>
      <c r="G1075" s="204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806</v>
      </c>
      <c r="D1076" s="202" t="s">
        <v>37</v>
      </c>
      <c r="E1076" s="203" t="s">
        <v>11</v>
      </c>
      <c r="F1076" s="204">
        <v>10320</v>
      </c>
      <c r="G1076" s="204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807</v>
      </c>
      <c r="D1077" s="202" t="s">
        <v>37</v>
      </c>
      <c r="E1077" s="203" t="s">
        <v>11</v>
      </c>
      <c r="F1077" s="204">
        <v>11880</v>
      </c>
      <c r="G1077" s="204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808</v>
      </c>
      <c r="D1078" s="202" t="s">
        <v>37</v>
      </c>
      <c r="E1078" s="203" t="s">
        <v>11</v>
      </c>
      <c r="F1078" s="204">
        <v>11880</v>
      </c>
      <c r="G1078" s="204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809</v>
      </c>
      <c r="D1079" s="202" t="s">
        <v>37</v>
      </c>
      <c r="E1079" s="203" t="s">
        <v>11</v>
      </c>
      <c r="F1079" s="204">
        <v>12300</v>
      </c>
      <c r="G1079" s="204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810</v>
      </c>
      <c r="D1080" s="202" t="s">
        <v>37</v>
      </c>
      <c r="E1080" s="203" t="s">
        <v>11</v>
      </c>
      <c r="F1080" s="204">
        <v>12300</v>
      </c>
      <c r="G1080" s="204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811</v>
      </c>
      <c r="D1081" s="202" t="s">
        <v>37</v>
      </c>
      <c r="E1081" s="203" t="s">
        <v>11</v>
      </c>
      <c r="F1081" s="204">
        <v>16500</v>
      </c>
      <c r="G1081" s="204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812</v>
      </c>
      <c r="D1082" s="202" t="s">
        <v>37</v>
      </c>
      <c r="E1082" s="203" t="s">
        <v>11</v>
      </c>
      <c r="F1082" s="204">
        <v>16500</v>
      </c>
      <c r="G1082" s="204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813</v>
      </c>
      <c r="D1083" s="202" t="s">
        <v>37</v>
      </c>
      <c r="E1083" s="203" t="s">
        <v>11</v>
      </c>
      <c r="F1083" s="204">
        <v>13260</v>
      </c>
      <c r="G1083" s="204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83"/>
      <c r="C1084" s="109" t="s">
        <v>38</v>
      </c>
      <c r="D1084" s="202" t="s">
        <v>38</v>
      </c>
      <c r="E1084" s="203"/>
      <c r="F1084" s="204">
        <v>0</v>
      </c>
      <c r="G1084" s="204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83" t="s">
        <v>1001</v>
      </c>
      <c r="C1085" s="109" t="s">
        <v>630</v>
      </c>
      <c r="D1085" s="202" t="s">
        <v>38</v>
      </c>
      <c r="E1085" s="203"/>
      <c r="F1085" s="204">
        <v>0</v>
      </c>
      <c r="G1085" s="204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814</v>
      </c>
      <c r="D1086" s="202" t="s">
        <v>37</v>
      </c>
      <c r="E1086" s="203" t="s">
        <v>11</v>
      </c>
      <c r="F1086" s="204">
        <v>31920</v>
      </c>
      <c r="G1086" s="204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815</v>
      </c>
      <c r="D1087" s="202" t="s">
        <v>37</v>
      </c>
      <c r="E1087" s="203" t="s">
        <v>11</v>
      </c>
      <c r="F1087" s="204">
        <v>31920</v>
      </c>
      <c r="G1087" s="204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816</v>
      </c>
      <c r="D1088" s="202" t="s">
        <v>37</v>
      </c>
      <c r="E1088" s="203" t="s">
        <v>11</v>
      </c>
      <c r="F1088" s="204">
        <v>31920</v>
      </c>
      <c r="G1088" s="204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817</v>
      </c>
      <c r="D1089" s="202" t="s">
        <v>37</v>
      </c>
      <c r="E1089" s="203" t="s">
        <v>11</v>
      </c>
      <c r="F1089" s="204">
        <v>48060</v>
      </c>
      <c r="G1089" s="204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818</v>
      </c>
      <c r="D1090" s="202" t="s">
        <v>37</v>
      </c>
      <c r="E1090" s="203" t="s">
        <v>11</v>
      </c>
      <c r="F1090" s="204">
        <v>16200</v>
      </c>
      <c r="G1090" s="204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819</v>
      </c>
      <c r="D1091" s="202" t="s">
        <v>37</v>
      </c>
      <c r="E1091" s="203" t="s">
        <v>11</v>
      </c>
      <c r="F1091" s="204">
        <v>48060</v>
      </c>
      <c r="G1091" s="204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820</v>
      </c>
      <c r="D1092" s="202" t="s">
        <v>37</v>
      </c>
      <c r="E1092" s="203" t="s">
        <v>11</v>
      </c>
      <c r="F1092" s="204">
        <v>50400</v>
      </c>
      <c r="G1092" s="204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821</v>
      </c>
      <c r="D1093" s="202" t="s">
        <v>37</v>
      </c>
      <c r="E1093" s="203" t="s">
        <v>11</v>
      </c>
      <c r="F1093" s="204">
        <v>26400</v>
      </c>
      <c r="G1093" s="204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822</v>
      </c>
      <c r="D1094" s="202" t="s">
        <v>37</v>
      </c>
      <c r="E1094" s="203" t="s">
        <v>11</v>
      </c>
      <c r="F1094" s="204">
        <v>42180</v>
      </c>
      <c r="G1094" s="204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823</v>
      </c>
      <c r="D1095" s="202" t="s">
        <v>37</v>
      </c>
      <c r="E1095" s="203" t="s">
        <v>11</v>
      </c>
      <c r="F1095" s="204">
        <v>42180</v>
      </c>
      <c r="G1095" s="204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824</v>
      </c>
      <c r="D1096" s="202" t="s">
        <v>37</v>
      </c>
      <c r="E1096" s="203" t="s">
        <v>11</v>
      </c>
      <c r="F1096" s="204">
        <v>27120</v>
      </c>
      <c r="G1096" s="204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825</v>
      </c>
      <c r="D1097" s="202" t="s">
        <v>37</v>
      </c>
      <c r="E1097" s="203" t="s">
        <v>11</v>
      </c>
      <c r="F1097" s="204">
        <v>46800</v>
      </c>
      <c r="G1097" s="204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826</v>
      </c>
      <c r="D1098" s="202" t="s">
        <v>37</v>
      </c>
      <c r="E1098" s="203" t="s">
        <v>11</v>
      </c>
      <c r="F1098" s="204">
        <v>46800</v>
      </c>
      <c r="G1098" s="204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827</v>
      </c>
      <c r="D1099" s="202" t="s">
        <v>37</v>
      </c>
      <c r="E1099" s="203" t="s">
        <v>11</v>
      </c>
      <c r="F1099" s="204">
        <v>45240</v>
      </c>
      <c r="G1099" s="204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828</v>
      </c>
      <c r="D1100" s="202" t="s">
        <v>37</v>
      </c>
      <c r="E1100" s="203" t="s">
        <v>11</v>
      </c>
      <c r="F1100" s="204">
        <v>22740</v>
      </c>
      <c r="G1100" s="204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829</v>
      </c>
      <c r="D1101" s="202" t="s">
        <v>37</v>
      </c>
      <c r="E1101" s="203" t="s">
        <v>11</v>
      </c>
      <c r="F1101" s="204">
        <v>22740</v>
      </c>
      <c r="G1101" s="204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830</v>
      </c>
      <c r="D1102" s="202" t="s">
        <v>37</v>
      </c>
      <c r="E1102" s="203" t="s">
        <v>11</v>
      </c>
      <c r="F1102" s="204">
        <v>24420</v>
      </c>
      <c r="G1102" s="204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831</v>
      </c>
      <c r="D1103" s="202" t="s">
        <v>37</v>
      </c>
      <c r="E1103" s="203" t="s">
        <v>11</v>
      </c>
      <c r="F1103" s="204">
        <v>24420</v>
      </c>
      <c r="G1103" s="204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832</v>
      </c>
      <c r="D1104" s="202" t="s">
        <v>37</v>
      </c>
      <c r="E1104" s="203" t="s">
        <v>11</v>
      </c>
      <c r="F1104" s="204">
        <v>24420</v>
      </c>
      <c r="G1104" s="204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833</v>
      </c>
      <c r="D1105" s="202" t="s">
        <v>37</v>
      </c>
      <c r="E1105" s="203" t="s">
        <v>11</v>
      </c>
      <c r="F1105" s="204">
        <v>24420</v>
      </c>
      <c r="G1105" s="204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834</v>
      </c>
      <c r="D1106" s="202" t="s">
        <v>37</v>
      </c>
      <c r="E1106" s="203" t="s">
        <v>11</v>
      </c>
      <c r="F1106" s="204">
        <v>21720</v>
      </c>
      <c r="G1106" s="204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835</v>
      </c>
      <c r="D1107" s="202" t="s">
        <v>37</v>
      </c>
      <c r="E1107" s="203" t="s">
        <v>11</v>
      </c>
      <c r="F1107" s="204">
        <v>20100</v>
      </c>
      <c r="G1107" s="204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836</v>
      </c>
      <c r="D1108" s="202" t="s">
        <v>37</v>
      </c>
      <c r="E1108" s="203" t="s">
        <v>11</v>
      </c>
      <c r="F1108" s="204">
        <v>20100</v>
      </c>
      <c r="G1108" s="204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837</v>
      </c>
      <c r="D1109" s="202" t="s">
        <v>37</v>
      </c>
      <c r="E1109" s="203" t="s">
        <v>11</v>
      </c>
      <c r="F1109" s="204">
        <v>20100</v>
      </c>
      <c r="G1109" s="204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838</v>
      </c>
      <c r="D1110" s="202" t="s">
        <v>37</v>
      </c>
      <c r="E1110" s="203" t="s">
        <v>11</v>
      </c>
      <c r="F1110" s="204">
        <v>20100</v>
      </c>
      <c r="G1110" s="204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839</v>
      </c>
      <c r="D1111" s="202" t="s">
        <v>37</v>
      </c>
      <c r="E1111" s="203" t="s">
        <v>11</v>
      </c>
      <c r="F1111" s="204">
        <v>42240</v>
      </c>
      <c r="G1111" s="204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840</v>
      </c>
      <c r="D1112" s="202" t="s">
        <v>37</v>
      </c>
      <c r="E1112" s="203" t="s">
        <v>11</v>
      </c>
      <c r="F1112" s="204">
        <v>42240</v>
      </c>
      <c r="G1112" s="204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841</v>
      </c>
      <c r="D1113" s="202" t="s">
        <v>37</v>
      </c>
      <c r="E1113" s="203" t="s">
        <v>11</v>
      </c>
      <c r="F1113" s="204">
        <v>40260</v>
      </c>
      <c r="G1113" s="204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842</v>
      </c>
      <c r="D1114" s="202" t="s">
        <v>37</v>
      </c>
      <c r="E1114" s="203" t="s">
        <v>11</v>
      </c>
      <c r="F1114" s="204">
        <v>28020</v>
      </c>
      <c r="G1114" s="204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843</v>
      </c>
      <c r="D1115" s="202" t="s">
        <v>37</v>
      </c>
      <c r="E1115" s="203" t="s">
        <v>11</v>
      </c>
      <c r="F1115" s="204">
        <v>28020</v>
      </c>
      <c r="G1115" s="204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844</v>
      </c>
      <c r="D1116" s="202" t="s">
        <v>37</v>
      </c>
      <c r="E1116" s="203" t="s">
        <v>11</v>
      </c>
      <c r="F1116" s="204">
        <v>45360</v>
      </c>
      <c r="G1116" s="204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845</v>
      </c>
      <c r="D1117" s="202" t="s">
        <v>37</v>
      </c>
      <c r="E1117" s="203" t="s">
        <v>11</v>
      </c>
      <c r="F1117" s="204">
        <v>45360</v>
      </c>
      <c r="G1117" s="204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846</v>
      </c>
      <c r="D1118" s="202" t="s">
        <v>37</v>
      </c>
      <c r="E1118" s="203" t="s">
        <v>11</v>
      </c>
      <c r="F1118" s="204">
        <v>36060</v>
      </c>
      <c r="G1118" s="204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847</v>
      </c>
      <c r="D1119" s="202" t="s">
        <v>37</v>
      </c>
      <c r="E1119" s="203" t="s">
        <v>11</v>
      </c>
      <c r="F1119" s="204">
        <v>33660</v>
      </c>
      <c r="G1119" s="204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83"/>
      <c r="C1120" s="109" t="s">
        <v>38</v>
      </c>
      <c r="D1120" s="202" t="s">
        <v>38</v>
      </c>
      <c r="E1120" s="203"/>
      <c r="F1120" s="204">
        <v>0</v>
      </c>
      <c r="G1120" s="204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83" t="s">
        <v>1001</v>
      </c>
      <c r="C1121" s="109" t="s">
        <v>665</v>
      </c>
      <c r="D1121" s="202" t="s">
        <v>38</v>
      </c>
      <c r="E1121" s="203"/>
      <c r="F1121" s="204">
        <v>0</v>
      </c>
      <c r="G1121" s="204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848</v>
      </c>
      <c r="D1122" s="202" t="s">
        <v>37</v>
      </c>
      <c r="E1122" s="203" t="s">
        <v>11</v>
      </c>
      <c r="F1122" s="204">
        <v>38820</v>
      </c>
      <c r="G1122" s="204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849</v>
      </c>
      <c r="D1123" s="202" t="s">
        <v>37</v>
      </c>
      <c r="E1123" s="203" t="s">
        <v>11</v>
      </c>
      <c r="F1123" s="204">
        <v>38820</v>
      </c>
      <c r="G1123" s="204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850</v>
      </c>
      <c r="D1124" s="202" t="s">
        <v>37</v>
      </c>
      <c r="E1124" s="203" t="s">
        <v>11</v>
      </c>
      <c r="F1124" s="204">
        <v>47880</v>
      </c>
      <c r="G1124" s="204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851</v>
      </c>
      <c r="D1125" s="202" t="s">
        <v>37</v>
      </c>
      <c r="E1125" s="203" t="s">
        <v>11</v>
      </c>
      <c r="F1125" s="204">
        <v>49920</v>
      </c>
      <c r="G1125" s="204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852</v>
      </c>
      <c r="D1126" s="202" t="s">
        <v>37</v>
      </c>
      <c r="E1126" s="203" t="s">
        <v>11</v>
      </c>
      <c r="F1126" s="204">
        <v>64260</v>
      </c>
      <c r="G1126" s="204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853</v>
      </c>
      <c r="D1127" s="202" t="s">
        <v>37</v>
      </c>
      <c r="E1127" s="203" t="s">
        <v>11</v>
      </c>
      <c r="F1127" s="204">
        <v>110640</v>
      </c>
      <c r="G1127" s="204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83"/>
      <c r="C1128" s="109" t="s">
        <v>38</v>
      </c>
      <c r="D1128" s="202" t="s">
        <v>38</v>
      </c>
      <c r="E1128" s="203"/>
      <c r="F1128" s="204">
        <v>0</v>
      </c>
      <c r="G1128" s="204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83" t="s">
        <v>1001</v>
      </c>
      <c r="C1129" s="109" t="s">
        <v>672</v>
      </c>
      <c r="D1129" s="202" t="s">
        <v>38</v>
      </c>
      <c r="E1129" s="203"/>
      <c r="F1129" s="204">
        <v>0</v>
      </c>
      <c r="G1129" s="204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854</v>
      </c>
      <c r="D1130" s="202" t="s">
        <v>37</v>
      </c>
      <c r="E1130" s="203" t="s">
        <v>11</v>
      </c>
      <c r="F1130" s="204">
        <v>45120</v>
      </c>
      <c r="G1130" s="204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855</v>
      </c>
      <c r="D1131" s="202" t="s">
        <v>37</v>
      </c>
      <c r="E1131" s="203" t="s">
        <v>11</v>
      </c>
      <c r="F1131" s="204">
        <v>45120</v>
      </c>
      <c r="G1131" s="204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856</v>
      </c>
      <c r="D1132" s="202" t="s">
        <v>37</v>
      </c>
      <c r="E1132" s="203" t="s">
        <v>11</v>
      </c>
      <c r="F1132" s="204">
        <v>44940</v>
      </c>
      <c r="G1132" s="204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857</v>
      </c>
      <c r="D1133" s="202" t="s">
        <v>37</v>
      </c>
      <c r="E1133" s="203" t="s">
        <v>11</v>
      </c>
      <c r="F1133" s="204">
        <v>47640</v>
      </c>
      <c r="G1133" s="204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858</v>
      </c>
      <c r="D1134" s="202" t="s">
        <v>37</v>
      </c>
      <c r="E1134" s="203" t="s">
        <v>11</v>
      </c>
      <c r="F1134" s="204">
        <v>50340</v>
      </c>
      <c r="G1134" s="204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859</v>
      </c>
      <c r="D1135" s="202" t="s">
        <v>37</v>
      </c>
      <c r="E1135" s="203" t="s">
        <v>11</v>
      </c>
      <c r="F1135" s="204">
        <v>43860</v>
      </c>
      <c r="G1135" s="204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860</v>
      </c>
      <c r="D1136" s="202" t="s">
        <v>37</v>
      </c>
      <c r="E1136" s="203" t="s">
        <v>11</v>
      </c>
      <c r="F1136" s="204">
        <v>50940</v>
      </c>
      <c r="G1136" s="204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861</v>
      </c>
      <c r="D1137" s="202" t="s">
        <v>37</v>
      </c>
      <c r="E1137" s="203" t="s">
        <v>11</v>
      </c>
      <c r="F1137" s="204">
        <v>50940</v>
      </c>
      <c r="G1137" s="204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862</v>
      </c>
      <c r="D1138" s="202" t="s">
        <v>37</v>
      </c>
      <c r="E1138" s="203" t="s">
        <v>11</v>
      </c>
      <c r="F1138" s="204">
        <v>48240</v>
      </c>
      <c r="G1138" s="204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863</v>
      </c>
      <c r="D1139" s="202" t="s">
        <v>37</v>
      </c>
      <c r="E1139" s="203" t="s">
        <v>11</v>
      </c>
      <c r="F1139" s="204">
        <v>47280</v>
      </c>
      <c r="G1139" s="204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864</v>
      </c>
      <c r="D1140" s="202" t="s">
        <v>37</v>
      </c>
      <c r="E1140" s="203" t="s">
        <v>11</v>
      </c>
      <c r="F1140" s="204">
        <v>59940</v>
      </c>
      <c r="G1140" s="204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865</v>
      </c>
      <c r="D1141" s="202" t="s">
        <v>37</v>
      </c>
      <c r="E1141" s="203" t="s">
        <v>11</v>
      </c>
      <c r="F1141" s="204">
        <v>55080</v>
      </c>
      <c r="G1141" s="204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866</v>
      </c>
      <c r="D1142" s="202" t="s">
        <v>37</v>
      </c>
      <c r="E1142" s="203" t="s">
        <v>11</v>
      </c>
      <c r="F1142" s="204">
        <v>44640</v>
      </c>
      <c r="G1142" s="204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867</v>
      </c>
      <c r="D1143" s="202" t="s">
        <v>37</v>
      </c>
      <c r="E1143" s="203" t="s">
        <v>11</v>
      </c>
      <c r="F1143" s="204">
        <v>58920</v>
      </c>
      <c r="G1143" s="204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868</v>
      </c>
      <c r="D1144" s="202" t="s">
        <v>37</v>
      </c>
      <c r="E1144" s="203" t="s">
        <v>11</v>
      </c>
      <c r="F1144" s="204">
        <v>58920</v>
      </c>
      <c r="G1144" s="204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869</v>
      </c>
      <c r="D1145" s="202" t="s">
        <v>37</v>
      </c>
      <c r="E1145" s="203" t="s">
        <v>11</v>
      </c>
      <c r="F1145" s="204">
        <v>58140</v>
      </c>
      <c r="G1145" s="204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870</v>
      </c>
      <c r="D1146" s="202" t="s">
        <v>37</v>
      </c>
      <c r="E1146" s="203" t="s">
        <v>11</v>
      </c>
      <c r="F1146" s="204">
        <v>58140</v>
      </c>
      <c r="G1146" s="204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871</v>
      </c>
      <c r="D1147" s="202" t="s">
        <v>37</v>
      </c>
      <c r="E1147" s="203" t="s">
        <v>11</v>
      </c>
      <c r="F1147" s="204">
        <v>56340</v>
      </c>
      <c r="G1147" s="204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872</v>
      </c>
      <c r="D1148" s="202" t="s">
        <v>37</v>
      </c>
      <c r="E1148" s="203" t="s">
        <v>11</v>
      </c>
      <c r="F1148" s="204">
        <v>105060</v>
      </c>
      <c r="G1148" s="204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873</v>
      </c>
      <c r="D1149" s="202" t="s">
        <v>37</v>
      </c>
      <c r="E1149" s="203" t="s">
        <v>11</v>
      </c>
      <c r="F1149" s="204">
        <v>57540</v>
      </c>
      <c r="G1149" s="204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874</v>
      </c>
      <c r="D1150" s="202" t="s">
        <v>37</v>
      </c>
      <c r="E1150" s="203" t="s">
        <v>11</v>
      </c>
      <c r="F1150" s="204">
        <v>61080</v>
      </c>
      <c r="G1150" s="204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875</v>
      </c>
      <c r="D1151" s="202" t="s">
        <v>37</v>
      </c>
      <c r="E1151" s="203" t="s">
        <v>11</v>
      </c>
      <c r="F1151" s="204">
        <v>71880</v>
      </c>
      <c r="G1151" s="204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876</v>
      </c>
      <c r="D1152" s="202" t="s">
        <v>37</v>
      </c>
      <c r="E1152" s="203" t="s">
        <v>11</v>
      </c>
      <c r="F1152" s="204">
        <v>61080</v>
      </c>
      <c r="G1152" s="204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877</v>
      </c>
      <c r="D1153" s="202" t="s">
        <v>37</v>
      </c>
      <c r="E1153" s="203" t="s">
        <v>11</v>
      </c>
      <c r="F1153" s="204">
        <v>55860</v>
      </c>
      <c r="G1153" s="204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878</v>
      </c>
      <c r="D1154" s="202" t="s">
        <v>37</v>
      </c>
      <c r="E1154" s="203" t="s">
        <v>11</v>
      </c>
      <c r="F1154" s="204">
        <v>58680</v>
      </c>
      <c r="G1154" s="204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879</v>
      </c>
      <c r="D1155" s="202" t="s">
        <v>37</v>
      </c>
      <c r="E1155" s="203" t="s">
        <v>11</v>
      </c>
      <c r="F1155" s="204">
        <v>115680</v>
      </c>
      <c r="G1155" s="204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880</v>
      </c>
      <c r="D1156" s="202" t="s">
        <v>37</v>
      </c>
      <c r="E1156" s="203" t="s">
        <v>11</v>
      </c>
      <c r="F1156" s="204">
        <v>118500</v>
      </c>
      <c r="G1156" s="204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881</v>
      </c>
      <c r="D1157" s="202" t="s">
        <v>37</v>
      </c>
      <c r="E1157" s="203" t="s">
        <v>11</v>
      </c>
      <c r="F1157" s="204">
        <v>118500</v>
      </c>
      <c r="G1157" s="204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882</v>
      </c>
      <c r="D1158" s="202" t="s">
        <v>37</v>
      </c>
      <c r="E1158" s="203" t="s">
        <v>11</v>
      </c>
      <c r="F1158" s="204">
        <v>117900</v>
      </c>
      <c r="G1158" s="204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883</v>
      </c>
      <c r="D1159" s="202" t="s">
        <v>37</v>
      </c>
      <c r="E1159" s="203" t="s">
        <v>11</v>
      </c>
      <c r="F1159" s="204">
        <v>120120</v>
      </c>
      <c r="G1159" s="204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884</v>
      </c>
      <c r="D1160" s="202" t="s">
        <v>37</v>
      </c>
      <c r="E1160" s="203" t="s">
        <v>11</v>
      </c>
      <c r="F1160" s="204">
        <v>50460</v>
      </c>
      <c r="G1160" s="204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885</v>
      </c>
      <c r="D1161" s="202" t="s">
        <v>37</v>
      </c>
      <c r="E1161" s="203" t="s">
        <v>11</v>
      </c>
      <c r="F1161" s="204">
        <v>50460</v>
      </c>
      <c r="G1161" s="204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886</v>
      </c>
      <c r="D1162" s="202" t="s">
        <v>37</v>
      </c>
      <c r="E1162" s="203" t="s">
        <v>11</v>
      </c>
      <c r="F1162" s="204">
        <v>41400</v>
      </c>
      <c r="G1162" s="204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887</v>
      </c>
      <c r="D1163" s="202" t="s">
        <v>37</v>
      </c>
      <c r="E1163" s="203" t="s">
        <v>11</v>
      </c>
      <c r="F1163" s="204">
        <v>61140</v>
      </c>
      <c r="G1163" s="204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888</v>
      </c>
      <c r="D1164" s="202" t="s">
        <v>37</v>
      </c>
      <c r="E1164" s="203" t="s">
        <v>11</v>
      </c>
      <c r="F1164" s="204">
        <v>61140</v>
      </c>
      <c r="G1164" s="204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889</v>
      </c>
      <c r="D1165" s="202" t="s">
        <v>37</v>
      </c>
      <c r="E1165" s="203" t="s">
        <v>11</v>
      </c>
      <c r="F1165" s="204">
        <v>55380</v>
      </c>
      <c r="G1165" s="204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890</v>
      </c>
      <c r="D1166" s="202" t="s">
        <v>37</v>
      </c>
      <c r="E1166" s="203" t="s">
        <v>11</v>
      </c>
      <c r="F1166" s="204">
        <v>61860</v>
      </c>
      <c r="G1166" s="204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891</v>
      </c>
      <c r="D1167" s="202" t="s">
        <v>37</v>
      </c>
      <c r="E1167" s="203" t="s">
        <v>11</v>
      </c>
      <c r="F1167" s="204">
        <v>63900</v>
      </c>
      <c r="G1167" s="204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892</v>
      </c>
      <c r="D1168" s="202" t="s">
        <v>37</v>
      </c>
      <c r="E1168" s="203" t="s">
        <v>11</v>
      </c>
      <c r="F1168" s="204">
        <v>59220</v>
      </c>
      <c r="G1168" s="204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83"/>
      <c r="C1169" s="109" t="s">
        <v>38</v>
      </c>
      <c r="D1169" s="202" t="s">
        <v>38</v>
      </c>
      <c r="E1169" s="203"/>
      <c r="F1169" s="204">
        <v>0</v>
      </c>
      <c r="G1169" s="204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83" t="s">
        <v>1001</v>
      </c>
      <c r="C1170" s="109" t="s">
        <v>712</v>
      </c>
      <c r="D1170" s="202" t="s">
        <v>38</v>
      </c>
      <c r="E1170" s="203"/>
      <c r="F1170" s="204">
        <v>0</v>
      </c>
      <c r="G1170" s="204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893</v>
      </c>
      <c r="D1171" s="202" t="s">
        <v>37</v>
      </c>
      <c r="E1171" s="203" t="s">
        <v>11</v>
      </c>
      <c r="F1171" s="204">
        <v>89700</v>
      </c>
      <c r="G1171" s="204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894</v>
      </c>
      <c r="D1172" s="202" t="s">
        <v>37</v>
      </c>
      <c r="E1172" s="203" t="s">
        <v>11</v>
      </c>
      <c r="F1172" s="204">
        <v>91200</v>
      </c>
      <c r="G1172" s="204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895</v>
      </c>
      <c r="D1173" s="202" t="s">
        <v>37</v>
      </c>
      <c r="E1173" s="203" t="s">
        <v>11</v>
      </c>
      <c r="F1173" s="204">
        <v>95640</v>
      </c>
      <c r="G1173" s="204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896</v>
      </c>
      <c r="D1174" s="202" t="s">
        <v>37</v>
      </c>
      <c r="E1174" s="203" t="s">
        <v>11</v>
      </c>
      <c r="F1174" s="204">
        <v>95640</v>
      </c>
      <c r="G1174" s="204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897</v>
      </c>
      <c r="D1175" s="202" t="s">
        <v>37</v>
      </c>
      <c r="E1175" s="203" t="s">
        <v>11</v>
      </c>
      <c r="F1175" s="204">
        <v>116340</v>
      </c>
      <c r="G1175" s="204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898</v>
      </c>
      <c r="D1176" s="202" t="s">
        <v>37</v>
      </c>
      <c r="E1176" s="203" t="s">
        <v>11</v>
      </c>
      <c r="F1176" s="204">
        <v>115020</v>
      </c>
      <c r="G1176" s="204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899</v>
      </c>
      <c r="D1177" s="202" t="s">
        <v>37</v>
      </c>
      <c r="E1177" s="203" t="s">
        <v>11</v>
      </c>
      <c r="F1177" s="204">
        <v>115020</v>
      </c>
      <c r="G1177" s="204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900</v>
      </c>
      <c r="D1178" s="202" t="s">
        <v>37</v>
      </c>
      <c r="E1178" s="203" t="s">
        <v>11</v>
      </c>
      <c r="F1178" s="204">
        <v>115020</v>
      </c>
      <c r="G1178" s="204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901</v>
      </c>
      <c r="D1179" s="202" t="s">
        <v>37</v>
      </c>
      <c r="E1179" s="203" t="s">
        <v>11</v>
      </c>
      <c r="F1179" s="204">
        <v>117900</v>
      </c>
      <c r="G1179" s="204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902</v>
      </c>
      <c r="D1180" s="202" t="s">
        <v>37</v>
      </c>
      <c r="E1180" s="203" t="s">
        <v>11</v>
      </c>
      <c r="F1180" s="204">
        <v>136860</v>
      </c>
      <c r="G1180" s="204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903</v>
      </c>
      <c r="D1181" s="202" t="s">
        <v>37</v>
      </c>
      <c r="E1181" s="203" t="s">
        <v>11</v>
      </c>
      <c r="F1181" s="204">
        <v>220920</v>
      </c>
      <c r="G1181" s="204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904</v>
      </c>
      <c r="D1182" s="202" t="s">
        <v>37</v>
      </c>
      <c r="E1182" s="203" t="s">
        <v>11</v>
      </c>
      <c r="F1182" s="204">
        <v>220920</v>
      </c>
      <c r="G1182" s="204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83"/>
      <c r="C1183" s="109"/>
      <c r="D1183" s="202" t="s">
        <v>38</v>
      </c>
      <c r="E1183" s="203"/>
      <c r="F1183" s="204">
        <v>0</v>
      </c>
      <c r="G1183" s="204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83" t="s">
        <v>1001</v>
      </c>
      <c r="C1184" s="109" t="s">
        <v>1029</v>
      </c>
      <c r="D1184" s="202" t="s">
        <v>38</v>
      </c>
      <c r="E1184" s="203"/>
      <c r="F1184" s="204">
        <v>0</v>
      </c>
      <c r="G1184" s="204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83">
        <v>1</v>
      </c>
      <c r="C1185" s="109" t="s">
        <v>1143</v>
      </c>
      <c r="D1185" s="202" t="s">
        <v>37</v>
      </c>
      <c r="E1185" s="203" t="s">
        <v>11</v>
      </c>
      <c r="F1185" s="204">
        <v>19440</v>
      </c>
      <c r="G1185" s="204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83">
        <v>2</v>
      </c>
      <c r="C1186" s="109" t="s">
        <v>1144</v>
      </c>
      <c r="D1186" s="202" t="s">
        <v>37</v>
      </c>
      <c r="E1186" s="203" t="s">
        <v>11</v>
      </c>
      <c r="F1186" s="204">
        <v>28860</v>
      </c>
      <c r="G1186" s="204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83">
        <v>3</v>
      </c>
      <c r="C1187" s="109" t="s">
        <v>1145</v>
      </c>
      <c r="D1187" s="202" t="s">
        <v>37</v>
      </c>
      <c r="E1187" s="203" t="s">
        <v>11</v>
      </c>
      <c r="F1187" s="204">
        <v>33180</v>
      </c>
      <c r="G1187" s="204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83">
        <v>4</v>
      </c>
      <c r="C1188" s="109" t="s">
        <v>1146</v>
      </c>
      <c r="D1188" s="202" t="s">
        <v>37</v>
      </c>
      <c r="E1188" s="203" t="s">
        <v>11</v>
      </c>
      <c r="F1188" s="204">
        <v>30900</v>
      </c>
      <c r="G1188" s="204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83">
        <v>5</v>
      </c>
      <c r="C1189" s="109" t="s">
        <v>1147</v>
      </c>
      <c r="D1189" s="202" t="s">
        <v>37</v>
      </c>
      <c r="E1189" s="203" t="s">
        <v>11</v>
      </c>
      <c r="F1189" s="204">
        <v>40740</v>
      </c>
      <c r="G1189" s="204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83">
        <v>6</v>
      </c>
      <c r="C1190" s="109" t="s">
        <v>1148</v>
      </c>
      <c r="D1190" s="202" t="s">
        <v>37</v>
      </c>
      <c r="E1190" s="203" t="s">
        <v>11</v>
      </c>
      <c r="F1190" s="204">
        <v>34020</v>
      </c>
      <c r="G1190" s="204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83">
        <v>7</v>
      </c>
      <c r="C1191" s="109" t="s">
        <v>1149</v>
      </c>
      <c r="D1191" s="202" t="s">
        <v>37</v>
      </c>
      <c r="E1191" s="203" t="s">
        <v>11</v>
      </c>
      <c r="F1191" s="204">
        <v>358140</v>
      </c>
      <c r="G1191" s="204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83">
        <v>8</v>
      </c>
      <c r="C1192" s="109" t="s">
        <v>1150</v>
      </c>
      <c r="D1192" s="202" t="s">
        <v>37</v>
      </c>
      <c r="E1192" s="203" t="s">
        <v>11</v>
      </c>
      <c r="F1192" s="204">
        <v>240900</v>
      </c>
      <c r="G1192" s="204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83"/>
      <c r="C1193" s="109"/>
      <c r="D1193" s="202" t="s">
        <v>38</v>
      </c>
      <c r="E1193" s="203"/>
      <c r="F1193" s="204">
        <v>0</v>
      </c>
      <c r="G1193" s="204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83" t="s">
        <v>1001</v>
      </c>
      <c r="C1194" s="109" t="s">
        <v>724</v>
      </c>
      <c r="D1194" s="202" t="s">
        <v>38</v>
      </c>
      <c r="E1194" s="203"/>
      <c r="F1194" s="204">
        <v>0</v>
      </c>
      <c r="G1194" s="204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83">
        <v>1</v>
      </c>
      <c r="C1195" s="109" t="s">
        <v>905</v>
      </c>
      <c r="D1195" s="202" t="s">
        <v>37</v>
      </c>
      <c r="E1195" s="203" t="s">
        <v>11</v>
      </c>
      <c r="F1195" s="204">
        <v>33840</v>
      </c>
      <c r="G1195" s="204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83">
        <v>2</v>
      </c>
      <c r="C1196" s="109" t="s">
        <v>906</v>
      </c>
      <c r="D1196" s="202" t="s">
        <v>37</v>
      </c>
      <c r="E1196" s="203" t="s">
        <v>11</v>
      </c>
      <c r="F1196" s="204">
        <v>39240</v>
      </c>
      <c r="G1196" s="204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83">
        <v>3</v>
      </c>
      <c r="C1197" s="109" t="s">
        <v>907</v>
      </c>
      <c r="D1197" s="202" t="s">
        <v>37</v>
      </c>
      <c r="E1197" s="203" t="s">
        <v>11</v>
      </c>
      <c r="F1197" s="204">
        <v>7320</v>
      </c>
      <c r="G1197" s="204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>
        <v>4</v>
      </c>
      <c r="C1198" s="109" t="s">
        <v>908</v>
      </c>
      <c r="D1198" s="202" t="s">
        <v>37</v>
      </c>
      <c r="E1198" s="203" t="s">
        <v>11</v>
      </c>
      <c r="F1198" s="204">
        <v>9600</v>
      </c>
      <c r="G1198" s="204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>
        <v>5</v>
      </c>
      <c r="C1199" s="109" t="s">
        <v>909</v>
      </c>
      <c r="D1199" s="202" t="s">
        <v>37</v>
      </c>
      <c r="E1199" s="203" t="s">
        <v>11</v>
      </c>
      <c r="F1199" s="204">
        <v>103860</v>
      </c>
      <c r="G1199" s="204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6</v>
      </c>
      <c r="C1200" s="109" t="s">
        <v>910</v>
      </c>
      <c r="D1200" s="202" t="s">
        <v>37</v>
      </c>
      <c r="E1200" s="203" t="s">
        <v>11</v>
      </c>
      <c r="F1200" s="204">
        <v>923940</v>
      </c>
      <c r="G1200" s="204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7</v>
      </c>
      <c r="C1201" s="109" t="s">
        <v>911</v>
      </c>
      <c r="D1201" s="202" t="s">
        <v>37</v>
      </c>
      <c r="E1201" s="203" t="s">
        <v>11</v>
      </c>
      <c r="F1201" s="204">
        <v>14160</v>
      </c>
      <c r="G1201" s="204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8</v>
      </c>
      <c r="C1202" s="109" t="s">
        <v>912</v>
      </c>
      <c r="D1202" s="202" t="s">
        <v>37</v>
      </c>
      <c r="E1202" s="203" t="s">
        <v>11</v>
      </c>
      <c r="F1202" s="204">
        <v>12060</v>
      </c>
      <c r="G1202" s="204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9</v>
      </c>
      <c r="C1203" s="109" t="s">
        <v>913</v>
      </c>
      <c r="D1203" s="202" t="s">
        <v>37</v>
      </c>
      <c r="E1203" s="203" t="s">
        <v>11</v>
      </c>
      <c r="F1203" s="204">
        <v>14160</v>
      </c>
      <c r="G1203" s="204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10</v>
      </c>
      <c r="C1204" s="109" t="s">
        <v>914</v>
      </c>
      <c r="D1204" s="202" t="s">
        <v>37</v>
      </c>
      <c r="E1204" s="203" t="s">
        <v>11</v>
      </c>
      <c r="F1204" s="204">
        <v>14160</v>
      </c>
      <c r="G1204" s="204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11</v>
      </c>
      <c r="C1205" s="109" t="s">
        <v>915</v>
      </c>
      <c r="D1205" s="202" t="s">
        <v>37</v>
      </c>
      <c r="E1205" s="203" t="s">
        <v>11</v>
      </c>
      <c r="F1205" s="204">
        <v>35040</v>
      </c>
      <c r="G1205" s="204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12</v>
      </c>
      <c r="C1206" s="109" t="s">
        <v>916</v>
      </c>
      <c r="D1206" s="202" t="s">
        <v>37</v>
      </c>
      <c r="E1206" s="203" t="s">
        <v>11</v>
      </c>
      <c r="F1206" s="204">
        <v>25860</v>
      </c>
      <c r="G1206" s="204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13</v>
      </c>
      <c r="C1207" s="109" t="s">
        <v>917</v>
      </c>
      <c r="D1207" s="202" t="s">
        <v>37</v>
      </c>
      <c r="E1207" s="203" t="s">
        <v>11</v>
      </c>
      <c r="F1207" s="204">
        <v>35040</v>
      </c>
      <c r="G1207" s="204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>
        <v>14</v>
      </c>
      <c r="C1208" s="109" t="s">
        <v>918</v>
      </c>
      <c r="D1208" s="202" t="s">
        <v>37</v>
      </c>
      <c r="E1208" s="203" t="s">
        <v>11</v>
      </c>
      <c r="F1208" s="204">
        <v>35040</v>
      </c>
      <c r="G1208" s="204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>
        <v>15</v>
      </c>
      <c r="C1209" s="109" t="s">
        <v>919</v>
      </c>
      <c r="D1209" s="202" t="s">
        <v>37</v>
      </c>
      <c r="E1209" s="203" t="s">
        <v>11</v>
      </c>
      <c r="F1209" s="204">
        <v>25860</v>
      </c>
      <c r="G1209" s="204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16</v>
      </c>
      <c r="C1210" s="109" t="s">
        <v>920</v>
      </c>
      <c r="D1210" s="202" t="s">
        <v>37</v>
      </c>
      <c r="E1210" s="203" t="s">
        <v>11</v>
      </c>
      <c r="F1210" s="204">
        <v>25860</v>
      </c>
      <c r="G1210" s="204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17</v>
      </c>
      <c r="C1211" s="109" t="s">
        <v>921</v>
      </c>
      <c r="D1211" s="202" t="s">
        <v>37</v>
      </c>
      <c r="E1211" s="203" t="s">
        <v>11</v>
      </c>
      <c r="F1211" s="204">
        <v>30960</v>
      </c>
      <c r="G1211" s="204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18</v>
      </c>
      <c r="C1212" s="109" t="s">
        <v>922</v>
      </c>
      <c r="D1212" s="202" t="s">
        <v>37</v>
      </c>
      <c r="E1212" s="203" t="s">
        <v>11</v>
      </c>
      <c r="F1212" s="204">
        <v>25860</v>
      </c>
      <c r="G1212" s="204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19</v>
      </c>
      <c r="C1213" s="109" t="s">
        <v>923</v>
      </c>
      <c r="D1213" s="202" t="s">
        <v>37</v>
      </c>
      <c r="E1213" s="203" t="s">
        <v>11</v>
      </c>
      <c r="F1213" s="204">
        <v>2305860</v>
      </c>
      <c r="G1213" s="204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20</v>
      </c>
      <c r="C1214" s="109" t="s">
        <v>924</v>
      </c>
      <c r="D1214" s="202" t="s">
        <v>37</v>
      </c>
      <c r="E1214" s="203" t="s">
        <v>11</v>
      </c>
      <c r="F1214" s="204">
        <v>18780</v>
      </c>
      <c r="G1214" s="204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21</v>
      </c>
      <c r="C1215" s="109" t="s">
        <v>925</v>
      </c>
      <c r="D1215" s="202" t="s">
        <v>37</v>
      </c>
      <c r="E1215" s="203" t="s">
        <v>11</v>
      </c>
      <c r="F1215" s="204">
        <v>27360</v>
      </c>
      <c r="G1215" s="204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22</v>
      </c>
      <c r="C1216" s="109" t="s">
        <v>926</v>
      </c>
      <c r="D1216" s="202" t="s">
        <v>37</v>
      </c>
      <c r="E1216" s="203" t="s">
        <v>11</v>
      </c>
      <c r="F1216" s="204">
        <v>18780</v>
      </c>
      <c r="G1216" s="204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23</v>
      </c>
      <c r="C1217" s="109" t="s">
        <v>927</v>
      </c>
      <c r="D1217" s="202" t="s">
        <v>37</v>
      </c>
      <c r="E1217" s="203" t="s">
        <v>11</v>
      </c>
      <c r="F1217" s="204">
        <v>27360</v>
      </c>
      <c r="G1217" s="204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24</v>
      </c>
      <c r="C1218" s="109" t="s">
        <v>928</v>
      </c>
      <c r="D1218" s="202" t="s">
        <v>37</v>
      </c>
      <c r="E1218" s="203" t="s">
        <v>11</v>
      </c>
      <c r="F1218" s="204">
        <v>18720</v>
      </c>
      <c r="G1218" s="204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25</v>
      </c>
      <c r="C1219" s="109" t="s">
        <v>929</v>
      </c>
      <c r="D1219" s="202" t="s">
        <v>37</v>
      </c>
      <c r="E1219" s="203" t="s">
        <v>11</v>
      </c>
      <c r="F1219" s="204">
        <v>18720</v>
      </c>
      <c r="G1219" s="204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26</v>
      </c>
      <c r="C1220" s="109" t="s">
        <v>930</v>
      </c>
      <c r="D1220" s="202" t="s">
        <v>37</v>
      </c>
      <c r="E1220" s="203" t="s">
        <v>11</v>
      </c>
      <c r="F1220" s="204">
        <v>18720</v>
      </c>
      <c r="G1220" s="204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27</v>
      </c>
      <c r="C1221" s="109" t="s">
        <v>931</v>
      </c>
      <c r="D1221" s="202" t="s">
        <v>37</v>
      </c>
      <c r="E1221" s="203" t="s">
        <v>11</v>
      </c>
      <c r="F1221" s="204">
        <v>25260</v>
      </c>
      <c r="G1221" s="204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28</v>
      </c>
      <c r="C1222" s="109" t="s">
        <v>932</v>
      </c>
      <c r="D1222" s="202" t="s">
        <v>37</v>
      </c>
      <c r="E1222" s="203" t="s">
        <v>11</v>
      </c>
      <c r="F1222" s="204">
        <v>25260</v>
      </c>
      <c r="G1222" s="204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29</v>
      </c>
      <c r="C1223" s="109" t="s">
        <v>933</v>
      </c>
      <c r="D1223" s="202" t="s">
        <v>37</v>
      </c>
      <c r="E1223" s="203" t="s">
        <v>11</v>
      </c>
      <c r="F1223" s="204">
        <v>22860</v>
      </c>
      <c r="G1223" s="204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30</v>
      </c>
      <c r="C1224" s="109" t="s">
        <v>934</v>
      </c>
      <c r="D1224" s="202" t="s">
        <v>37</v>
      </c>
      <c r="E1224" s="203" t="s">
        <v>11</v>
      </c>
      <c r="F1224" s="204">
        <v>74340</v>
      </c>
      <c r="G1224" s="204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31</v>
      </c>
      <c r="C1225" s="109" t="s">
        <v>935</v>
      </c>
      <c r="D1225" s="202" t="s">
        <v>37</v>
      </c>
      <c r="E1225" s="203" t="s">
        <v>11</v>
      </c>
      <c r="F1225" s="204">
        <v>74340</v>
      </c>
      <c r="G1225" s="204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83">
        <v>32</v>
      </c>
      <c r="C1226" s="109" t="s">
        <v>936</v>
      </c>
      <c r="D1226" s="202" t="s">
        <v>37</v>
      </c>
      <c r="E1226" s="203" t="s">
        <v>11</v>
      </c>
      <c r="F1226" s="204">
        <v>27540</v>
      </c>
      <c r="G1226" s="204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83">
        <v>33</v>
      </c>
      <c r="C1227" s="109" t="s">
        <v>937</v>
      </c>
      <c r="D1227" s="202" t="s">
        <v>37</v>
      </c>
      <c r="E1227" s="203" t="s">
        <v>11</v>
      </c>
      <c r="F1227" s="204">
        <v>21480</v>
      </c>
      <c r="G1227" s="204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83">
        <v>34</v>
      </c>
      <c r="C1228" s="109" t="s">
        <v>938</v>
      </c>
      <c r="D1228" s="202" t="s">
        <v>37</v>
      </c>
      <c r="E1228" s="203" t="s">
        <v>11</v>
      </c>
      <c r="F1228" s="204">
        <v>25560</v>
      </c>
      <c r="G1228" s="204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83">
        <v>35</v>
      </c>
      <c r="C1229" s="109" t="s">
        <v>939</v>
      </c>
      <c r="D1229" s="202" t="s">
        <v>37</v>
      </c>
      <c r="E1229" s="203" t="s">
        <v>11</v>
      </c>
      <c r="F1229" s="204">
        <v>457260</v>
      </c>
      <c r="G1229" s="204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83">
        <v>36</v>
      </c>
      <c r="C1230" s="109" t="s">
        <v>367</v>
      </c>
      <c r="D1230" s="202" t="s">
        <v>37</v>
      </c>
      <c r="E1230" s="203" t="s">
        <v>11</v>
      </c>
      <c r="F1230" s="204">
        <v>6360</v>
      </c>
      <c r="G1230" s="204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83">
        <v>38</v>
      </c>
      <c r="C1231" s="109" t="s">
        <v>1151</v>
      </c>
      <c r="D1231" s="202" t="s">
        <v>37</v>
      </c>
      <c r="E1231" s="203" t="s">
        <v>11</v>
      </c>
      <c r="F1231" s="204">
        <v>368820</v>
      </c>
      <c r="G1231" s="204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83">
        <v>39</v>
      </c>
      <c r="C1232" s="109" t="s">
        <v>1152</v>
      </c>
      <c r="D1232" s="202" t="s">
        <v>37</v>
      </c>
      <c r="E1232" s="203" t="s">
        <v>11</v>
      </c>
      <c r="F1232" s="204">
        <v>497400</v>
      </c>
      <c r="G1232" s="204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83">
        <v>41</v>
      </c>
      <c r="C1233" s="109" t="s">
        <v>992</v>
      </c>
      <c r="D1233" s="202" t="s">
        <v>37</v>
      </c>
      <c r="E1233" s="203" t="s">
        <v>11</v>
      </c>
      <c r="F1233" s="204">
        <v>107520</v>
      </c>
      <c r="G1233" s="204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83">
        <v>42</v>
      </c>
      <c r="C1234" s="109" t="s">
        <v>1153</v>
      </c>
      <c r="D1234" s="202" t="s">
        <v>37</v>
      </c>
      <c r="E1234" s="203" t="s">
        <v>463</v>
      </c>
      <c r="F1234" s="204">
        <v>8622.4599999999991</v>
      </c>
      <c r="G1234" s="204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83"/>
      <c r="C1235" s="109"/>
      <c r="D1235" s="202" t="s">
        <v>38</v>
      </c>
      <c r="E1235" s="203"/>
      <c r="F1235" s="204">
        <v>0</v>
      </c>
      <c r="G1235" s="204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83" t="s">
        <v>1001</v>
      </c>
      <c r="C1236" s="109" t="s">
        <v>1138</v>
      </c>
      <c r="D1236" s="202" t="s">
        <v>38</v>
      </c>
      <c r="E1236" s="203"/>
      <c r="F1236" s="204">
        <v>0</v>
      </c>
      <c r="G1236" s="204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83">
        <v>1</v>
      </c>
      <c r="C1237" s="109" t="s">
        <v>1154</v>
      </c>
      <c r="D1237" s="202" t="s">
        <v>37</v>
      </c>
      <c r="E1237" s="203" t="s">
        <v>11</v>
      </c>
      <c r="F1237" s="204">
        <v>940920</v>
      </c>
      <c r="G1237" s="204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83">
        <v>2</v>
      </c>
      <c r="C1238" s="109" t="s">
        <v>1155</v>
      </c>
      <c r="D1238" s="202" t="s">
        <v>37</v>
      </c>
      <c r="E1238" s="203" t="s">
        <v>11</v>
      </c>
      <c r="F1238" s="204">
        <v>2080260</v>
      </c>
      <c r="G1238" s="204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83">
        <v>3</v>
      </c>
      <c r="C1239" s="109" t="s">
        <v>1156</v>
      </c>
      <c r="D1239" s="202" t="s">
        <v>37</v>
      </c>
      <c r="E1239" s="203" t="s">
        <v>11</v>
      </c>
      <c r="F1239" s="204">
        <v>2080260</v>
      </c>
      <c r="G1239" s="204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83">
        <v>4</v>
      </c>
      <c r="C1240" s="109" t="s">
        <v>1157</v>
      </c>
      <c r="D1240" s="202" t="s">
        <v>37</v>
      </c>
      <c r="E1240" s="203" t="s">
        <v>11</v>
      </c>
      <c r="F1240" s="204">
        <v>909420</v>
      </c>
      <c r="G1240" s="204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83"/>
      <c r="C1241" s="109"/>
      <c r="D1241" s="202"/>
      <c r="E1241" s="203"/>
      <c r="F1241" s="204">
        <v>0</v>
      </c>
      <c r="G1241" s="204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 t="s">
        <v>1001</v>
      </c>
      <c r="C1242" s="109" t="s">
        <v>760</v>
      </c>
      <c r="D1242" s="202" t="s">
        <v>38</v>
      </c>
      <c r="E1242" s="203"/>
      <c r="F1242" s="204">
        <v>0</v>
      </c>
      <c r="G1242" s="204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1</v>
      </c>
      <c r="C1243" s="109" t="s">
        <v>940</v>
      </c>
      <c r="D1243" s="202" t="s">
        <v>37</v>
      </c>
      <c r="E1243" s="203" t="s">
        <v>287</v>
      </c>
      <c r="F1243" s="204">
        <v>285420</v>
      </c>
      <c r="G1243" s="204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>
        <v>2</v>
      </c>
      <c r="C1244" s="109" t="s">
        <v>368</v>
      </c>
      <c r="D1244" s="202" t="s">
        <v>37</v>
      </c>
      <c r="E1244" s="203" t="s">
        <v>287</v>
      </c>
      <c r="F1244" s="204">
        <v>285420</v>
      </c>
      <c r="G1244" s="204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>
        <v>3</v>
      </c>
      <c r="C1245" s="109" t="s">
        <v>369</v>
      </c>
      <c r="D1245" s="202" t="s">
        <v>37</v>
      </c>
      <c r="E1245" s="203" t="s">
        <v>287</v>
      </c>
      <c r="F1245" s="204">
        <v>222780</v>
      </c>
      <c r="G1245" s="204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4</v>
      </c>
      <c r="C1246" s="109" t="s">
        <v>370</v>
      </c>
      <c r="D1246" s="202" t="s">
        <v>37</v>
      </c>
      <c r="E1246" s="203" t="s">
        <v>287</v>
      </c>
      <c r="F1246" s="204">
        <v>211020</v>
      </c>
      <c r="G1246" s="204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5</v>
      </c>
      <c r="C1247" s="109" t="s">
        <v>371</v>
      </c>
      <c r="D1247" s="202" t="s">
        <v>37</v>
      </c>
      <c r="E1247" s="203" t="s">
        <v>287</v>
      </c>
      <c r="F1247" s="204">
        <v>180060</v>
      </c>
      <c r="G1247" s="204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6</v>
      </c>
      <c r="C1248" s="109" t="s">
        <v>372</v>
      </c>
      <c r="D1248" s="202" t="s">
        <v>37</v>
      </c>
      <c r="E1248" s="203" t="s">
        <v>287</v>
      </c>
      <c r="F1248" s="204">
        <v>174540</v>
      </c>
      <c r="G1248" s="204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7</v>
      </c>
      <c r="C1249" s="109" t="s">
        <v>373</v>
      </c>
      <c r="D1249" s="202" t="s">
        <v>37</v>
      </c>
      <c r="E1249" s="203" t="s">
        <v>287</v>
      </c>
      <c r="F1249" s="204">
        <v>174360</v>
      </c>
      <c r="G1249" s="204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>
        <v>8</v>
      </c>
      <c r="C1250" s="109" t="s">
        <v>374</v>
      </c>
      <c r="D1250" s="202" t="s">
        <v>37</v>
      </c>
      <c r="E1250" s="203" t="s">
        <v>287</v>
      </c>
      <c r="F1250" s="204">
        <v>148200</v>
      </c>
      <c r="G1250" s="204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>
        <v>9</v>
      </c>
      <c r="C1251" s="109" t="s">
        <v>375</v>
      </c>
      <c r="D1251" s="202" t="s">
        <v>37</v>
      </c>
      <c r="E1251" s="203" t="s">
        <v>287</v>
      </c>
      <c r="F1251" s="204">
        <v>165600</v>
      </c>
      <c r="G1251" s="204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10</v>
      </c>
      <c r="C1252" s="109" t="s">
        <v>376</v>
      </c>
      <c r="D1252" s="202" t="s">
        <v>37</v>
      </c>
      <c r="E1252" s="203" t="s">
        <v>287</v>
      </c>
      <c r="F1252" s="204">
        <v>160860</v>
      </c>
      <c r="G1252" s="204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11</v>
      </c>
      <c r="C1253" s="109" t="s">
        <v>377</v>
      </c>
      <c r="D1253" s="202" t="s">
        <v>37</v>
      </c>
      <c r="E1253" s="203" t="s">
        <v>287</v>
      </c>
      <c r="F1253" s="204">
        <v>133440</v>
      </c>
      <c r="G1253" s="204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12</v>
      </c>
      <c r="C1254" s="109" t="s">
        <v>378</v>
      </c>
      <c r="D1254" s="202" t="s">
        <v>37</v>
      </c>
      <c r="E1254" s="203" t="s">
        <v>287</v>
      </c>
      <c r="F1254" s="204">
        <v>133440</v>
      </c>
      <c r="G1254" s="204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13</v>
      </c>
      <c r="C1255" s="109" t="s">
        <v>379</v>
      </c>
      <c r="D1255" s="202" t="s">
        <v>37</v>
      </c>
      <c r="E1255" s="203" t="s">
        <v>287</v>
      </c>
      <c r="F1255" s="204">
        <v>118380</v>
      </c>
      <c r="G1255" s="204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>
        <v>14</v>
      </c>
      <c r="C1256" s="109" t="s">
        <v>380</v>
      </c>
      <c r="D1256" s="202" t="s">
        <v>37</v>
      </c>
      <c r="E1256" s="203" t="s">
        <v>287</v>
      </c>
      <c r="F1256" s="204">
        <v>89520</v>
      </c>
      <c r="G1256" s="204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>
        <v>15</v>
      </c>
      <c r="C1257" s="109" t="s">
        <v>381</v>
      </c>
      <c r="D1257" s="202" t="s">
        <v>37</v>
      </c>
      <c r="E1257" s="203" t="s">
        <v>287</v>
      </c>
      <c r="F1257" s="204">
        <v>234120</v>
      </c>
      <c r="G1257" s="204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16</v>
      </c>
      <c r="C1258" s="109" t="s">
        <v>383</v>
      </c>
      <c r="D1258" s="202" t="s">
        <v>37</v>
      </c>
      <c r="E1258" s="203" t="s">
        <v>287</v>
      </c>
      <c r="F1258" s="204">
        <v>184560</v>
      </c>
      <c r="G1258" s="204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17</v>
      </c>
      <c r="C1259" s="109" t="s">
        <v>385</v>
      </c>
      <c r="D1259" s="202" t="s">
        <v>37</v>
      </c>
      <c r="E1259" s="203" t="s">
        <v>287</v>
      </c>
      <c r="F1259" s="204">
        <v>156960</v>
      </c>
      <c r="G1259" s="204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18</v>
      </c>
      <c r="C1260" s="109" t="s">
        <v>387</v>
      </c>
      <c r="D1260" s="202" t="s">
        <v>37</v>
      </c>
      <c r="E1260" s="203" t="s">
        <v>287</v>
      </c>
      <c r="F1260" s="204">
        <v>119220</v>
      </c>
      <c r="G1260" s="204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19</v>
      </c>
      <c r="C1261" s="109" t="s">
        <v>382</v>
      </c>
      <c r="D1261" s="202" t="s">
        <v>37</v>
      </c>
      <c r="E1261" s="203" t="s">
        <v>287</v>
      </c>
      <c r="F1261" s="204">
        <v>163560</v>
      </c>
      <c r="G1261" s="204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20</v>
      </c>
      <c r="C1262" s="109" t="s">
        <v>384</v>
      </c>
      <c r="D1262" s="202" t="s">
        <v>37</v>
      </c>
      <c r="E1262" s="203" t="s">
        <v>287</v>
      </c>
      <c r="F1262" s="204">
        <v>146040</v>
      </c>
      <c r="G1262" s="204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21</v>
      </c>
      <c r="C1263" s="109" t="s">
        <v>386</v>
      </c>
      <c r="D1263" s="202" t="s">
        <v>37</v>
      </c>
      <c r="E1263" s="203" t="s">
        <v>287</v>
      </c>
      <c r="F1263" s="204">
        <v>107580</v>
      </c>
      <c r="G1263" s="204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22</v>
      </c>
      <c r="C1264" s="109" t="s">
        <v>388</v>
      </c>
      <c r="D1264" s="202" t="s">
        <v>37</v>
      </c>
      <c r="E1264" s="203" t="s">
        <v>287</v>
      </c>
      <c r="F1264" s="204">
        <v>91140</v>
      </c>
      <c r="G1264" s="204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23</v>
      </c>
      <c r="C1265" s="109" t="s">
        <v>941</v>
      </c>
      <c r="D1265" s="202" t="s">
        <v>37</v>
      </c>
      <c r="E1265" s="203" t="s">
        <v>287</v>
      </c>
      <c r="F1265" s="204">
        <v>81891.065868368882</v>
      </c>
      <c r="G1265" s="204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24</v>
      </c>
      <c r="C1266" s="109" t="s">
        <v>942</v>
      </c>
      <c r="D1266" s="202" t="s">
        <v>37</v>
      </c>
      <c r="E1266" s="203" t="s">
        <v>287</v>
      </c>
      <c r="F1266" s="204">
        <v>75288.699780185358</v>
      </c>
      <c r="G1266" s="204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25</v>
      </c>
      <c r="C1267" s="109" t="s">
        <v>943</v>
      </c>
      <c r="D1267" s="202" t="s">
        <v>37</v>
      </c>
      <c r="E1267" s="203" t="s">
        <v>287</v>
      </c>
      <c r="F1267" s="204">
        <v>69120</v>
      </c>
      <c r="G1267" s="204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26</v>
      </c>
      <c r="C1268" s="109" t="s">
        <v>944</v>
      </c>
      <c r="D1268" s="202" t="s">
        <v>37</v>
      </c>
      <c r="E1268" s="203" t="s">
        <v>287</v>
      </c>
      <c r="F1268" s="204">
        <v>69000</v>
      </c>
      <c r="G1268" s="204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27</v>
      </c>
      <c r="C1269" s="109" t="s">
        <v>945</v>
      </c>
      <c r="D1269" s="202" t="s">
        <v>37</v>
      </c>
      <c r="E1269" s="203" t="s">
        <v>287</v>
      </c>
      <c r="F1269" s="204">
        <v>61080</v>
      </c>
      <c r="G1269" s="204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28</v>
      </c>
      <c r="C1270" s="109" t="s">
        <v>389</v>
      </c>
      <c r="D1270" s="202" t="s">
        <v>37</v>
      </c>
      <c r="E1270" s="203" t="s">
        <v>287</v>
      </c>
      <c r="F1270" s="204">
        <v>313962</v>
      </c>
      <c r="G1270" s="204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29</v>
      </c>
      <c r="C1271" s="109" t="s">
        <v>390</v>
      </c>
      <c r="D1271" s="202" t="s">
        <v>37</v>
      </c>
      <c r="E1271" s="203" t="s">
        <v>287</v>
      </c>
      <c r="F1271" s="204">
        <v>313962</v>
      </c>
      <c r="G1271" s="204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30</v>
      </c>
      <c r="C1272" s="109" t="s">
        <v>391</v>
      </c>
      <c r="D1272" s="202" t="s">
        <v>37</v>
      </c>
      <c r="E1272" s="203" t="s">
        <v>287</v>
      </c>
      <c r="F1272" s="204">
        <v>245058.00000000003</v>
      </c>
      <c r="G1272" s="204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31</v>
      </c>
      <c r="C1273" s="109" t="s">
        <v>392</v>
      </c>
      <c r="D1273" s="202" t="s">
        <v>37</v>
      </c>
      <c r="E1273" s="203" t="s">
        <v>287</v>
      </c>
      <c r="F1273" s="204">
        <v>232122.00000000003</v>
      </c>
      <c r="G1273" s="204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32</v>
      </c>
      <c r="C1274" s="109" t="s">
        <v>393</v>
      </c>
      <c r="D1274" s="202" t="s">
        <v>37</v>
      </c>
      <c r="E1274" s="203" t="s">
        <v>287</v>
      </c>
      <c r="F1274" s="204">
        <v>198066</v>
      </c>
      <c r="G1274" s="204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33</v>
      </c>
      <c r="C1275" s="109" t="s">
        <v>394</v>
      </c>
      <c r="D1275" s="202" t="s">
        <v>37</v>
      </c>
      <c r="E1275" s="203" t="s">
        <v>287</v>
      </c>
      <c r="F1275" s="204">
        <v>191994</v>
      </c>
      <c r="G1275" s="204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34</v>
      </c>
      <c r="C1276" s="109" t="s">
        <v>395</v>
      </c>
      <c r="D1276" s="202" t="s">
        <v>37</v>
      </c>
      <c r="E1276" s="203" t="s">
        <v>287</v>
      </c>
      <c r="F1276" s="204">
        <v>191796</v>
      </c>
      <c r="G1276" s="204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35</v>
      </c>
      <c r="C1277" s="109" t="s">
        <v>396</v>
      </c>
      <c r="D1277" s="202" t="s">
        <v>37</v>
      </c>
      <c r="E1277" s="203" t="s">
        <v>287</v>
      </c>
      <c r="F1277" s="204">
        <v>163020</v>
      </c>
      <c r="G1277" s="204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36</v>
      </c>
      <c r="C1278" s="109" t="s">
        <v>397</v>
      </c>
      <c r="D1278" s="202" t="s">
        <v>37</v>
      </c>
      <c r="E1278" s="203" t="s">
        <v>287</v>
      </c>
      <c r="F1278" s="204">
        <v>182160</v>
      </c>
      <c r="G1278" s="204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37</v>
      </c>
      <c r="C1279" s="109" t="s">
        <v>398</v>
      </c>
      <c r="D1279" s="202" t="s">
        <v>37</v>
      </c>
      <c r="E1279" s="203" t="s">
        <v>287</v>
      </c>
      <c r="F1279" s="204">
        <v>176946</v>
      </c>
      <c r="G1279" s="204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38</v>
      </c>
      <c r="C1280" s="109" t="s">
        <v>399</v>
      </c>
      <c r="D1280" s="202" t="s">
        <v>37</v>
      </c>
      <c r="E1280" s="203" t="s">
        <v>287</v>
      </c>
      <c r="F1280" s="204">
        <v>146784</v>
      </c>
      <c r="G1280" s="204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39</v>
      </c>
      <c r="C1281" s="109" t="s">
        <v>400</v>
      </c>
      <c r="D1281" s="202" t="s">
        <v>37</v>
      </c>
      <c r="E1281" s="203" t="s">
        <v>287</v>
      </c>
      <c r="F1281" s="204">
        <v>146784</v>
      </c>
      <c r="G1281" s="204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40</v>
      </c>
      <c r="C1282" s="109" t="s">
        <v>401</v>
      </c>
      <c r="D1282" s="202" t="s">
        <v>37</v>
      </c>
      <c r="E1282" s="203" t="s">
        <v>287</v>
      </c>
      <c r="F1282" s="204">
        <v>130218.00000000001</v>
      </c>
      <c r="G1282" s="204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41</v>
      </c>
      <c r="C1283" s="109" t="s">
        <v>402</v>
      </c>
      <c r="D1283" s="202" t="s">
        <v>37</v>
      </c>
      <c r="E1283" s="203" t="s">
        <v>287</v>
      </c>
      <c r="F1283" s="204">
        <v>98472</v>
      </c>
      <c r="G1283" s="204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42</v>
      </c>
      <c r="C1284" s="109" t="s">
        <v>403</v>
      </c>
      <c r="D1284" s="202" t="s">
        <v>37</v>
      </c>
      <c r="E1284" s="203" t="s">
        <v>287</v>
      </c>
      <c r="F1284" s="204">
        <v>257532.00000000003</v>
      </c>
      <c r="G1284" s="204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43</v>
      </c>
      <c r="C1285" s="109" t="s">
        <v>405</v>
      </c>
      <c r="D1285" s="202" t="s">
        <v>37</v>
      </c>
      <c r="E1285" s="203" t="s">
        <v>287</v>
      </c>
      <c r="F1285" s="204">
        <v>203016</v>
      </c>
      <c r="G1285" s="204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44</v>
      </c>
      <c r="C1286" s="109" t="s">
        <v>407</v>
      </c>
      <c r="D1286" s="202" t="s">
        <v>37</v>
      </c>
      <c r="E1286" s="203" t="s">
        <v>287</v>
      </c>
      <c r="F1286" s="204">
        <v>172656</v>
      </c>
      <c r="G1286" s="204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45</v>
      </c>
      <c r="C1287" s="109" t="s">
        <v>409</v>
      </c>
      <c r="D1287" s="202" t="s">
        <v>37</v>
      </c>
      <c r="E1287" s="203" t="s">
        <v>287</v>
      </c>
      <c r="F1287" s="204">
        <v>131142</v>
      </c>
      <c r="G1287" s="204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46</v>
      </c>
      <c r="C1288" s="109" t="s">
        <v>404</v>
      </c>
      <c r="D1288" s="202" t="s">
        <v>37</v>
      </c>
      <c r="E1288" s="203" t="s">
        <v>287</v>
      </c>
      <c r="F1288" s="204">
        <v>179916</v>
      </c>
      <c r="G1288" s="204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47</v>
      </c>
      <c r="C1289" s="109" t="s">
        <v>406</v>
      </c>
      <c r="D1289" s="202" t="s">
        <v>37</v>
      </c>
      <c r="E1289" s="203" t="s">
        <v>287</v>
      </c>
      <c r="F1289" s="204">
        <v>160644</v>
      </c>
      <c r="G1289" s="204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83">
        <v>48</v>
      </c>
      <c r="C1290" s="109" t="s">
        <v>408</v>
      </c>
      <c r="D1290" s="202" t="s">
        <v>37</v>
      </c>
      <c r="E1290" s="203" t="s">
        <v>287</v>
      </c>
      <c r="F1290" s="204">
        <v>118338.00000000001</v>
      </c>
      <c r="G1290" s="204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83">
        <v>49</v>
      </c>
      <c r="C1291" s="109" t="s">
        <v>410</v>
      </c>
      <c r="D1291" s="202" t="s">
        <v>37</v>
      </c>
      <c r="E1291" s="203" t="s">
        <v>287</v>
      </c>
      <c r="F1291" s="204">
        <v>100254</v>
      </c>
      <c r="G1291" s="204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83">
        <v>50</v>
      </c>
      <c r="C1292" s="109" t="s">
        <v>946</v>
      </c>
      <c r="D1292" s="202" t="s">
        <v>37</v>
      </c>
      <c r="E1292" s="203" t="s">
        <v>287</v>
      </c>
      <c r="F1292" s="204">
        <v>90080.172455205786</v>
      </c>
      <c r="G1292" s="204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83">
        <v>51</v>
      </c>
      <c r="C1293" s="109" t="s">
        <v>947</v>
      </c>
      <c r="D1293" s="202" t="s">
        <v>37</v>
      </c>
      <c r="E1293" s="203" t="s">
        <v>287</v>
      </c>
      <c r="F1293" s="204">
        <v>82817.569758203899</v>
      </c>
      <c r="G1293" s="204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83">
        <v>52</v>
      </c>
      <c r="C1294" s="109" t="s">
        <v>948</v>
      </c>
      <c r="D1294" s="202" t="s">
        <v>37</v>
      </c>
      <c r="E1294" s="203" t="s">
        <v>287</v>
      </c>
      <c r="F1294" s="204">
        <v>76032</v>
      </c>
      <c r="G1294" s="204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83">
        <v>53</v>
      </c>
      <c r="C1295" s="109" t="s">
        <v>949</v>
      </c>
      <c r="D1295" s="202" t="s">
        <v>37</v>
      </c>
      <c r="E1295" s="203" t="s">
        <v>287</v>
      </c>
      <c r="F1295" s="204">
        <v>75900</v>
      </c>
      <c r="G1295" s="204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83">
        <v>54</v>
      </c>
      <c r="C1296" s="109" t="s">
        <v>950</v>
      </c>
      <c r="D1296" s="202" t="s">
        <v>37</v>
      </c>
      <c r="E1296" s="203" t="s">
        <v>287</v>
      </c>
      <c r="F1296" s="204">
        <v>67188</v>
      </c>
      <c r="G1296" s="204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83">
        <v>55</v>
      </c>
      <c r="C1297" s="109" t="s">
        <v>1096</v>
      </c>
      <c r="D1297" s="202" t="s">
        <v>37</v>
      </c>
      <c r="E1297" s="203" t="s">
        <v>287</v>
      </c>
      <c r="F1297" s="204">
        <v>397284.97886456642</v>
      </c>
      <c r="G1297" s="204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83"/>
      <c r="C1298" s="109"/>
      <c r="D1298" s="202" t="s">
        <v>38</v>
      </c>
      <c r="E1298" s="203"/>
      <c r="F1298" s="204">
        <v>0</v>
      </c>
      <c r="G1298" s="204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83" t="s">
        <v>1001</v>
      </c>
      <c r="C1299" s="109" t="s">
        <v>769</v>
      </c>
      <c r="D1299" s="202" t="s">
        <v>38</v>
      </c>
      <c r="E1299" s="203"/>
      <c r="F1299" s="204">
        <v>0</v>
      </c>
      <c r="G1299" s="204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83">
        <v>1</v>
      </c>
      <c r="C1300" s="109" t="s">
        <v>411</v>
      </c>
      <c r="D1300" s="202" t="s">
        <v>37</v>
      </c>
      <c r="E1300" s="203" t="s">
        <v>287</v>
      </c>
      <c r="F1300" s="204">
        <v>171300</v>
      </c>
      <c r="G1300" s="204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83">
        <v>2</v>
      </c>
      <c r="C1301" s="109" t="s">
        <v>412</v>
      </c>
      <c r="D1301" s="202" t="s">
        <v>37</v>
      </c>
      <c r="E1301" s="203" t="s">
        <v>287</v>
      </c>
      <c r="F1301" s="204">
        <v>144000</v>
      </c>
      <c r="G1301" s="204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83">
        <v>3</v>
      </c>
      <c r="C1302" s="109" t="s">
        <v>413</v>
      </c>
      <c r="D1302" s="202" t="s">
        <v>37</v>
      </c>
      <c r="E1302" s="203" t="s">
        <v>287</v>
      </c>
      <c r="F1302" s="204">
        <v>132480</v>
      </c>
      <c r="G1302" s="204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83">
        <v>4</v>
      </c>
      <c r="C1303" s="109" t="s">
        <v>414</v>
      </c>
      <c r="D1303" s="202" t="s">
        <v>37</v>
      </c>
      <c r="E1303" s="203" t="s">
        <v>287</v>
      </c>
      <c r="F1303" s="204">
        <v>98580</v>
      </c>
      <c r="G1303" s="204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83">
        <v>5</v>
      </c>
      <c r="C1304" s="109" t="s">
        <v>415</v>
      </c>
      <c r="D1304" s="202" t="s">
        <v>37</v>
      </c>
      <c r="E1304" s="203" t="s">
        <v>287</v>
      </c>
      <c r="F1304" s="204">
        <v>67020</v>
      </c>
      <c r="G1304" s="204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83">
        <v>6</v>
      </c>
      <c r="C1305" s="109" t="s">
        <v>416</v>
      </c>
      <c r="D1305" s="202" t="s">
        <v>37</v>
      </c>
      <c r="E1305" s="203" t="s">
        <v>287</v>
      </c>
      <c r="F1305" s="204">
        <v>134100</v>
      </c>
      <c r="G1305" s="204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7</v>
      </c>
      <c r="C1306" s="109" t="s">
        <v>417</v>
      </c>
      <c r="D1306" s="202" t="s">
        <v>37</v>
      </c>
      <c r="E1306" s="203" t="s">
        <v>287</v>
      </c>
      <c r="F1306" s="204">
        <v>107400</v>
      </c>
      <c r="G1306" s="204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/>
      <c r="C1307" s="109"/>
      <c r="D1307" s="202" t="s">
        <v>38</v>
      </c>
      <c r="E1307" s="203"/>
      <c r="F1307" s="204">
        <v>0</v>
      </c>
      <c r="G1307" s="204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 t="s">
        <v>1001</v>
      </c>
      <c r="C1308" s="109" t="s">
        <v>760</v>
      </c>
      <c r="D1308" s="202" t="s">
        <v>38</v>
      </c>
      <c r="E1308" s="203"/>
      <c r="F1308" s="204">
        <v>0</v>
      </c>
      <c r="G1308" s="204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1</v>
      </c>
      <c r="C1309" s="109" t="s">
        <v>1231</v>
      </c>
      <c r="D1309" s="202" t="s">
        <v>37</v>
      </c>
      <c r="E1309" s="203" t="s">
        <v>1072</v>
      </c>
      <c r="F1309" s="204">
        <v>5708400</v>
      </c>
      <c r="G1309" s="204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>
        <v>2</v>
      </c>
      <c r="C1310" s="109" t="s">
        <v>1232</v>
      </c>
      <c r="D1310" s="202" t="s">
        <v>37</v>
      </c>
      <c r="E1310" s="203" t="s">
        <v>1072</v>
      </c>
      <c r="F1310" s="204">
        <v>5708400</v>
      </c>
      <c r="G1310" s="204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>
        <v>3</v>
      </c>
      <c r="C1311" s="109" t="s">
        <v>1233</v>
      </c>
      <c r="D1311" s="202" t="s">
        <v>37</v>
      </c>
      <c r="E1311" s="203" t="s">
        <v>1072</v>
      </c>
      <c r="F1311" s="204">
        <v>4455600</v>
      </c>
      <c r="G1311" s="204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4</v>
      </c>
      <c r="C1312" s="109" t="s">
        <v>1234</v>
      </c>
      <c r="D1312" s="202" t="s">
        <v>37</v>
      </c>
      <c r="E1312" s="203" t="s">
        <v>1072</v>
      </c>
      <c r="F1312" s="204">
        <v>4220400</v>
      </c>
      <c r="G1312" s="204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>
        <v>5</v>
      </c>
      <c r="C1313" s="109" t="s">
        <v>1235</v>
      </c>
      <c r="D1313" s="202" t="s">
        <v>37</v>
      </c>
      <c r="E1313" s="203" t="s">
        <v>1072</v>
      </c>
      <c r="F1313" s="204">
        <v>3601200</v>
      </c>
      <c r="G1313" s="204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>
        <v>6</v>
      </c>
      <c r="C1314" s="109" t="s">
        <v>1236</v>
      </c>
      <c r="D1314" s="202" t="s">
        <v>37</v>
      </c>
      <c r="E1314" s="203" t="s">
        <v>1072</v>
      </c>
      <c r="F1314" s="204">
        <v>3490800</v>
      </c>
      <c r="G1314" s="204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7</v>
      </c>
      <c r="C1315" s="109" t="s">
        <v>1237</v>
      </c>
      <c r="D1315" s="202" t="s">
        <v>37</v>
      </c>
      <c r="E1315" s="203" t="s">
        <v>1072</v>
      </c>
      <c r="F1315" s="204">
        <v>3487200</v>
      </c>
      <c r="G1315" s="204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8</v>
      </c>
      <c r="C1316" s="109" t="s">
        <v>1238</v>
      </c>
      <c r="D1316" s="202" t="s">
        <v>37</v>
      </c>
      <c r="E1316" s="203" t="s">
        <v>1072</v>
      </c>
      <c r="F1316" s="204">
        <v>2964000</v>
      </c>
      <c r="G1316" s="204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9</v>
      </c>
      <c r="C1317" s="109" t="s">
        <v>1239</v>
      </c>
      <c r="D1317" s="202" t="s">
        <v>37</v>
      </c>
      <c r="E1317" s="203" t="s">
        <v>1072</v>
      </c>
      <c r="F1317" s="204">
        <v>3312000</v>
      </c>
      <c r="G1317" s="204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10</v>
      </c>
      <c r="C1318" s="109" t="s">
        <v>1240</v>
      </c>
      <c r="D1318" s="202" t="s">
        <v>37</v>
      </c>
      <c r="E1318" s="203" t="s">
        <v>1072</v>
      </c>
      <c r="F1318" s="204">
        <v>3217200</v>
      </c>
      <c r="G1318" s="204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11</v>
      </c>
      <c r="C1319" s="109" t="s">
        <v>1241</v>
      </c>
      <c r="D1319" s="202" t="s">
        <v>37</v>
      </c>
      <c r="E1319" s="203" t="s">
        <v>1072</v>
      </c>
      <c r="F1319" s="204">
        <v>2668800</v>
      </c>
      <c r="G1319" s="204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12</v>
      </c>
      <c r="C1320" s="109" t="s">
        <v>1242</v>
      </c>
      <c r="D1320" s="202" t="s">
        <v>37</v>
      </c>
      <c r="E1320" s="203" t="s">
        <v>1072</v>
      </c>
      <c r="F1320" s="204">
        <v>2668800</v>
      </c>
      <c r="G1320" s="204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13</v>
      </c>
      <c r="C1321" s="109" t="s">
        <v>1243</v>
      </c>
      <c r="D1321" s="202" t="s">
        <v>37</v>
      </c>
      <c r="E1321" s="203" t="s">
        <v>1072</v>
      </c>
      <c r="F1321" s="204">
        <v>2367600</v>
      </c>
      <c r="G1321" s="204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>
        <v>14</v>
      </c>
      <c r="C1322" s="109" t="s">
        <v>1244</v>
      </c>
      <c r="D1322" s="202" t="s">
        <v>37</v>
      </c>
      <c r="E1322" s="203" t="s">
        <v>1072</v>
      </c>
      <c r="F1322" s="204">
        <v>1790400</v>
      </c>
      <c r="G1322" s="204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>
        <v>15</v>
      </c>
      <c r="C1323" s="109" t="s">
        <v>1245</v>
      </c>
      <c r="D1323" s="202" t="s">
        <v>37</v>
      </c>
      <c r="E1323" s="203" t="s">
        <v>1072</v>
      </c>
      <c r="F1323" s="204">
        <v>4682400</v>
      </c>
      <c r="G1323" s="204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16</v>
      </c>
      <c r="C1324" s="109" t="s">
        <v>1246</v>
      </c>
      <c r="D1324" s="202" t="s">
        <v>37</v>
      </c>
      <c r="E1324" s="203" t="s">
        <v>1072</v>
      </c>
      <c r="F1324" s="204">
        <v>3691200</v>
      </c>
      <c r="G1324" s="204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17</v>
      </c>
      <c r="C1325" s="109" t="s">
        <v>1247</v>
      </c>
      <c r="D1325" s="202" t="s">
        <v>37</v>
      </c>
      <c r="E1325" s="203" t="s">
        <v>1072</v>
      </c>
      <c r="F1325" s="204">
        <v>3139200</v>
      </c>
      <c r="G1325" s="204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18</v>
      </c>
      <c r="C1326" s="109" t="s">
        <v>1248</v>
      </c>
      <c r="D1326" s="202" t="s">
        <v>37</v>
      </c>
      <c r="E1326" s="203" t="s">
        <v>1072</v>
      </c>
      <c r="F1326" s="204">
        <v>2384400</v>
      </c>
      <c r="G1326" s="204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19</v>
      </c>
      <c r="C1327" s="109" t="s">
        <v>1249</v>
      </c>
      <c r="D1327" s="202" t="s">
        <v>37</v>
      </c>
      <c r="E1327" s="203" t="s">
        <v>1072</v>
      </c>
      <c r="F1327" s="204">
        <v>3271200</v>
      </c>
      <c r="G1327" s="204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20</v>
      </c>
      <c r="C1328" s="109" t="s">
        <v>1250</v>
      </c>
      <c r="D1328" s="202" t="s">
        <v>37</v>
      </c>
      <c r="E1328" s="203" t="s">
        <v>1072</v>
      </c>
      <c r="F1328" s="204">
        <v>2920800</v>
      </c>
      <c r="G1328" s="204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21</v>
      </c>
      <c r="C1329" s="109" t="s">
        <v>1251</v>
      </c>
      <c r="D1329" s="202" t="s">
        <v>37</v>
      </c>
      <c r="E1329" s="203" t="s">
        <v>1072</v>
      </c>
      <c r="F1329" s="204">
        <v>2151600</v>
      </c>
      <c r="G1329" s="204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22</v>
      </c>
      <c r="C1330" s="109" t="s">
        <v>1252</v>
      </c>
      <c r="D1330" s="202" t="s">
        <v>37</v>
      </c>
      <c r="E1330" s="203" t="s">
        <v>1072</v>
      </c>
      <c r="F1330" s="204">
        <v>1822800</v>
      </c>
      <c r="G1330" s="204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23</v>
      </c>
      <c r="C1331" s="109" t="s">
        <v>1253</v>
      </c>
      <c r="D1331" s="202" t="s">
        <v>37</v>
      </c>
      <c r="E1331" s="203" t="s">
        <v>1072</v>
      </c>
      <c r="F1331" s="204">
        <v>1637821.3173673779</v>
      </c>
      <c r="G1331" s="204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24</v>
      </c>
      <c r="C1332" s="109" t="s">
        <v>1254</v>
      </c>
      <c r="D1332" s="202" t="s">
        <v>37</v>
      </c>
      <c r="E1332" s="203" t="s">
        <v>1072</v>
      </c>
      <c r="F1332" s="204">
        <v>1505773.9956037072</v>
      </c>
      <c r="G1332" s="204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25</v>
      </c>
      <c r="C1333" s="109" t="s">
        <v>1255</v>
      </c>
      <c r="D1333" s="202" t="s">
        <v>37</v>
      </c>
      <c r="E1333" s="203" t="s">
        <v>1072</v>
      </c>
      <c r="F1333" s="204">
        <v>1382400</v>
      </c>
      <c r="G1333" s="204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26</v>
      </c>
      <c r="C1334" s="109" t="s">
        <v>1256</v>
      </c>
      <c r="D1334" s="202" t="s">
        <v>37</v>
      </c>
      <c r="E1334" s="203" t="s">
        <v>1072</v>
      </c>
      <c r="F1334" s="204">
        <v>1380000</v>
      </c>
      <c r="G1334" s="204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27</v>
      </c>
      <c r="C1335" s="109" t="s">
        <v>1257</v>
      </c>
      <c r="D1335" s="202" t="s">
        <v>37</v>
      </c>
      <c r="E1335" s="203" t="s">
        <v>1072</v>
      </c>
      <c r="F1335" s="204">
        <v>1221600</v>
      </c>
      <c r="G1335" s="204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28</v>
      </c>
      <c r="C1336" s="109" t="s">
        <v>1258</v>
      </c>
      <c r="D1336" s="202" t="s">
        <v>37</v>
      </c>
      <c r="E1336" s="203" t="s">
        <v>1072</v>
      </c>
      <c r="F1336" s="204">
        <v>6279240.0000000009</v>
      </c>
      <c r="G1336" s="204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29</v>
      </c>
      <c r="C1337" s="109" t="s">
        <v>1259</v>
      </c>
      <c r="D1337" s="202" t="s">
        <v>37</v>
      </c>
      <c r="E1337" s="203" t="s">
        <v>1072</v>
      </c>
      <c r="F1337" s="204">
        <v>6279240.0000000009</v>
      </c>
      <c r="G1337" s="204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30</v>
      </c>
      <c r="C1338" s="109" t="s">
        <v>1260</v>
      </c>
      <c r="D1338" s="202" t="s">
        <v>37</v>
      </c>
      <c r="E1338" s="203" t="s">
        <v>1072</v>
      </c>
      <c r="F1338" s="204">
        <v>4901160</v>
      </c>
      <c r="G1338" s="204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31</v>
      </c>
      <c r="C1339" s="109" t="s">
        <v>1261</v>
      </c>
      <c r="D1339" s="202" t="s">
        <v>37</v>
      </c>
      <c r="E1339" s="203" t="s">
        <v>1072</v>
      </c>
      <c r="F1339" s="204">
        <v>4642440</v>
      </c>
      <c r="G1339" s="204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32</v>
      </c>
      <c r="C1340" s="109" t="s">
        <v>1262</v>
      </c>
      <c r="D1340" s="202" t="s">
        <v>37</v>
      </c>
      <c r="E1340" s="203" t="s">
        <v>1072</v>
      </c>
      <c r="F1340" s="204">
        <v>3961320</v>
      </c>
      <c r="G1340" s="204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33</v>
      </c>
      <c r="C1341" s="109" t="s">
        <v>1263</v>
      </c>
      <c r="D1341" s="202" t="s">
        <v>37</v>
      </c>
      <c r="E1341" s="203" t="s">
        <v>1072</v>
      </c>
      <c r="F1341" s="204">
        <v>3839880</v>
      </c>
      <c r="G1341" s="204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34</v>
      </c>
      <c r="C1342" s="109" t="s">
        <v>1264</v>
      </c>
      <c r="D1342" s="202" t="s">
        <v>37</v>
      </c>
      <c r="E1342" s="203" t="s">
        <v>1072</v>
      </c>
      <c r="F1342" s="204">
        <v>3835920</v>
      </c>
      <c r="G1342" s="204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35</v>
      </c>
      <c r="C1343" s="109" t="s">
        <v>1265</v>
      </c>
      <c r="D1343" s="202" t="s">
        <v>37</v>
      </c>
      <c r="E1343" s="203" t="s">
        <v>1072</v>
      </c>
      <c r="F1343" s="204">
        <v>3260400</v>
      </c>
      <c r="G1343" s="204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36</v>
      </c>
      <c r="C1344" s="109" t="s">
        <v>1266</v>
      </c>
      <c r="D1344" s="202" t="s">
        <v>37</v>
      </c>
      <c r="E1344" s="203" t="s">
        <v>1072</v>
      </c>
      <c r="F1344" s="204">
        <v>3643200</v>
      </c>
      <c r="G1344" s="204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37</v>
      </c>
      <c r="C1345" s="109" t="s">
        <v>1267</v>
      </c>
      <c r="D1345" s="202" t="s">
        <v>37</v>
      </c>
      <c r="E1345" s="203" t="s">
        <v>1072</v>
      </c>
      <c r="F1345" s="204">
        <v>3538920</v>
      </c>
      <c r="G1345" s="204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38</v>
      </c>
      <c r="C1346" s="109" t="s">
        <v>1268</v>
      </c>
      <c r="D1346" s="202" t="s">
        <v>37</v>
      </c>
      <c r="E1346" s="203" t="s">
        <v>1072</v>
      </c>
      <c r="F1346" s="204">
        <v>2935680.0000000005</v>
      </c>
      <c r="G1346" s="204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39</v>
      </c>
      <c r="C1347" s="109" t="s">
        <v>1269</v>
      </c>
      <c r="D1347" s="202" t="s">
        <v>37</v>
      </c>
      <c r="E1347" s="203" t="s">
        <v>1072</v>
      </c>
      <c r="F1347" s="204">
        <v>2935680.0000000005</v>
      </c>
      <c r="G1347" s="204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40</v>
      </c>
      <c r="C1348" s="109" t="s">
        <v>1270</v>
      </c>
      <c r="D1348" s="202" t="s">
        <v>37</v>
      </c>
      <c r="E1348" s="203" t="s">
        <v>1072</v>
      </c>
      <c r="F1348" s="204">
        <v>2604360.0000000005</v>
      </c>
      <c r="G1348" s="204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41</v>
      </c>
      <c r="C1349" s="109" t="s">
        <v>1271</v>
      </c>
      <c r="D1349" s="202" t="s">
        <v>37</v>
      </c>
      <c r="E1349" s="203" t="s">
        <v>1072</v>
      </c>
      <c r="F1349" s="204">
        <v>1969440</v>
      </c>
      <c r="G1349" s="204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42</v>
      </c>
      <c r="C1350" s="109" t="s">
        <v>1272</v>
      </c>
      <c r="D1350" s="202" t="s">
        <v>37</v>
      </c>
      <c r="E1350" s="203" t="s">
        <v>1072</v>
      </c>
      <c r="F1350" s="204">
        <v>5150640.0000000009</v>
      </c>
      <c r="G1350" s="204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43</v>
      </c>
      <c r="C1351" s="109" t="s">
        <v>1273</v>
      </c>
      <c r="D1351" s="202" t="s">
        <v>37</v>
      </c>
      <c r="E1351" s="203" t="s">
        <v>1072</v>
      </c>
      <c r="F1351" s="204">
        <v>4060320</v>
      </c>
      <c r="G1351" s="204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44</v>
      </c>
      <c r="C1352" s="109" t="s">
        <v>1274</v>
      </c>
      <c r="D1352" s="202" t="s">
        <v>37</v>
      </c>
      <c r="E1352" s="203" t="s">
        <v>1072</v>
      </c>
      <c r="F1352" s="204">
        <v>3453120</v>
      </c>
      <c r="G1352" s="204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45</v>
      </c>
      <c r="C1353" s="109" t="s">
        <v>1275</v>
      </c>
      <c r="D1353" s="202" t="s">
        <v>37</v>
      </c>
      <c r="E1353" s="203" t="s">
        <v>1072</v>
      </c>
      <c r="F1353" s="204">
        <v>2622840.0000000005</v>
      </c>
      <c r="G1353" s="204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83">
        <v>46</v>
      </c>
      <c r="C1354" s="109" t="s">
        <v>1276</v>
      </c>
      <c r="D1354" s="202" t="s">
        <v>37</v>
      </c>
      <c r="E1354" s="203" t="s">
        <v>1072</v>
      </c>
      <c r="F1354" s="204">
        <v>3598320</v>
      </c>
      <c r="G1354" s="204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83">
        <v>47</v>
      </c>
      <c r="C1355" s="109" t="s">
        <v>1277</v>
      </c>
      <c r="D1355" s="202" t="s">
        <v>37</v>
      </c>
      <c r="E1355" s="203" t="s">
        <v>1072</v>
      </c>
      <c r="F1355" s="204">
        <v>3212880</v>
      </c>
      <c r="G1355" s="204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83">
        <v>48</v>
      </c>
      <c r="C1356" s="109" t="s">
        <v>1278</v>
      </c>
      <c r="D1356" s="202" t="s">
        <v>37</v>
      </c>
      <c r="E1356" s="203" t="s">
        <v>1072</v>
      </c>
      <c r="F1356" s="204">
        <v>2366760</v>
      </c>
      <c r="G1356" s="204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83">
        <v>49</v>
      </c>
      <c r="C1357" s="109" t="s">
        <v>1279</v>
      </c>
      <c r="D1357" s="202" t="s">
        <v>37</v>
      </c>
      <c r="E1357" s="203" t="s">
        <v>1072</v>
      </c>
      <c r="F1357" s="204">
        <v>2005080</v>
      </c>
      <c r="G1357" s="204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83">
        <v>50</v>
      </c>
      <c r="C1358" s="109" t="s">
        <v>1280</v>
      </c>
      <c r="D1358" s="202" t="s">
        <v>37</v>
      </c>
      <c r="E1358" s="203" t="s">
        <v>1072</v>
      </c>
      <c r="F1358" s="204">
        <v>1801603.4491041158</v>
      </c>
      <c r="G1358" s="204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83">
        <v>51</v>
      </c>
      <c r="C1359" s="109" t="s">
        <v>1281</v>
      </c>
      <c r="D1359" s="202" t="s">
        <v>37</v>
      </c>
      <c r="E1359" s="203" t="s">
        <v>1072</v>
      </c>
      <c r="F1359" s="204">
        <v>1656351.3951640779</v>
      </c>
      <c r="G1359" s="204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83">
        <v>52</v>
      </c>
      <c r="C1360" s="109" t="s">
        <v>1282</v>
      </c>
      <c r="D1360" s="202" t="s">
        <v>37</v>
      </c>
      <c r="E1360" s="203" t="s">
        <v>1072</v>
      </c>
      <c r="F1360" s="204">
        <v>1520640.0000000002</v>
      </c>
      <c r="G1360" s="204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83">
        <v>53</v>
      </c>
      <c r="C1361" s="109" t="s">
        <v>1283</v>
      </c>
      <c r="D1361" s="202" t="s">
        <v>37</v>
      </c>
      <c r="E1361" s="203" t="s">
        <v>1072</v>
      </c>
      <c r="F1361" s="204">
        <v>1518000.0000000002</v>
      </c>
      <c r="G1361" s="204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83">
        <v>54</v>
      </c>
      <c r="C1362" s="109" t="s">
        <v>1284</v>
      </c>
      <c r="D1362" s="202" t="s">
        <v>37</v>
      </c>
      <c r="E1362" s="203" t="s">
        <v>1072</v>
      </c>
      <c r="F1362" s="204">
        <v>1343760.0000000002</v>
      </c>
      <c r="G1362" s="204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83">
        <v>55</v>
      </c>
      <c r="C1363" s="109" t="s">
        <v>1285</v>
      </c>
      <c r="D1363" s="202" t="s">
        <v>37</v>
      </c>
      <c r="E1363" s="203" t="s">
        <v>1072</v>
      </c>
      <c r="F1363" s="204">
        <v>7945699.5772913285</v>
      </c>
      <c r="G1363" s="204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83"/>
      <c r="C1364" s="109"/>
      <c r="D1364" s="202" t="s">
        <v>38</v>
      </c>
      <c r="E1364" s="203"/>
      <c r="F1364" s="204">
        <v>0</v>
      </c>
      <c r="G1364" s="204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83" t="s">
        <v>1001</v>
      </c>
      <c r="C1365" s="109" t="s">
        <v>769</v>
      </c>
      <c r="D1365" s="202" t="s">
        <v>38</v>
      </c>
      <c r="E1365" s="203"/>
      <c r="F1365" s="204">
        <v>0</v>
      </c>
      <c r="G1365" s="204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83">
        <v>1</v>
      </c>
      <c r="C1366" s="109" t="s">
        <v>1286</v>
      </c>
      <c r="D1366" s="202" t="s">
        <v>37</v>
      </c>
      <c r="E1366" s="203" t="s">
        <v>1072</v>
      </c>
      <c r="F1366" s="204">
        <v>3426000</v>
      </c>
      <c r="G1366" s="204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83">
        <v>2</v>
      </c>
      <c r="C1367" s="109" t="s">
        <v>1287</v>
      </c>
      <c r="D1367" s="202" t="s">
        <v>37</v>
      </c>
      <c r="E1367" s="203" t="s">
        <v>1072</v>
      </c>
      <c r="F1367" s="204">
        <v>2880000</v>
      </c>
      <c r="G1367" s="204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83">
        <v>3</v>
      </c>
      <c r="C1368" s="109" t="s">
        <v>1288</v>
      </c>
      <c r="D1368" s="202" t="s">
        <v>37</v>
      </c>
      <c r="E1368" s="203" t="s">
        <v>1072</v>
      </c>
      <c r="F1368" s="204">
        <v>2649600</v>
      </c>
      <c r="G1368" s="204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83">
        <v>4</v>
      </c>
      <c r="C1369" s="109" t="s">
        <v>1289</v>
      </c>
      <c r="D1369" s="202" t="s">
        <v>37</v>
      </c>
      <c r="E1369" s="203" t="s">
        <v>1072</v>
      </c>
      <c r="F1369" s="204">
        <v>1971600</v>
      </c>
      <c r="G1369" s="204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5</v>
      </c>
      <c r="C1370" s="109" t="s">
        <v>1290</v>
      </c>
      <c r="D1370" s="202" t="s">
        <v>37</v>
      </c>
      <c r="E1370" s="203" t="s">
        <v>1072</v>
      </c>
      <c r="F1370" s="204">
        <v>1340400</v>
      </c>
      <c r="G1370" s="204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6</v>
      </c>
      <c r="C1371" s="109" t="s">
        <v>1291</v>
      </c>
      <c r="D1371" s="202" t="s">
        <v>37</v>
      </c>
      <c r="E1371" s="203" t="s">
        <v>1072</v>
      </c>
      <c r="F1371" s="204">
        <v>2682000</v>
      </c>
      <c r="G1371" s="204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7</v>
      </c>
      <c r="C1372" s="109" t="s">
        <v>1292</v>
      </c>
      <c r="D1372" s="202" t="s">
        <v>37</v>
      </c>
      <c r="E1372" s="203" t="s">
        <v>1072</v>
      </c>
      <c r="F1372" s="204">
        <v>2148000</v>
      </c>
      <c r="G1372" s="204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/>
      <c r="C1373" s="109"/>
      <c r="D1373" s="202" t="s">
        <v>38</v>
      </c>
      <c r="E1373" s="203"/>
      <c r="F1373" s="204">
        <v>0</v>
      </c>
      <c r="G1373" s="204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 t="s">
        <v>1001</v>
      </c>
      <c r="C1374" s="109" t="s">
        <v>521</v>
      </c>
      <c r="D1374" s="202" t="s">
        <v>38</v>
      </c>
      <c r="E1374" s="203"/>
      <c r="F1374" s="204">
        <v>0</v>
      </c>
      <c r="G1374" s="204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1</v>
      </c>
      <c r="C1375" s="109" t="s">
        <v>951</v>
      </c>
      <c r="D1375" s="202" t="s">
        <v>37</v>
      </c>
      <c r="E1375" s="203" t="s">
        <v>11</v>
      </c>
      <c r="F1375" s="204">
        <v>213420</v>
      </c>
      <c r="G1375" s="204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>
        <v>2</v>
      </c>
      <c r="C1376" s="109" t="s">
        <v>952</v>
      </c>
      <c r="D1376" s="202" t="s">
        <v>37</v>
      </c>
      <c r="E1376" s="203" t="s">
        <v>11</v>
      </c>
      <c r="F1376" s="204">
        <v>207840</v>
      </c>
      <c r="G1376" s="204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>
        <v>3</v>
      </c>
      <c r="C1377" s="109" t="s">
        <v>953</v>
      </c>
      <c r="D1377" s="202" t="s">
        <v>37</v>
      </c>
      <c r="E1377" s="203" t="s">
        <v>11</v>
      </c>
      <c r="F1377" s="204">
        <v>342990</v>
      </c>
      <c r="G1377" s="204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4</v>
      </c>
      <c r="C1378" s="109" t="s">
        <v>954</v>
      </c>
      <c r="D1378" s="202" t="s">
        <v>37</v>
      </c>
      <c r="E1378" s="203" t="s">
        <v>11</v>
      </c>
      <c r="F1378" s="204">
        <v>709680</v>
      </c>
      <c r="G1378" s="204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>
        <v>5</v>
      </c>
      <c r="C1379" s="109" t="s">
        <v>955</v>
      </c>
      <c r="D1379" s="202" t="s">
        <v>37</v>
      </c>
      <c r="E1379" s="203" t="s">
        <v>11</v>
      </c>
      <c r="F1379" s="204">
        <v>1771980</v>
      </c>
      <c r="G1379" s="204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>
        <v>6</v>
      </c>
      <c r="C1380" s="109" t="s">
        <v>956</v>
      </c>
      <c r="D1380" s="202" t="s">
        <v>37</v>
      </c>
      <c r="E1380" s="203" t="s">
        <v>11</v>
      </c>
      <c r="F1380" s="204">
        <v>976440</v>
      </c>
      <c r="G1380" s="204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7</v>
      </c>
      <c r="C1381" s="109" t="s">
        <v>957</v>
      </c>
      <c r="D1381" s="202" t="s">
        <v>37</v>
      </c>
      <c r="E1381" s="203" t="s">
        <v>11</v>
      </c>
      <c r="F1381" s="204">
        <v>2211900</v>
      </c>
      <c r="G1381" s="204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8</v>
      </c>
      <c r="C1382" s="109" t="s">
        <v>958</v>
      </c>
      <c r="D1382" s="202" t="s">
        <v>37</v>
      </c>
      <c r="E1382" s="203" t="s">
        <v>11</v>
      </c>
      <c r="F1382" s="204">
        <v>2270640</v>
      </c>
      <c r="G1382" s="204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9</v>
      </c>
      <c r="C1383" s="109" t="s">
        <v>959</v>
      </c>
      <c r="D1383" s="202" t="s">
        <v>37</v>
      </c>
      <c r="E1383" s="203" t="s">
        <v>11</v>
      </c>
      <c r="F1383" s="204">
        <v>2476740</v>
      </c>
      <c r="G1383" s="204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/>
      <c r="C1384" s="109" t="s">
        <v>38</v>
      </c>
      <c r="D1384" s="202" t="s">
        <v>38</v>
      </c>
      <c r="E1384" s="203"/>
      <c r="F1384" s="204">
        <v>0</v>
      </c>
      <c r="G1384" s="204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 t="s">
        <v>1001</v>
      </c>
      <c r="C1385" s="109" t="s">
        <v>778</v>
      </c>
      <c r="D1385" s="202" t="s">
        <v>38</v>
      </c>
      <c r="E1385" s="203"/>
      <c r="F1385" s="204">
        <v>0</v>
      </c>
      <c r="G1385" s="204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1</v>
      </c>
      <c r="C1386" s="109" t="s">
        <v>418</v>
      </c>
      <c r="D1386" s="202" t="s">
        <v>37</v>
      </c>
      <c r="E1386" s="203" t="s">
        <v>90</v>
      </c>
      <c r="F1386" s="204">
        <v>220260.49029487889</v>
      </c>
      <c r="G1386" s="204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>
        <v>2</v>
      </c>
      <c r="C1387" s="109" t="s">
        <v>419</v>
      </c>
      <c r="D1387" s="202" t="s">
        <v>37</v>
      </c>
      <c r="E1387" s="203" t="s">
        <v>90</v>
      </c>
      <c r="F1387" s="204">
        <v>220260.49029487889</v>
      </c>
      <c r="G1387" s="204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>
        <v>3</v>
      </c>
      <c r="C1388" s="109" t="s">
        <v>420</v>
      </c>
      <c r="D1388" s="202" t="s">
        <v>37</v>
      </c>
      <c r="E1388" s="203" t="s">
        <v>90</v>
      </c>
      <c r="F1388" s="204">
        <v>250977.08928157968</v>
      </c>
      <c r="G1388" s="204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>
        <v>4</v>
      </c>
      <c r="C1389" s="109" t="s">
        <v>421</v>
      </c>
      <c r="D1389" s="202" t="s">
        <v>37</v>
      </c>
      <c r="E1389" s="203" t="s">
        <v>90</v>
      </c>
      <c r="F1389" s="204">
        <v>289200</v>
      </c>
      <c r="G1389" s="204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5</v>
      </c>
      <c r="C1390" s="109" t="s">
        <v>422</v>
      </c>
      <c r="D1390" s="202" t="s">
        <v>37</v>
      </c>
      <c r="E1390" s="203" t="s">
        <v>90</v>
      </c>
      <c r="F1390" s="204">
        <v>277947.76156258525</v>
      </c>
      <c r="G1390" s="204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6</v>
      </c>
      <c r="C1391" s="109" t="s">
        <v>423</v>
      </c>
      <c r="D1391" s="202" t="s">
        <v>37</v>
      </c>
      <c r="E1391" s="203" t="s">
        <v>90</v>
      </c>
      <c r="F1391" s="204">
        <v>309000</v>
      </c>
      <c r="G1391" s="204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7</v>
      </c>
      <c r="C1392" s="109" t="s">
        <v>1102</v>
      </c>
      <c r="D1392" s="202" t="s">
        <v>37</v>
      </c>
      <c r="E1392" s="203" t="s">
        <v>90</v>
      </c>
      <c r="F1392" s="204">
        <v>277947.76156258525</v>
      </c>
      <c r="G1392" s="204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8</v>
      </c>
      <c r="C1393" s="109" t="s">
        <v>1103</v>
      </c>
      <c r="D1393" s="202" t="s">
        <v>37</v>
      </c>
      <c r="E1393" s="203" t="s">
        <v>90</v>
      </c>
      <c r="F1393" s="204">
        <v>345600</v>
      </c>
      <c r="G1393" s="204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9</v>
      </c>
      <c r="C1394" s="109" t="s">
        <v>424</v>
      </c>
      <c r="D1394" s="202" t="s">
        <v>37</v>
      </c>
      <c r="E1394" s="203" t="s">
        <v>90</v>
      </c>
      <c r="F1394" s="204">
        <v>438273.42456634069</v>
      </c>
      <c r="G1394" s="204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10</v>
      </c>
      <c r="C1395" s="109" t="s">
        <v>425</v>
      </c>
      <c r="D1395" s="202" t="s">
        <v>37</v>
      </c>
      <c r="E1395" s="203" t="s">
        <v>90</v>
      </c>
      <c r="F1395" s="204">
        <v>384600</v>
      </c>
      <c r="G1395" s="204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11</v>
      </c>
      <c r="C1396" s="109" t="s">
        <v>426</v>
      </c>
      <c r="D1396" s="202" t="s">
        <v>37</v>
      </c>
      <c r="E1396" s="203" t="s">
        <v>90</v>
      </c>
      <c r="F1396" s="204">
        <v>466742.46752962429</v>
      </c>
      <c r="G1396" s="204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12</v>
      </c>
      <c r="C1397" s="109" t="s">
        <v>427</v>
      </c>
      <c r="D1397" s="202" t="s">
        <v>37</v>
      </c>
      <c r="E1397" s="203" t="s">
        <v>90</v>
      </c>
      <c r="F1397" s="204">
        <v>466742.46752962429</v>
      </c>
      <c r="G1397" s="204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13</v>
      </c>
      <c r="C1398" s="109" t="s">
        <v>428</v>
      </c>
      <c r="D1398" s="202" t="s">
        <v>37</v>
      </c>
      <c r="E1398" s="203" t="s">
        <v>90</v>
      </c>
      <c r="F1398" s="204">
        <v>513941.14402138407</v>
      </c>
      <c r="G1398" s="204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>
        <v>14</v>
      </c>
      <c r="C1399" s="109" t="s">
        <v>429</v>
      </c>
      <c r="D1399" s="202" t="s">
        <v>37</v>
      </c>
      <c r="E1399" s="203" t="s">
        <v>90</v>
      </c>
      <c r="F1399" s="204">
        <v>502200</v>
      </c>
      <c r="G1399" s="204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>
        <v>15</v>
      </c>
      <c r="C1400" s="109" t="s">
        <v>430</v>
      </c>
      <c r="D1400" s="202" t="s">
        <v>37</v>
      </c>
      <c r="E1400" s="203" t="s">
        <v>90</v>
      </c>
      <c r="F1400" s="204">
        <v>580618.63938275899</v>
      </c>
      <c r="G1400" s="204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16</v>
      </c>
      <c r="C1401" s="109" t="s">
        <v>431</v>
      </c>
      <c r="D1401" s="202" t="s">
        <v>37</v>
      </c>
      <c r="E1401" s="203" t="s">
        <v>90</v>
      </c>
      <c r="F1401" s="204">
        <v>522000</v>
      </c>
      <c r="G1401" s="204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17</v>
      </c>
      <c r="C1402" s="109" t="s">
        <v>432</v>
      </c>
      <c r="D1402" s="202" t="s">
        <v>37</v>
      </c>
      <c r="E1402" s="203" t="s">
        <v>90</v>
      </c>
      <c r="F1402" s="204">
        <v>768051.19018409075</v>
      </c>
      <c r="G1402" s="204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18</v>
      </c>
      <c r="C1403" s="109" t="s">
        <v>433</v>
      </c>
      <c r="D1403" s="202" t="s">
        <v>37</v>
      </c>
      <c r="E1403" s="203" t="s">
        <v>90</v>
      </c>
      <c r="F1403" s="204">
        <v>768051.19018409075</v>
      </c>
      <c r="G1403" s="204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19</v>
      </c>
      <c r="C1404" s="109" t="s">
        <v>434</v>
      </c>
      <c r="D1404" s="202" t="s">
        <v>37</v>
      </c>
      <c r="E1404" s="203" t="s">
        <v>90</v>
      </c>
      <c r="F1404" s="204">
        <v>755996.11696758063</v>
      </c>
      <c r="G1404" s="204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20</v>
      </c>
      <c r="C1405" s="109" t="s">
        <v>435</v>
      </c>
      <c r="D1405" s="202" t="s">
        <v>37</v>
      </c>
      <c r="E1405" s="203" t="s">
        <v>90</v>
      </c>
      <c r="F1405" s="204">
        <v>589800</v>
      </c>
      <c r="G1405" s="204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21</v>
      </c>
      <c r="C1406" s="109" t="s">
        <v>436</v>
      </c>
      <c r="D1406" s="202" t="s">
        <v>37</v>
      </c>
      <c r="E1406" s="203" t="s">
        <v>90</v>
      </c>
      <c r="F1406" s="204">
        <v>832055.45603276498</v>
      </c>
      <c r="G1406" s="204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22</v>
      </c>
      <c r="C1407" s="109" t="s">
        <v>437</v>
      </c>
      <c r="D1407" s="202" t="s">
        <v>37</v>
      </c>
      <c r="E1407" s="203" t="s">
        <v>90</v>
      </c>
      <c r="F1407" s="204">
        <v>636000</v>
      </c>
      <c r="G1407" s="204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23</v>
      </c>
      <c r="C1408" s="109" t="s">
        <v>438</v>
      </c>
      <c r="D1408" s="202" t="s">
        <v>37</v>
      </c>
      <c r="E1408" s="203" t="s">
        <v>90</v>
      </c>
      <c r="F1408" s="204">
        <v>842833.50878142437</v>
      </c>
      <c r="G1408" s="204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24</v>
      </c>
      <c r="C1409" s="109" t="s">
        <v>439</v>
      </c>
      <c r="D1409" s="202" t="s">
        <v>37</v>
      </c>
      <c r="E1409" s="203" t="s">
        <v>90</v>
      </c>
      <c r="F1409" s="204">
        <v>762000</v>
      </c>
      <c r="G1409" s="204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25</v>
      </c>
      <c r="C1410" s="109" t="s">
        <v>440</v>
      </c>
      <c r="D1410" s="202" t="s">
        <v>37</v>
      </c>
      <c r="E1410" s="203" t="s">
        <v>90</v>
      </c>
      <c r="F1410" s="204">
        <v>902019.15073140874</v>
      </c>
      <c r="G1410" s="204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26</v>
      </c>
      <c r="C1411" s="109" t="s">
        <v>441</v>
      </c>
      <c r="D1411" s="202" t="s">
        <v>37</v>
      </c>
      <c r="E1411" s="203" t="s">
        <v>90</v>
      </c>
      <c r="F1411" s="204">
        <v>902019.15073140874</v>
      </c>
      <c r="G1411" s="204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/>
      <c r="C1412" s="109"/>
      <c r="D1412" s="202" t="s">
        <v>38</v>
      </c>
      <c r="E1412" s="203"/>
      <c r="F1412" s="204">
        <v>0</v>
      </c>
      <c r="G1412" s="204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 t="s">
        <v>1001</v>
      </c>
      <c r="C1413" s="109" t="s">
        <v>779</v>
      </c>
      <c r="D1413" s="202" t="s">
        <v>38</v>
      </c>
      <c r="E1413" s="203"/>
      <c r="F1413" s="204">
        <v>0</v>
      </c>
      <c r="G1413" s="204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1</v>
      </c>
      <c r="C1414" s="109" t="s">
        <v>1065</v>
      </c>
      <c r="D1414" s="202" t="s">
        <v>37</v>
      </c>
      <c r="E1414" s="203" t="s">
        <v>11</v>
      </c>
      <c r="F1414" s="204">
        <v>96180</v>
      </c>
      <c r="G1414" s="204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>
        <v>2</v>
      </c>
      <c r="C1415" s="109" t="s">
        <v>960</v>
      </c>
      <c r="D1415" s="202" t="s">
        <v>37</v>
      </c>
      <c r="E1415" s="203" t="s">
        <v>11</v>
      </c>
      <c r="F1415" s="204">
        <v>257820</v>
      </c>
      <c r="G1415" s="204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>
        <v>3</v>
      </c>
      <c r="C1416" s="109" t="s">
        <v>961</v>
      </c>
      <c r="D1416" s="202" t="s">
        <v>37</v>
      </c>
      <c r="E1416" s="203" t="s">
        <v>11</v>
      </c>
      <c r="F1416" s="204">
        <v>299160</v>
      </c>
      <c r="G1416" s="204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4</v>
      </c>
      <c r="C1417" s="109" t="s">
        <v>962</v>
      </c>
      <c r="D1417" s="202" t="s">
        <v>37</v>
      </c>
      <c r="E1417" s="203" t="s">
        <v>11</v>
      </c>
      <c r="F1417" s="204">
        <v>246960</v>
      </c>
      <c r="G1417" s="204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83">
        <v>5</v>
      </c>
      <c r="C1418" s="109" t="s">
        <v>963</v>
      </c>
      <c r="D1418" s="202" t="s">
        <v>37</v>
      </c>
      <c r="E1418" s="203" t="s">
        <v>11</v>
      </c>
      <c r="F1418" s="204">
        <v>286461</v>
      </c>
      <c r="G1418" s="204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83">
        <v>6</v>
      </c>
      <c r="C1419" s="109" t="s">
        <v>964</v>
      </c>
      <c r="D1419" s="202" t="s">
        <v>37</v>
      </c>
      <c r="E1419" s="203" t="s">
        <v>11</v>
      </c>
      <c r="F1419" s="204">
        <v>259308</v>
      </c>
      <c r="G1419" s="204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83">
        <v>7</v>
      </c>
      <c r="C1420" s="109" t="s">
        <v>965</v>
      </c>
      <c r="D1420" s="202" t="s">
        <v>37</v>
      </c>
      <c r="E1420" s="203" t="s">
        <v>11</v>
      </c>
      <c r="F1420" s="204">
        <v>300784.05</v>
      </c>
      <c r="G1420" s="204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83">
        <v>8</v>
      </c>
      <c r="C1421" s="109" t="s">
        <v>442</v>
      </c>
      <c r="D1421" s="202" t="s">
        <v>37</v>
      </c>
      <c r="E1421" s="203" t="s">
        <v>11</v>
      </c>
      <c r="F1421" s="204">
        <v>300600</v>
      </c>
      <c r="G1421" s="204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83">
        <v>9</v>
      </c>
      <c r="C1422" s="109" t="s">
        <v>443</v>
      </c>
      <c r="D1422" s="202" t="s">
        <v>37</v>
      </c>
      <c r="E1422" s="203" t="s">
        <v>11</v>
      </c>
      <c r="F1422" s="204">
        <v>358140</v>
      </c>
      <c r="G1422" s="204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83">
        <v>10</v>
      </c>
      <c r="C1423" s="109" t="s">
        <v>444</v>
      </c>
      <c r="D1423" s="202" t="s">
        <v>37</v>
      </c>
      <c r="E1423" s="203" t="s">
        <v>11</v>
      </c>
      <c r="F1423" s="204">
        <v>341777.99941898551</v>
      </c>
      <c r="G1423" s="204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83">
        <v>11</v>
      </c>
      <c r="C1424" s="109" t="s">
        <v>445</v>
      </c>
      <c r="D1424" s="202" t="s">
        <v>37</v>
      </c>
      <c r="E1424" s="203" t="s">
        <v>11</v>
      </c>
      <c r="F1424" s="204">
        <v>395879.58401850733</v>
      </c>
      <c r="G1424" s="204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83">
        <v>12</v>
      </c>
      <c r="C1425" s="109" t="s">
        <v>446</v>
      </c>
      <c r="D1425" s="202" t="s">
        <v>37</v>
      </c>
      <c r="E1425" s="203" t="s">
        <v>11</v>
      </c>
      <c r="F1425" s="204">
        <v>6240</v>
      </c>
      <c r="G1425" s="204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83">
        <v>13</v>
      </c>
      <c r="C1426" s="109" t="s">
        <v>447</v>
      </c>
      <c r="D1426" s="202" t="s">
        <v>37</v>
      </c>
      <c r="E1426" s="203" t="s">
        <v>11</v>
      </c>
      <c r="F1426" s="204">
        <v>5760</v>
      </c>
      <c r="G1426" s="204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83">
        <v>14</v>
      </c>
      <c r="C1427" s="109" t="s">
        <v>448</v>
      </c>
      <c r="D1427" s="202" t="s">
        <v>37</v>
      </c>
      <c r="E1427" s="203" t="s">
        <v>287</v>
      </c>
      <c r="F1427" s="204">
        <v>337284.9788645666</v>
      </c>
      <c r="G1427" s="204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83">
        <v>15</v>
      </c>
      <c r="C1428" s="109" t="s">
        <v>966</v>
      </c>
      <c r="D1428" s="202" t="s">
        <v>37</v>
      </c>
      <c r="E1428" s="203" t="s">
        <v>287</v>
      </c>
      <c r="F1428" s="204">
        <v>269827.98309165332</v>
      </c>
      <c r="G1428" s="204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83">
        <v>16</v>
      </c>
      <c r="C1429" s="109" t="s">
        <v>967</v>
      </c>
      <c r="D1429" s="202" t="s">
        <v>37</v>
      </c>
      <c r="E1429" s="203" t="s">
        <v>463</v>
      </c>
      <c r="F1429" s="204">
        <v>420</v>
      </c>
      <c r="G1429" s="204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83">
        <v>17</v>
      </c>
      <c r="C1430" s="109" t="s">
        <v>968</v>
      </c>
      <c r="D1430" s="202" t="s">
        <v>37</v>
      </c>
      <c r="E1430" s="203" t="s">
        <v>463</v>
      </c>
      <c r="F1430" s="204">
        <v>720</v>
      </c>
      <c r="G1430" s="204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83">
        <v>18</v>
      </c>
      <c r="C1431" s="109" t="s">
        <v>969</v>
      </c>
      <c r="D1431" s="202" t="s">
        <v>37</v>
      </c>
      <c r="E1431" s="203" t="s">
        <v>463</v>
      </c>
      <c r="F1431" s="204">
        <v>15300</v>
      </c>
      <c r="G1431" s="204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83">
        <v>19</v>
      </c>
      <c r="C1432" s="109" t="s">
        <v>970</v>
      </c>
      <c r="D1432" s="202" t="s">
        <v>37</v>
      </c>
      <c r="E1432" s="203" t="s">
        <v>463</v>
      </c>
      <c r="F1432" s="204">
        <v>9120</v>
      </c>
      <c r="G1432" s="204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83">
        <v>20</v>
      </c>
      <c r="C1433" s="109" t="s">
        <v>1066</v>
      </c>
      <c r="D1433" s="202" t="s">
        <v>37</v>
      </c>
      <c r="E1433" s="203" t="s">
        <v>463</v>
      </c>
      <c r="F1433" s="385">
        <v>2740</v>
      </c>
      <c r="G1433" s="385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/>
      <c r="C1434" s="109"/>
      <c r="D1434" s="202" t="s">
        <v>38</v>
      </c>
      <c r="E1434" s="203"/>
      <c r="F1434" s="204">
        <v>0</v>
      </c>
      <c r="G1434" s="204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 t="s">
        <v>1001</v>
      </c>
      <c r="C1435" s="109" t="s">
        <v>787</v>
      </c>
      <c r="D1435" s="202" t="s">
        <v>38</v>
      </c>
      <c r="E1435" s="203"/>
      <c r="F1435" s="204">
        <v>0</v>
      </c>
      <c r="G1435" s="204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1</v>
      </c>
      <c r="C1436" s="109" t="s">
        <v>449</v>
      </c>
      <c r="D1436" s="202" t="s">
        <v>37</v>
      </c>
      <c r="E1436" s="203" t="s">
        <v>11</v>
      </c>
      <c r="F1436" s="204">
        <v>15000</v>
      </c>
      <c r="G1436" s="204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>
        <v>2</v>
      </c>
      <c r="C1437" s="109" t="s">
        <v>450</v>
      </c>
      <c r="D1437" s="202" t="s">
        <v>37</v>
      </c>
      <c r="E1437" s="203" t="s">
        <v>11</v>
      </c>
      <c r="F1437" s="204">
        <v>36180</v>
      </c>
      <c r="G1437" s="204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>
        <v>3</v>
      </c>
      <c r="C1438" s="109" t="s">
        <v>971</v>
      </c>
      <c r="D1438" s="202" t="s">
        <v>37</v>
      </c>
      <c r="E1438" s="203" t="s">
        <v>11</v>
      </c>
      <c r="F1438" s="204">
        <v>32640</v>
      </c>
      <c r="G1438" s="204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4</v>
      </c>
      <c r="C1439" s="109" t="s">
        <v>972</v>
      </c>
      <c r="D1439" s="202" t="s">
        <v>37</v>
      </c>
      <c r="E1439" s="203" t="s">
        <v>11</v>
      </c>
      <c r="F1439" s="204">
        <v>63840</v>
      </c>
      <c r="G1439" s="204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5</v>
      </c>
      <c r="C1440" s="109" t="s">
        <v>973</v>
      </c>
      <c r="D1440" s="202" t="s">
        <v>37</v>
      </c>
      <c r="E1440" s="203" t="s">
        <v>11</v>
      </c>
      <c r="F1440" s="204">
        <v>450000</v>
      </c>
      <c r="G1440" s="204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6</v>
      </c>
      <c r="C1441" s="109" t="s">
        <v>1158</v>
      </c>
      <c r="D1441" s="202" t="s">
        <v>37</v>
      </c>
      <c r="E1441" s="203" t="s">
        <v>11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/>
      <c r="C1442" s="109" t="s">
        <v>38</v>
      </c>
      <c r="D1442" s="202" t="s">
        <v>38</v>
      </c>
      <c r="E1442" s="203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 t="s">
        <v>1159</v>
      </c>
      <c r="C1443" s="109" t="s">
        <v>975</v>
      </c>
      <c r="D1443" s="202" t="s">
        <v>38</v>
      </c>
      <c r="E1443" s="203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1</v>
      </c>
      <c r="C1444" s="109" t="s">
        <v>1061</v>
      </c>
      <c r="D1444" s="202" t="s">
        <v>37</v>
      </c>
      <c r="E1444" s="203" t="s">
        <v>976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>
        <v>2</v>
      </c>
      <c r="C1445" s="109" t="s">
        <v>978</v>
      </c>
      <c r="D1445" s="202" t="s">
        <v>37</v>
      </c>
      <c r="E1445" s="203" t="s">
        <v>977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>
        <v>3</v>
      </c>
      <c r="C1446" s="109" t="s">
        <v>979</v>
      </c>
      <c r="D1446" s="202" t="s">
        <v>37</v>
      </c>
      <c r="E1446" s="203" t="s">
        <v>30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4</v>
      </c>
      <c r="C1447" s="186" t="s">
        <v>1067</v>
      </c>
      <c r="D1447" s="202" t="s">
        <v>37</v>
      </c>
      <c r="E1447" s="203" t="s">
        <v>1073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5</v>
      </c>
      <c r="C1448" s="186" t="s">
        <v>1068</v>
      </c>
      <c r="D1448" s="202" t="s">
        <v>37</v>
      </c>
      <c r="E1448" s="203" t="s">
        <v>1073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>
        <v>6</v>
      </c>
      <c r="C1449" s="186" t="s">
        <v>1069</v>
      </c>
      <c r="D1449" s="202" t="s">
        <v>37</v>
      </c>
      <c r="E1449" s="203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>
        <v>7</v>
      </c>
      <c r="C1450" s="186" t="s">
        <v>1070</v>
      </c>
      <c r="D1450" s="202" t="s">
        <v>37</v>
      </c>
      <c r="E1450" s="203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8</v>
      </c>
      <c r="C1451" s="186" t="s">
        <v>1071</v>
      </c>
      <c r="D1451" s="202" t="s">
        <v>37</v>
      </c>
      <c r="E1451" s="203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7">
        <v>9</v>
      </c>
      <c r="C1452" s="188" t="s">
        <v>1375</v>
      </c>
      <c r="D1452" s="202" t="s">
        <v>37</v>
      </c>
      <c r="E1452" s="203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7">
        <v>10</v>
      </c>
      <c r="C1453" s="189" t="s">
        <v>1376</v>
      </c>
      <c r="D1453" s="202" t="s">
        <v>37</v>
      </c>
      <c r="E1453" s="203" t="s">
        <v>11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7">
        <v>11</v>
      </c>
      <c r="C1454" s="189" t="s">
        <v>1377</v>
      </c>
      <c r="D1454" s="202" t="s">
        <v>37</v>
      </c>
      <c r="E1454" s="203" t="s">
        <v>11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7">
        <v>12</v>
      </c>
      <c r="C1455" s="189" t="s">
        <v>1378</v>
      </c>
      <c r="D1455" s="202" t="s">
        <v>35</v>
      </c>
      <c r="E1455" s="203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87">
        <v>13</v>
      </c>
      <c r="C1456" s="188" t="s">
        <v>1379</v>
      </c>
      <c r="D1456" s="202" t="s">
        <v>37</v>
      </c>
      <c r="E1456" s="203" t="s">
        <v>90</v>
      </c>
      <c r="F1456" s="209">
        <v>750000</v>
      </c>
      <c r="G1456" s="209">
        <v>750000</v>
      </c>
      <c r="I1456" s="88">
        <f t="shared" si="119"/>
        <v>750000</v>
      </c>
    </row>
    <row r="1457" spans="1:30" ht="15" customHeight="1">
      <c r="B1457" s="187"/>
      <c r="C1457" s="188" t="s">
        <v>38</v>
      </c>
      <c r="D1457" s="202" t="s">
        <v>38</v>
      </c>
      <c r="E1457" s="203"/>
      <c r="F1457" s="176" t="s">
        <v>38</v>
      </c>
      <c r="G1457" s="176" t="s">
        <v>38</v>
      </c>
      <c r="I1457" s="88" t="str">
        <f t="shared" si="119"/>
        <v/>
      </c>
    </row>
    <row r="1458" spans="1:30" ht="15" customHeight="1">
      <c r="A1458" s="16"/>
      <c r="B1458" s="187" t="s">
        <v>1001</v>
      </c>
      <c r="C1458" s="188" t="s">
        <v>1380</v>
      </c>
      <c r="D1458" s="202"/>
      <c r="E1458" s="203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87">
        <v>1</v>
      </c>
      <c r="C1459" s="188" t="s">
        <v>1381</v>
      </c>
      <c r="D1459" s="202" t="s">
        <v>35</v>
      </c>
      <c r="E1459" s="199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87">
        <v>2</v>
      </c>
      <c r="C1460" s="188" t="s">
        <v>1382</v>
      </c>
      <c r="D1460" s="202" t="s">
        <v>37</v>
      </c>
      <c r="E1460" s="203" t="s">
        <v>14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87"/>
      <c r="C1461" s="188"/>
      <c r="D1461" s="202"/>
      <c r="E1461" s="203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87" t="s">
        <v>1001</v>
      </c>
      <c r="C1462" s="188" t="s">
        <v>1383</v>
      </c>
      <c r="D1462" s="202" t="s">
        <v>37</v>
      </c>
      <c r="E1462" s="203" t="s">
        <v>14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87" t="s">
        <v>1001</v>
      </c>
      <c r="C1463" s="188" t="s">
        <v>1384</v>
      </c>
      <c r="D1463" s="202" t="s">
        <v>37</v>
      </c>
      <c r="E1463" s="203" t="s">
        <v>14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87" t="s">
        <v>1001</v>
      </c>
      <c r="C1464" s="188" t="s">
        <v>1385</v>
      </c>
      <c r="D1464" s="202" t="s">
        <v>37</v>
      </c>
      <c r="E1464" s="203" t="s">
        <v>14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87" t="s">
        <v>1001</v>
      </c>
      <c r="C1465" s="188" t="s">
        <v>1386</v>
      </c>
      <c r="D1465" s="202" t="s">
        <v>37</v>
      </c>
      <c r="E1465" s="203" t="s">
        <v>14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87"/>
      <c r="C1466" s="188"/>
      <c r="D1466" s="202"/>
      <c r="E1466" s="203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87" t="s">
        <v>1001</v>
      </c>
      <c r="C1467" s="188" t="s">
        <v>1387</v>
      </c>
      <c r="D1467" s="202"/>
      <c r="E1467" s="203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87">
        <v>1</v>
      </c>
      <c r="C1468" s="188" t="s">
        <v>1388</v>
      </c>
      <c r="D1468" s="202" t="s">
        <v>35</v>
      </c>
      <c r="E1468" s="203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87">
        <v>2</v>
      </c>
      <c r="C1469" s="188" t="s">
        <v>1389</v>
      </c>
      <c r="D1469" s="202" t="s">
        <v>37</v>
      </c>
      <c r="E1469" s="203" t="s">
        <v>14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87"/>
      <c r="C1470" s="188" t="s">
        <v>38</v>
      </c>
      <c r="D1470" s="202" t="s">
        <v>38</v>
      </c>
      <c r="E1470" s="203"/>
      <c r="F1470" s="176" t="s">
        <v>38</v>
      </c>
      <c r="G1470" s="176" t="s">
        <v>38</v>
      </c>
      <c r="I1470" s="88" t="str">
        <f t="shared" si="119"/>
        <v/>
      </c>
    </row>
    <row r="1471" spans="1:30" ht="15" customHeight="1">
      <c r="B1471" s="187" t="s">
        <v>1001</v>
      </c>
      <c r="C1471" s="188" t="s">
        <v>1390</v>
      </c>
      <c r="D1471" s="202"/>
      <c r="E1471" s="203"/>
      <c r="F1471" s="176"/>
      <c r="G1471" s="176"/>
      <c r="I1471" s="88">
        <f t="shared" si="119"/>
        <v>0</v>
      </c>
    </row>
    <row r="1472" spans="1:30" ht="15" customHeight="1">
      <c r="B1472" s="187">
        <v>1</v>
      </c>
      <c r="C1472" s="188" t="s">
        <v>1391</v>
      </c>
      <c r="D1472" s="202" t="s">
        <v>35</v>
      </c>
      <c r="E1472" s="203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87">
        <v>2</v>
      </c>
      <c r="C1473" s="188" t="s">
        <v>1392</v>
      </c>
      <c r="D1473" s="202" t="s">
        <v>37</v>
      </c>
      <c r="E1473" s="203" t="s">
        <v>11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87"/>
      <c r="C1474" s="188" t="s">
        <v>38</v>
      </c>
      <c r="D1474" s="202" t="s">
        <v>38</v>
      </c>
      <c r="E1474" s="203"/>
      <c r="F1474" s="176" t="s">
        <v>38</v>
      </c>
      <c r="G1474" s="176" t="s">
        <v>38</v>
      </c>
      <c r="I1474" s="88" t="str">
        <f t="shared" si="119"/>
        <v/>
      </c>
    </row>
    <row r="1475" spans="2:9" ht="15" customHeight="1">
      <c r="B1475" s="187">
        <v>1</v>
      </c>
      <c r="C1475" s="188" t="s">
        <v>1393</v>
      </c>
      <c r="D1475" s="202" t="s">
        <v>35</v>
      </c>
      <c r="E1475" s="203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87">
        <v>2</v>
      </c>
      <c r="C1476" s="188" t="s">
        <v>1394</v>
      </c>
      <c r="D1476" s="202" t="s">
        <v>37</v>
      </c>
      <c r="E1476" s="203" t="s">
        <v>14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87"/>
      <c r="C1477" s="188" t="s">
        <v>38</v>
      </c>
      <c r="D1477" s="202" t="s">
        <v>38</v>
      </c>
      <c r="E1477" s="203"/>
      <c r="F1477" s="176" t="s">
        <v>38</v>
      </c>
      <c r="G1477" s="176" t="s">
        <v>38</v>
      </c>
      <c r="I1477" s="88" t="str">
        <f t="shared" si="119"/>
        <v/>
      </c>
    </row>
    <row r="1478" spans="2:9" ht="15" customHeight="1">
      <c r="B1478" s="187">
        <v>1</v>
      </c>
      <c r="C1478" s="188" t="s">
        <v>1395</v>
      </c>
      <c r="D1478" s="202" t="s">
        <v>37</v>
      </c>
      <c r="E1478" s="203" t="s">
        <v>14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87">
        <v>2</v>
      </c>
      <c r="C1479" s="386" t="s">
        <v>1396</v>
      </c>
      <c r="D1479" s="202" t="s">
        <v>37</v>
      </c>
      <c r="E1479" s="203" t="s">
        <v>14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87">
        <v>3</v>
      </c>
      <c r="C1480" s="386" t="s">
        <v>1397</v>
      </c>
      <c r="D1480" s="202" t="s">
        <v>37</v>
      </c>
      <c r="E1480" s="203" t="s">
        <v>14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87">
        <v>4</v>
      </c>
      <c r="C1481" s="386" t="s">
        <v>1398</v>
      </c>
      <c r="D1481" s="202" t="s">
        <v>37</v>
      </c>
      <c r="E1481" s="203" t="s">
        <v>14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87">
        <v>5</v>
      </c>
      <c r="C1482" s="386" t="s">
        <v>1399</v>
      </c>
      <c r="D1482" s="202" t="s">
        <v>37</v>
      </c>
      <c r="E1482" s="203" t="s">
        <v>14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87">
        <v>6</v>
      </c>
      <c r="C1483" s="188" t="s">
        <v>1400</v>
      </c>
      <c r="D1483" s="202" t="s">
        <v>37</v>
      </c>
      <c r="E1483" s="203" t="s">
        <v>14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87">
        <v>7</v>
      </c>
      <c r="C1484" s="188" t="s">
        <v>1401</v>
      </c>
      <c r="D1484" s="202" t="s">
        <v>37</v>
      </c>
      <c r="E1484" s="203" t="s">
        <v>14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87">
        <v>8</v>
      </c>
      <c r="C1485" s="386" t="s">
        <v>1401</v>
      </c>
      <c r="D1485" s="202" t="s">
        <v>37</v>
      </c>
      <c r="E1485" s="203" t="s">
        <v>14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87"/>
      <c r="C1486" s="188" t="s">
        <v>38</v>
      </c>
      <c r="D1486" s="202" t="s">
        <v>38</v>
      </c>
      <c r="E1486" s="203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87" t="s">
        <v>1005</v>
      </c>
      <c r="C1487" s="188" t="s">
        <v>1402</v>
      </c>
      <c r="D1487" s="202"/>
      <c r="E1487" s="203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87">
        <v>1</v>
      </c>
      <c r="C1488" s="188" t="s">
        <v>1403</v>
      </c>
      <c r="D1488" s="202" t="s">
        <v>35</v>
      </c>
      <c r="E1488" s="203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87">
        <v>2</v>
      </c>
      <c r="C1489" s="188" t="s">
        <v>1404</v>
      </c>
      <c r="D1489" s="202" t="s">
        <v>35</v>
      </c>
      <c r="E1489" s="203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87">
        <v>3</v>
      </c>
      <c r="C1490" s="188" t="s">
        <v>1405</v>
      </c>
      <c r="D1490" s="202" t="s">
        <v>35</v>
      </c>
      <c r="E1490" s="203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87" t="s">
        <v>997</v>
      </c>
      <c r="C1491" s="188" t="s">
        <v>1406</v>
      </c>
      <c r="D1491" s="202" t="s">
        <v>37</v>
      </c>
      <c r="E1491" s="203" t="s">
        <v>11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87">
        <v>5</v>
      </c>
      <c r="C1492" s="188" t="s">
        <v>1407</v>
      </c>
      <c r="D1492" s="202" t="s">
        <v>37</v>
      </c>
      <c r="E1492" s="203" t="s">
        <v>11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87">
        <v>6</v>
      </c>
      <c r="C1493" s="188" t="s">
        <v>1408</v>
      </c>
      <c r="D1493" s="202" t="s">
        <v>37</v>
      </c>
      <c r="E1493" s="203" t="s">
        <v>11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0" priority="138" operator="equal">
      <formula>0</formula>
    </cfRule>
  </conditionalFormatting>
  <conditionalFormatting sqref="B8:C135">
    <cfRule type="cellIs" dxfId="29" priority="51" operator="equal">
      <formula>0</formula>
    </cfRule>
  </conditionalFormatting>
  <conditionalFormatting sqref="B150:G1493">
    <cfRule type="cellIs" dxfId="28" priority="1" operator="equal">
      <formula>0</formula>
    </cfRule>
  </conditionalFormatting>
  <conditionalFormatting sqref="C143:G149">
    <cfRule type="cellIs" dxfId="27" priority="5" operator="equal">
      <formula>0</formula>
    </cfRule>
  </conditionalFormatting>
  <conditionalFormatting sqref="D9:G142">
    <cfRule type="cellIs" dxfId="26" priority="11" operator="equal">
      <formula>0</formula>
    </cfRule>
  </conditionalFormatting>
  <conditionalFormatting sqref="D1:IV5 A1:C7 D6:K6 H1455:IV1457 H1458:XFD1485 H1486:H1493 I1486:XFD1494 A1494:H1494 A1495:XFD65536">
    <cfRule type="cellIs" dxfId="25" priority="163" operator="equal">
      <formula>0</formula>
    </cfRule>
  </conditionalFormatting>
  <conditionalFormatting sqref="D7:IV8 C136:C142 B136:B149">
    <cfRule type="cellIs" dxfId="24" priority="62" operator="equal">
      <formula>0</formula>
    </cfRule>
  </conditionalFormatting>
  <conditionalFormatting sqref="H9:H1418">
    <cfRule type="cellIs" dxfId="23" priority="129" operator="equal">
      <formula>0</formula>
    </cfRule>
  </conditionalFormatting>
  <conditionalFormatting sqref="H1419:I1454">
    <cfRule type="cellIs" dxfId="22" priority="128" operator="equal">
      <formula>0</formula>
    </cfRule>
  </conditionalFormatting>
  <conditionalFormatting sqref="I108:I1418">
    <cfRule type="cellIs" dxfId="21" priority="125" operator="equal">
      <formula>0</formula>
    </cfRule>
  </conditionalFormatting>
  <conditionalFormatting sqref="J108:IV1454">
    <cfRule type="cellIs" dxfId="20" priority="139" operator="equal">
      <formula>0</formula>
    </cfRule>
  </conditionalFormatting>
  <conditionalFormatting sqref="M6:IV6">
    <cfRule type="cellIs" dxfId="19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 C1475:C1476 C1479:C1482 C1485"/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A2:L27"/>
  <sheetViews>
    <sheetView zoomScale="55" zoomScaleNormal="55" zoomScaleSheetLayoutView="85" workbookViewId="0">
      <selection activeCell="Q13" sqref="Q13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46" t="s">
        <v>1425</v>
      </c>
      <c r="C2" s="546"/>
      <c r="D2" s="546"/>
      <c r="E2" s="546"/>
      <c r="I2" s="195"/>
    </row>
    <row r="3" spans="1:12" s="194" customFormat="1" ht="13.5" customHeight="1" thickBot="1">
      <c r="B3" s="201"/>
      <c r="C3" s="201"/>
      <c r="D3" s="201"/>
      <c r="E3" s="201"/>
      <c r="I3" s="195"/>
    </row>
    <row r="4" spans="1:12" s="194" customFormat="1" ht="29.25" customHeight="1">
      <c r="A4" s="198"/>
      <c r="B4" s="551" t="s">
        <v>1499</v>
      </c>
      <c r="C4" s="552"/>
      <c r="D4" s="552"/>
      <c r="E4" s="553"/>
      <c r="F4" s="343"/>
      <c r="G4" s="343"/>
      <c r="H4" s="344"/>
      <c r="I4" s="578" t="s">
        <v>1500</v>
      </c>
      <c r="J4" s="579"/>
      <c r="K4" s="579"/>
      <c r="L4" s="580"/>
    </row>
    <row r="5" spans="1:12" ht="34.5" customHeight="1">
      <c r="A5" s="193"/>
      <c r="B5" s="346" t="s">
        <v>1349</v>
      </c>
      <c r="C5" s="200" t="s">
        <v>9</v>
      </c>
      <c r="D5" s="547" t="str">
        <f>DATA!D14</f>
        <v>RS PKU MUHAMMADIAH GUBUG</v>
      </c>
      <c r="E5" s="548"/>
      <c r="F5" s="197"/>
      <c r="G5" s="197"/>
      <c r="I5" s="347" t="s">
        <v>1349</v>
      </c>
      <c r="J5" s="200" t="s">
        <v>9</v>
      </c>
      <c r="K5" s="581" t="str">
        <f>D5</f>
        <v>RS PKU MUHAMMADIAH GUBUG</v>
      </c>
      <c r="L5" s="582"/>
    </row>
    <row r="6" spans="1:12" ht="31.5" customHeight="1">
      <c r="A6" s="193"/>
      <c r="B6" s="346" t="s">
        <v>1496</v>
      </c>
      <c r="C6" s="200" t="s">
        <v>9</v>
      </c>
      <c r="D6" s="556">
        <f>DATA!D17*1000</f>
        <v>131000</v>
      </c>
      <c r="E6" s="557"/>
      <c r="F6" s="197"/>
      <c r="G6" s="197"/>
      <c r="I6" s="347" t="s">
        <v>1497</v>
      </c>
      <c r="J6" s="200" t="s">
        <v>9</v>
      </c>
      <c r="K6" s="583">
        <f>DATA!D20*1000</f>
        <v>197000</v>
      </c>
      <c r="L6" s="584"/>
    </row>
    <row r="7" spans="1:12" ht="30.75" customHeight="1">
      <c r="A7" s="193"/>
      <c r="B7" s="346" t="s">
        <v>1411</v>
      </c>
      <c r="C7" s="200" t="s">
        <v>9</v>
      </c>
      <c r="D7" s="554">
        <f>DATA!D18</f>
        <v>3</v>
      </c>
      <c r="E7" s="555"/>
      <c r="F7" s="345" t="s">
        <v>1424</v>
      </c>
      <c r="I7" s="347" t="s">
        <v>1411</v>
      </c>
      <c r="J7" s="200" t="s">
        <v>9</v>
      </c>
      <c r="K7" s="585">
        <f>DATA!D21</f>
        <v>3</v>
      </c>
      <c r="L7" s="586"/>
    </row>
    <row r="8" spans="1:12" ht="51" customHeight="1">
      <c r="A8" s="193"/>
      <c r="B8" s="346" t="s">
        <v>1412</v>
      </c>
      <c r="C8" s="200" t="s">
        <v>9</v>
      </c>
      <c r="D8" s="554">
        <f>DATA!D19</f>
        <v>380</v>
      </c>
      <c r="E8" s="555"/>
      <c r="F8" s="345" t="s">
        <v>1424</v>
      </c>
      <c r="G8" s="340">
        <v>220</v>
      </c>
      <c r="I8" s="347" t="s">
        <v>1412</v>
      </c>
      <c r="J8" s="200" t="s">
        <v>9</v>
      </c>
      <c r="K8" s="585">
        <f>DATA!D22</f>
        <v>380</v>
      </c>
      <c r="L8" s="586"/>
    </row>
    <row r="9" spans="1:12" ht="30" customHeight="1" thickBot="1">
      <c r="A9" s="193"/>
      <c r="B9" s="352" t="s">
        <v>1508</v>
      </c>
      <c r="C9" s="342" t="s">
        <v>9</v>
      </c>
      <c r="D9" s="549">
        <f>IF(D7=1,D6/(380/3^0.5),(D6/(380*3^0.5)))</f>
        <v>199.03390858905522</v>
      </c>
      <c r="E9" s="550"/>
      <c r="F9" s="196"/>
      <c r="G9" s="341">
        <v>380</v>
      </c>
      <c r="I9" s="353" t="s">
        <v>1508</v>
      </c>
      <c r="J9" s="342" t="s">
        <v>9</v>
      </c>
      <c r="K9" s="589">
        <f>IF(K7=1,K6/(380/3^0.5),(K6/(380*3^0.5)))</f>
        <v>299.31053429041128</v>
      </c>
      <c r="L9" s="590"/>
    </row>
    <row r="10" spans="1:12" ht="24.75" customHeight="1">
      <c r="B10" s="354"/>
      <c r="C10" s="351"/>
      <c r="D10" s="355"/>
      <c r="E10" s="355"/>
      <c r="F10" s="196"/>
      <c r="G10" s="341"/>
      <c r="I10" s="354"/>
      <c r="J10" s="351"/>
      <c r="K10" s="355"/>
      <c r="L10" s="355"/>
    </row>
    <row r="11" spans="1:12" ht="16.5" thickBot="1">
      <c r="B11" s="348" t="s">
        <v>1509</v>
      </c>
      <c r="I11" s="348" t="s">
        <v>1503</v>
      </c>
    </row>
    <row r="12" spans="1:12" ht="34.5" customHeight="1">
      <c r="A12" s="193"/>
      <c r="B12" s="376" t="s">
        <v>1501</v>
      </c>
      <c r="C12" s="370" t="s">
        <v>9</v>
      </c>
      <c r="D12" s="558" t="s">
        <v>1630</v>
      </c>
      <c r="E12" s="559"/>
      <c r="F12" s="197"/>
      <c r="G12" s="197"/>
      <c r="I12" s="369" t="s">
        <v>1501</v>
      </c>
      <c r="J12" s="370" t="s">
        <v>9</v>
      </c>
      <c r="K12" s="591" t="s">
        <v>1630</v>
      </c>
      <c r="L12" s="592"/>
    </row>
    <row r="13" spans="1:12" ht="31.5" customHeight="1">
      <c r="A13" s="193"/>
      <c r="B13" s="377" t="s">
        <v>1350</v>
      </c>
      <c r="C13" s="357" t="s">
        <v>9</v>
      </c>
      <c r="D13" s="562" t="s">
        <v>1631</v>
      </c>
      <c r="E13" s="563"/>
      <c r="F13" s="197"/>
      <c r="G13" s="197"/>
      <c r="I13" s="371" t="s">
        <v>1350</v>
      </c>
      <c r="J13" s="357" t="s">
        <v>9</v>
      </c>
      <c r="K13" s="587" t="s">
        <v>1631</v>
      </c>
      <c r="L13" s="588"/>
    </row>
    <row r="14" spans="1:12" ht="30.75" customHeight="1">
      <c r="A14" s="193"/>
      <c r="B14" s="377" t="s">
        <v>1502</v>
      </c>
      <c r="C14" s="357" t="s">
        <v>9</v>
      </c>
      <c r="D14" s="570">
        <v>160</v>
      </c>
      <c r="E14" s="571"/>
      <c r="F14" s="345" t="s">
        <v>1424</v>
      </c>
      <c r="G14" s="349">
        <v>50</v>
      </c>
      <c r="I14" s="371" t="s">
        <v>1502</v>
      </c>
      <c r="J14" s="357" t="s">
        <v>9</v>
      </c>
      <c r="K14" s="572">
        <v>250</v>
      </c>
      <c r="L14" s="573"/>
    </row>
    <row r="15" spans="1:12" ht="57" customHeight="1">
      <c r="A15" s="193"/>
      <c r="B15" s="377" t="s">
        <v>1411</v>
      </c>
      <c r="C15" s="357" t="s">
        <v>9</v>
      </c>
      <c r="D15" s="363">
        <v>3</v>
      </c>
      <c r="E15" s="372"/>
      <c r="F15" s="345" t="s">
        <v>1424</v>
      </c>
      <c r="G15" s="349">
        <v>100</v>
      </c>
      <c r="I15" s="371" t="s">
        <v>1411</v>
      </c>
      <c r="J15" s="357" t="s">
        <v>9</v>
      </c>
      <c r="K15" s="363">
        <v>3</v>
      </c>
      <c r="L15" s="372"/>
    </row>
    <row r="16" spans="1:12" ht="44.25" customHeight="1">
      <c r="A16" s="193"/>
      <c r="B16" s="377" t="s">
        <v>1512</v>
      </c>
      <c r="C16" s="357"/>
      <c r="D16" s="574">
        <v>54</v>
      </c>
      <c r="E16" s="575"/>
      <c r="F16" s="345"/>
      <c r="G16" s="349">
        <v>160</v>
      </c>
      <c r="I16" s="371" t="s">
        <v>1504</v>
      </c>
      <c r="J16" s="357" t="s">
        <v>9</v>
      </c>
      <c r="K16" s="576">
        <f>K9</f>
        <v>299.31053429041128</v>
      </c>
      <c r="L16" s="577"/>
    </row>
    <row r="17" spans="1:12" ht="34.5" customHeight="1">
      <c r="A17" s="193"/>
      <c r="B17" s="377" t="s">
        <v>1505</v>
      </c>
      <c r="C17" s="357" t="s">
        <v>9</v>
      </c>
      <c r="D17" s="564">
        <f>IF(D15=1,D14/(20/3^0.5),(D14/(20*3^0.5)))</f>
        <v>4.6188021535170067</v>
      </c>
      <c r="E17" s="565"/>
      <c r="F17" s="345" t="s">
        <v>1424</v>
      </c>
      <c r="G17" s="350">
        <v>200</v>
      </c>
      <c r="I17" s="371" t="s">
        <v>1505</v>
      </c>
      <c r="J17" s="357" t="s">
        <v>9</v>
      </c>
      <c r="K17" s="568">
        <f>IF(K15=1,K14/(20/3^0.5),(K14/(20*3^0.5)))</f>
        <v>7.2168783648703227</v>
      </c>
      <c r="L17" s="569"/>
    </row>
    <row r="18" spans="1:12" ht="34.5" customHeight="1">
      <c r="A18" s="193"/>
      <c r="B18" s="377" t="s">
        <v>1506</v>
      </c>
      <c r="C18" s="357" t="s">
        <v>9</v>
      </c>
      <c r="D18" s="564">
        <f>IF(D15=1,D14/(380/3^0.5),(D14/(380*3^0.5)))*1000</f>
        <v>243.0948501851056</v>
      </c>
      <c r="E18" s="565"/>
      <c r="F18" s="345" t="s">
        <v>1424</v>
      </c>
      <c r="G18" s="350">
        <v>250</v>
      </c>
      <c r="I18" s="371" t="s">
        <v>1506</v>
      </c>
      <c r="J18" s="357" t="s">
        <v>9</v>
      </c>
      <c r="K18" s="568">
        <f>IF(K15=1,K14/(380/3^0.5),(K14/(380*3^0.5)))*1000</f>
        <v>379.83570341422751</v>
      </c>
      <c r="L18" s="569"/>
    </row>
    <row r="19" spans="1:12" ht="30" customHeight="1">
      <c r="A19" s="193"/>
      <c r="B19" s="378" t="s">
        <v>1498</v>
      </c>
      <c r="C19" s="356" t="s">
        <v>9</v>
      </c>
      <c r="D19" s="564" t="e">
        <f>IF(D15=1,D13/(380/3^0.5),(D13/(380*3^0.5)))</f>
        <v>#VALUE!</v>
      </c>
      <c r="E19" s="565"/>
      <c r="F19" s="196"/>
      <c r="G19" s="341"/>
      <c r="I19" s="373" t="s">
        <v>1498</v>
      </c>
      <c r="J19" s="356" t="s">
        <v>9</v>
      </c>
      <c r="K19" s="568" t="e">
        <f>IF(K15=1,K13/(380/3^0.5),(K13/(380*3^0.5)))</f>
        <v>#VALUE!</v>
      </c>
      <c r="L19" s="569"/>
    </row>
    <row r="20" spans="1:12" ht="30" customHeight="1" thickBot="1">
      <c r="A20" s="193"/>
      <c r="B20" s="379" t="s">
        <v>1507</v>
      </c>
      <c r="C20" s="375" t="s">
        <v>9</v>
      </c>
      <c r="D20" s="560">
        <f>D16/D18</f>
        <v>0.2221355160707085</v>
      </c>
      <c r="E20" s="561"/>
      <c r="F20" s="196"/>
      <c r="G20" s="341"/>
      <c r="I20" s="374" t="s">
        <v>1498</v>
      </c>
      <c r="J20" s="375" t="s">
        <v>9</v>
      </c>
      <c r="K20" s="566">
        <f>K16/K18</f>
        <v>0.78800000000000003</v>
      </c>
      <c r="L20" s="567"/>
    </row>
    <row r="21" spans="1:12" ht="9.75" customHeight="1">
      <c r="A21" s="193"/>
      <c r="B21" s="364" t="s">
        <v>1507</v>
      </c>
      <c r="C21" s="365" t="s">
        <v>9</v>
      </c>
      <c r="D21" s="545">
        <v>1</v>
      </c>
      <c r="E21" s="545"/>
      <c r="F21" s="366"/>
      <c r="G21" s="367"/>
      <c r="H21" s="368"/>
      <c r="I21" s="364" t="s">
        <v>1498</v>
      </c>
      <c r="J21" s="365" t="s">
        <v>9</v>
      </c>
      <c r="K21" s="545">
        <v>1</v>
      </c>
      <c r="L21" s="545"/>
    </row>
    <row r="22" spans="1:12" ht="6.75" customHeight="1">
      <c r="B22" s="354"/>
      <c r="C22" s="351"/>
      <c r="D22" s="362"/>
      <c r="E22" s="362"/>
      <c r="F22" s="196"/>
      <c r="G22" s="341"/>
      <c r="J22" s="351"/>
      <c r="K22" s="362"/>
      <c r="L22" s="362"/>
    </row>
    <row r="23" spans="1:12" ht="15.75" thickBot="1"/>
    <row r="24" spans="1:12" ht="200.25" customHeight="1" thickBot="1">
      <c r="B24" s="542"/>
      <c r="C24" s="543"/>
      <c r="D24" s="543"/>
      <c r="E24" s="544"/>
      <c r="I24" s="542"/>
      <c r="J24" s="543"/>
      <c r="K24" s="543"/>
      <c r="L24" s="544"/>
    </row>
    <row r="26" spans="1:12">
      <c r="D26" s="359"/>
    </row>
    <row r="27" spans="1:12">
      <c r="D27" s="360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K12:L12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D20:E20"/>
    <mergeCell ref="D13:E13"/>
    <mergeCell ref="D19:E19"/>
    <mergeCell ref="K20:L20"/>
  </mergeCells>
  <conditionalFormatting sqref="O4 Q4">
    <cfRule type="cellIs" dxfId="18" priority="5" stopIfTrue="1" operator="greaterThan">
      <formula>0.89</formula>
    </cfRule>
    <cfRule type="cellIs" dxfId="17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>
      <formula1>$G$14:$G$18</formula1>
    </dataValidation>
  </dataValidations>
  <pageMargins left="0.7" right="0.7" top="0.75" bottom="0.75" header="0.3" footer="0.3"/>
  <pageSetup scale="55" orientation="landscape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PDL!$S$28:$S$29</xm:f>
          </x14:formula1>
          <xm:sqref>D15</xm:sqref>
        </x14:dataValidation>
        <x14:dataValidation type="list" allowBlank="1" showInputMessage="1" showErrorMessage="1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B1:K26"/>
  <sheetViews>
    <sheetView showGridLines="0" tabSelected="1" zoomScaleNormal="100" workbookViewId="0">
      <selection activeCell="D14" sqref="D14"/>
    </sheetView>
  </sheetViews>
  <sheetFormatPr defaultColWidth="9.140625" defaultRowHeight="15"/>
  <cols>
    <col min="1" max="1" width="1.28515625" style="210" customWidth="1"/>
    <col min="2" max="2" width="25.140625" style="210" customWidth="1"/>
    <col min="3" max="3" width="3.28515625" style="210" customWidth="1"/>
    <col min="4" max="4" width="26.28515625" style="224" customWidth="1"/>
    <col min="5" max="5" width="6.42578125" style="210" customWidth="1"/>
    <col min="6" max="6" width="12" style="210" bestFit="1" customWidth="1"/>
    <col min="7" max="8" width="9.140625" style="210" hidden="1" customWidth="1"/>
    <col min="9" max="9" width="9.140625" style="210"/>
    <col min="10" max="10" width="3.85546875" style="210" customWidth="1"/>
    <col min="11" max="11" width="2.7109375" style="210" customWidth="1"/>
    <col min="12" max="16384" width="9.140625" style="210"/>
  </cols>
  <sheetData>
    <row r="1" spans="2:11" ht="12.75" customHeight="1">
      <c r="B1" s="593"/>
      <c r="C1" s="593"/>
      <c r="D1" s="593"/>
    </row>
    <row r="2" spans="2:11" ht="15.75" customHeight="1">
      <c r="B2" s="211" t="s">
        <v>1414</v>
      </c>
      <c r="C2" s="212"/>
      <c r="D2" s="213"/>
    </row>
    <row r="3" spans="2:11" ht="20.100000000000001" customHeight="1">
      <c r="B3" s="214" t="s">
        <v>1319</v>
      </c>
      <c r="C3" s="215" t="s">
        <v>9</v>
      </c>
      <c r="D3" s="216">
        <v>2022</v>
      </c>
    </row>
    <row r="4" spans="2:11" ht="20.100000000000001" customHeight="1">
      <c r="B4" s="214" t="s">
        <v>1000</v>
      </c>
      <c r="C4" s="215" t="s">
        <v>9</v>
      </c>
      <c r="D4" s="217">
        <v>0.12</v>
      </c>
    </row>
    <row r="5" spans="2:11" ht="20.100000000000001" customHeight="1">
      <c r="B5" s="214" t="s">
        <v>1320</v>
      </c>
      <c r="C5" s="215" t="s">
        <v>9</v>
      </c>
      <c r="D5" s="387">
        <v>1084.1250458865841</v>
      </c>
      <c r="F5" s="383" t="s">
        <v>1573</v>
      </c>
      <c r="K5" s="382"/>
    </row>
    <row r="6" spans="2:11" ht="20.100000000000001" customHeight="1">
      <c r="B6" s="214" t="s">
        <v>1321</v>
      </c>
      <c r="C6" s="215" t="s">
        <v>9</v>
      </c>
      <c r="D6" s="219">
        <v>25</v>
      </c>
      <c r="F6" s="383"/>
    </row>
    <row r="7" spans="2:11" ht="20.100000000000001" customHeight="1">
      <c r="B7" s="214" t="s">
        <v>1322</v>
      </c>
      <c r="C7" s="215" t="s">
        <v>9</v>
      </c>
      <c r="D7" s="220">
        <v>2.2499999999999999E-2</v>
      </c>
    </row>
    <row r="8" spans="2:11" ht="20.100000000000001" customHeight="1">
      <c r="B8" s="214" t="s">
        <v>1415</v>
      </c>
      <c r="C8" s="215" t="s">
        <v>9</v>
      </c>
      <c r="D8" s="221">
        <f>D20-D17</f>
        <v>66</v>
      </c>
    </row>
    <row r="9" spans="2:11" ht="20.100000000000001" customHeight="1">
      <c r="B9" s="214" t="s">
        <v>1416</v>
      </c>
      <c r="C9" s="215" t="s">
        <v>9</v>
      </c>
      <c r="D9" s="221">
        <f>(D8*D25)*1000</f>
        <v>61842000</v>
      </c>
    </row>
    <row r="10" spans="2:11" ht="20.100000000000001" customHeight="1">
      <c r="B10" s="214" t="s">
        <v>1417</v>
      </c>
      <c r="C10" s="215" t="s">
        <v>9</v>
      </c>
      <c r="D10" s="221">
        <f ca="1">RAB!K58</f>
        <v>151912605.70684502</v>
      </c>
    </row>
    <row r="11" spans="2:11" ht="20.100000000000001" customHeight="1">
      <c r="B11" s="214" t="s">
        <v>1326</v>
      </c>
      <c r="C11" s="215" t="s">
        <v>9</v>
      </c>
      <c r="D11" s="218">
        <f ca="1">2%*D10</f>
        <v>3038252.1141369003</v>
      </c>
    </row>
    <row r="12" spans="2:11" ht="9" customHeight="1">
      <c r="B12" s="594"/>
      <c r="C12" s="594"/>
      <c r="D12" s="594"/>
    </row>
    <row r="13" spans="2:11" ht="15.75" customHeight="1">
      <c r="B13" s="222"/>
      <c r="C13" s="222"/>
      <c r="D13" s="222"/>
    </row>
    <row r="14" spans="2:11" ht="33.75" customHeight="1">
      <c r="B14" s="330" t="s">
        <v>1349</v>
      </c>
      <c r="C14" s="331" t="s">
        <v>9</v>
      </c>
      <c r="D14" s="336" t="s">
        <v>1622</v>
      </c>
      <c r="E14" s="223" t="s">
        <v>1424</v>
      </c>
    </row>
    <row r="15" spans="2:11" ht="20.100000000000001" customHeight="1">
      <c r="B15" s="332" t="s">
        <v>1418</v>
      </c>
      <c r="C15" s="333" t="s">
        <v>9</v>
      </c>
      <c r="D15" s="337"/>
      <c r="E15" s="223" t="s">
        <v>1424</v>
      </c>
    </row>
    <row r="16" spans="2:11" ht="20.100000000000001" customHeight="1">
      <c r="B16" s="332" t="s">
        <v>1419</v>
      </c>
      <c r="C16" s="333" t="s">
        <v>9</v>
      </c>
      <c r="D16" s="337" t="s">
        <v>1422</v>
      </c>
      <c r="E16" s="223" t="s">
        <v>1424</v>
      </c>
    </row>
    <row r="17" spans="2:5" ht="20.100000000000001" customHeight="1">
      <c r="B17" s="332" t="s">
        <v>1420</v>
      </c>
      <c r="C17" s="333" t="s">
        <v>9</v>
      </c>
      <c r="D17" s="338">
        <v>131</v>
      </c>
      <c r="E17" s="223" t="s">
        <v>1424</v>
      </c>
    </row>
    <row r="18" spans="2:5" ht="20.100000000000001" hidden="1" customHeight="1">
      <c r="B18" s="332" t="s">
        <v>1510</v>
      </c>
      <c r="C18" s="333"/>
      <c r="D18" s="338">
        <f>IF((D17&lt;=11),1,3)</f>
        <v>3</v>
      </c>
      <c r="E18" s="223"/>
    </row>
    <row r="19" spans="2:5" ht="20.100000000000001" hidden="1" customHeight="1">
      <c r="B19" s="332" t="s">
        <v>1511</v>
      </c>
      <c r="C19" s="333"/>
      <c r="D19" s="338">
        <f>IF((D17&lt;=11),220,380)</f>
        <v>380</v>
      </c>
      <c r="E19" s="223"/>
    </row>
    <row r="20" spans="2:5" ht="20.100000000000001" customHeight="1">
      <c r="B20" s="332" t="s">
        <v>1421</v>
      </c>
      <c r="C20" s="333" t="s">
        <v>9</v>
      </c>
      <c r="D20" s="338">
        <v>197</v>
      </c>
      <c r="E20" s="223" t="s">
        <v>1424</v>
      </c>
    </row>
    <row r="21" spans="2:5" ht="20.100000000000001" hidden="1" customHeight="1">
      <c r="B21" s="332" t="s">
        <v>1510</v>
      </c>
      <c r="C21" s="333"/>
      <c r="D21" s="338">
        <f>IF((D20&lt;=11),1,3)</f>
        <v>3</v>
      </c>
      <c r="E21" s="223"/>
    </row>
    <row r="22" spans="2:5" ht="20.100000000000001" hidden="1" customHeight="1">
      <c r="B22" s="332" t="s">
        <v>1511</v>
      </c>
      <c r="C22" s="333"/>
      <c r="D22" s="338">
        <f>IF((D20&lt;=11),220,380)</f>
        <v>380</v>
      </c>
      <c r="E22" s="223"/>
    </row>
    <row r="23" spans="2:5" ht="20.100000000000001" customHeight="1">
      <c r="B23" s="332" t="s">
        <v>1323</v>
      </c>
      <c r="C23" s="333" t="s">
        <v>9</v>
      </c>
      <c r="D23" s="337">
        <v>1444.7</v>
      </c>
      <c r="E23" s="223" t="s">
        <v>1424</v>
      </c>
    </row>
    <row r="24" spans="2:5" ht="20.100000000000001" customHeight="1">
      <c r="B24" s="332" t="s">
        <v>1324</v>
      </c>
      <c r="C24" s="333" t="s">
        <v>9</v>
      </c>
      <c r="D24" s="337">
        <v>1444.7</v>
      </c>
      <c r="E24" s="223" t="s">
        <v>1424</v>
      </c>
    </row>
    <row r="25" spans="2:5" ht="20.100000000000001" customHeight="1">
      <c r="B25" s="332" t="s">
        <v>1423</v>
      </c>
      <c r="C25" s="333" t="s">
        <v>9</v>
      </c>
      <c r="D25" s="338">
        <v>937</v>
      </c>
      <c r="E25" s="223" t="s">
        <v>1424</v>
      </c>
    </row>
    <row r="26" spans="2:5" ht="20.100000000000001" customHeight="1">
      <c r="B26" s="334" t="s">
        <v>1325</v>
      </c>
      <c r="C26" s="335" t="s">
        <v>9</v>
      </c>
      <c r="D26" s="339">
        <v>40</v>
      </c>
      <c r="E26" s="223" t="s">
        <v>1424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6699"/>
  </sheetPr>
  <dimension ref="A1:V39"/>
  <sheetViews>
    <sheetView showGridLines="0" zoomScale="85" zoomScaleNormal="85" workbookViewId="0">
      <pane ySplit="6" topLeftCell="A26" activePane="bottomLeft" state="frozen"/>
      <selection activeCell="H1093" sqref="H1093"/>
      <selection pane="bottomLeft" activeCell="K35" sqref="K35"/>
    </sheetView>
  </sheetViews>
  <sheetFormatPr defaultColWidth="9.140625" defaultRowHeight="15"/>
  <cols>
    <col min="1" max="1" width="5" style="225" customWidth="1"/>
    <col min="2" max="2" width="6.28515625" style="225" customWidth="1"/>
    <col min="3" max="3" width="15.140625" style="225" customWidth="1"/>
    <col min="4" max="4" width="15" style="225" customWidth="1"/>
    <col min="5" max="5" width="15.140625" style="225" bestFit="1" customWidth="1"/>
    <col min="6" max="6" width="12.140625" style="225" bestFit="1" customWidth="1"/>
    <col min="7" max="7" width="10" style="225" bestFit="1" customWidth="1"/>
    <col min="8" max="8" width="15.5703125" style="225" bestFit="1" customWidth="1"/>
    <col min="9" max="9" width="14.140625" style="225" bestFit="1" customWidth="1"/>
    <col min="10" max="10" width="13.85546875" style="225" bestFit="1" customWidth="1"/>
    <col min="11" max="11" width="15.5703125" style="225" customWidth="1"/>
    <col min="12" max="12" width="11.140625" style="225" bestFit="1" customWidth="1"/>
    <col min="13" max="13" width="13.85546875" style="225" bestFit="1" customWidth="1"/>
    <col min="14" max="14" width="12.85546875" style="225" bestFit="1" customWidth="1"/>
    <col min="15" max="15" width="7" style="225" customWidth="1"/>
    <col min="16" max="17" width="12.85546875" style="225" bestFit="1" customWidth="1"/>
    <col min="18" max="18" width="1.28515625" style="225" hidden="1" customWidth="1"/>
    <col min="19" max="19" width="3" style="227" hidden="1" customWidth="1"/>
    <col min="20" max="16384" width="9.140625" style="225"/>
  </cols>
  <sheetData>
    <row r="1" spans="1:21">
      <c r="G1" s="226"/>
    </row>
    <row r="2" spans="1:21">
      <c r="G2" s="226"/>
      <c r="K2" s="226"/>
    </row>
    <row r="3" spans="1:21">
      <c r="B3" s="595" t="s">
        <v>1327</v>
      </c>
      <c r="C3" s="595"/>
      <c r="D3" s="595"/>
      <c r="E3" s="595"/>
      <c r="F3" s="228" t="str">
        <f>DATA!D14</f>
        <v>RS PKU MUHAMMADIAH GUBUG</v>
      </c>
      <c r="G3" s="226"/>
    </row>
    <row r="4" spans="1:21" ht="7.5" customHeight="1">
      <c r="B4" s="229"/>
      <c r="C4" s="229"/>
      <c r="D4" s="229"/>
      <c r="E4" s="229"/>
      <c r="F4" s="228"/>
      <c r="G4" s="226"/>
    </row>
    <row r="5" spans="1:21" ht="20.100000000000001" customHeight="1">
      <c r="B5" s="596" t="s">
        <v>1319</v>
      </c>
      <c r="C5" s="596" t="s">
        <v>1328</v>
      </c>
      <c r="D5" s="597" t="s">
        <v>1329</v>
      </c>
      <c r="E5" s="597" t="s">
        <v>1330</v>
      </c>
      <c r="F5" s="596" t="s">
        <v>1331</v>
      </c>
      <c r="G5" s="596"/>
      <c r="H5" s="596"/>
      <c r="I5" s="596"/>
      <c r="J5" s="596"/>
      <c r="K5" s="596" t="s">
        <v>1332</v>
      </c>
      <c r="L5" s="596"/>
      <c r="M5" s="230"/>
      <c r="N5" s="600" t="s">
        <v>1333</v>
      </c>
      <c r="O5" s="597" t="s">
        <v>1334</v>
      </c>
      <c r="P5" s="597" t="s">
        <v>1335</v>
      </c>
      <c r="Q5" s="597" t="s">
        <v>1336</v>
      </c>
      <c r="R5" s="231"/>
      <c r="S5" s="232"/>
      <c r="T5" s="598" t="s">
        <v>1337</v>
      </c>
      <c r="U5" s="233"/>
    </row>
    <row r="6" spans="1:21" ht="20.100000000000001" customHeight="1">
      <c r="B6" s="596"/>
      <c r="C6" s="596"/>
      <c r="D6" s="596"/>
      <c r="E6" s="596"/>
      <c r="F6" s="234" t="s">
        <v>1338</v>
      </c>
      <c r="G6" s="234" t="s">
        <v>1339</v>
      </c>
      <c r="H6" s="234" t="s">
        <v>1340</v>
      </c>
      <c r="I6" s="234" t="s">
        <v>1341</v>
      </c>
      <c r="J6" s="234" t="s">
        <v>1002</v>
      </c>
      <c r="K6" s="234" t="s">
        <v>1342</v>
      </c>
      <c r="L6" s="234" t="s">
        <v>1343</v>
      </c>
      <c r="M6" s="234" t="s">
        <v>1002</v>
      </c>
      <c r="N6" s="601"/>
      <c r="O6" s="596"/>
      <c r="P6" s="596"/>
      <c r="Q6" s="596"/>
      <c r="R6" s="231"/>
      <c r="S6" s="232"/>
      <c r="T6" s="596"/>
      <c r="U6" s="235"/>
    </row>
    <row r="7" spans="1:21" ht="20.100000000000001" customHeight="1">
      <c r="A7" s="236">
        <v>0</v>
      </c>
      <c r="B7" s="237">
        <v>2023</v>
      </c>
      <c r="C7" s="380">
        <f>DATA!D8*DATA!D26*8</f>
        <v>21120</v>
      </c>
      <c r="D7" s="239">
        <f>C7*4/24</f>
        <v>3520</v>
      </c>
      <c r="E7" s="239">
        <f>C7-D7</f>
        <v>17600</v>
      </c>
      <c r="F7" s="240">
        <f ca="1">DATA!D10/1000000</f>
        <v>151.91260570684503</v>
      </c>
      <c r="G7" s="241">
        <f ca="1">DATA!$D$11/1000000</f>
        <v>3.0382521141369003</v>
      </c>
      <c r="H7" s="241">
        <f>C7*DATA!$D$5/1000000</f>
        <v>22.896720969124654</v>
      </c>
      <c r="I7" s="241">
        <f>(C7*DATA!$D$5*DATA!$D$7)/1000000</f>
        <v>0.51517622180530476</v>
      </c>
      <c r="J7" s="239">
        <f ca="1">SUM(F7:I7)</f>
        <v>178.36275501191187</v>
      </c>
      <c r="K7" s="242">
        <f>DATA!D9/1000000</f>
        <v>61.841999999999999</v>
      </c>
      <c r="L7" s="239">
        <f>((D7*DATA!$D$23)/1000000)+((E7*DATA!$D$24)/1000000)</f>
        <v>30.512063999999999</v>
      </c>
      <c r="M7" s="239">
        <f>K7+L7</f>
        <v>92.354063999999994</v>
      </c>
      <c r="N7" s="239">
        <f ca="1">M7-J7</f>
        <v>-86.008691011911878</v>
      </c>
      <c r="O7" s="237">
        <v>1</v>
      </c>
      <c r="P7" s="239">
        <f ca="1">O7*N7</f>
        <v>-86.008691011911878</v>
      </c>
      <c r="Q7" s="239">
        <f ca="1">P7</f>
        <v>-86.008691011911878</v>
      </c>
      <c r="S7" s="227" t="str">
        <f ca="1">IF(Q7&lt;0,"a","")</f>
        <v>a</v>
      </c>
      <c r="T7" s="243" t="str">
        <f>IF(Q5&gt;=0,"",IF(Q7&lt;0,"",IF(Q7=0,A7,(A7-(Q7/N7)))))</f>
        <v/>
      </c>
      <c r="U7" s="227"/>
    </row>
    <row r="8" spans="1:21" ht="20.100000000000001" customHeight="1">
      <c r="A8" s="236">
        <f>A7+1</f>
        <v>1</v>
      </c>
      <c r="B8" s="237">
        <f>B7+1</f>
        <v>2024</v>
      </c>
      <c r="C8" s="238">
        <f>DATA!D8*DATA!D26*12</f>
        <v>31680</v>
      </c>
      <c r="D8" s="239">
        <f>C8*4/24</f>
        <v>5280</v>
      </c>
      <c r="E8" s="239">
        <f t="shared" ref="E8:E32" si="0">C8-D8</f>
        <v>26400</v>
      </c>
      <c r="F8" s="237"/>
      <c r="G8" s="241">
        <f ca="1">DATA!$D$11/1000000</f>
        <v>3.0382521141369003</v>
      </c>
      <c r="H8" s="241">
        <f>C8*DATA!$D$5/1000000</f>
        <v>34.34508145368698</v>
      </c>
      <c r="I8" s="241">
        <f>(C8*DATA!$D$5*DATA!$D$7)/1000000</f>
        <v>0.77276433270795708</v>
      </c>
      <c r="J8" s="239">
        <f t="shared" ref="J8:J32" ca="1" si="1">SUM(F8:I8)</f>
        <v>38.15609790053184</v>
      </c>
      <c r="K8" s="244"/>
      <c r="L8" s="239">
        <f>((D8*DATA!$D$23)/1000000)+((E8*DATA!$D$24)/1000000)</f>
        <v>45.768096</v>
      </c>
      <c r="M8" s="239">
        <f t="shared" ref="M8:M32" si="2">K8+L8</f>
        <v>45.768096</v>
      </c>
      <c r="N8" s="239">
        <f ca="1">M8-J8</f>
        <v>7.6119980994681598</v>
      </c>
      <c r="O8" s="238">
        <f>1/(1+'[91]Asumsi I'!$C$3)^(KKF!A8)</f>
        <v>0.89285714285714279</v>
      </c>
      <c r="P8" s="239">
        <f ca="1">O8*N8</f>
        <v>6.7964268745251424</v>
      </c>
      <c r="Q8" s="239">
        <f ca="1">Q7+P8</f>
        <v>-79.21226413738674</v>
      </c>
      <c r="S8" s="227" t="str">
        <f t="shared" ref="S8:S32" ca="1" si="3">IF(Q8&lt;0,"a","")</f>
        <v>a</v>
      </c>
      <c r="T8" s="243" t="str">
        <f>IF(Q6&gt;=0,"",IF(Q8&lt;0,"",IF(Q8=0,A8,(A8-(Q8/N8)))))</f>
        <v/>
      </c>
      <c r="U8" s="227"/>
    </row>
    <row r="9" spans="1:21" ht="20.100000000000001" customHeight="1">
      <c r="A9" s="236">
        <f t="shared" ref="A9:B24" si="4">A8+1</f>
        <v>2</v>
      </c>
      <c r="B9" s="237">
        <f t="shared" si="4"/>
        <v>2025</v>
      </c>
      <c r="C9" s="245">
        <f>+C8</f>
        <v>31680</v>
      </c>
      <c r="D9" s="239">
        <f t="shared" ref="D9:D32" si="5">C9*4/24</f>
        <v>5280</v>
      </c>
      <c r="E9" s="239">
        <f t="shared" si="0"/>
        <v>26400</v>
      </c>
      <c r="F9" s="237"/>
      <c r="G9" s="241">
        <f ca="1">DATA!$D$11/1000000</f>
        <v>3.0382521141369003</v>
      </c>
      <c r="H9" s="241">
        <f>C9*DATA!$D$5/1000000</f>
        <v>34.34508145368698</v>
      </c>
      <c r="I9" s="241">
        <f>(C9*DATA!$D$5*DATA!$D$7)/1000000</f>
        <v>0.77276433270795708</v>
      </c>
      <c r="J9" s="239">
        <f t="shared" ca="1" si="1"/>
        <v>38.15609790053184</v>
      </c>
      <c r="K9" s="239"/>
      <c r="L9" s="239">
        <f>((D9*DATA!$D$23)/1000000)+((E9*DATA!$D$24)/1000000)</f>
        <v>45.768096</v>
      </c>
      <c r="M9" s="239">
        <f t="shared" si="2"/>
        <v>45.768096</v>
      </c>
      <c r="N9" s="239">
        <f t="shared" ref="N9:N32" ca="1" si="6">M9-J9</f>
        <v>7.6119980994681598</v>
      </c>
      <c r="O9" s="245">
        <f>1/(1+'[91]Asumsi I'!$C$3)^(KKF!A9)</f>
        <v>0.79719387755102034</v>
      </c>
      <c r="P9" s="239">
        <f t="shared" ref="P9:P32" ca="1" si="7">O9*N9</f>
        <v>6.0682382808260193</v>
      </c>
      <c r="Q9" s="239">
        <f ca="1">Q8+P9</f>
        <v>-73.144025856560717</v>
      </c>
      <c r="S9" s="227" t="str">
        <f t="shared" ca="1" si="3"/>
        <v>a</v>
      </c>
      <c r="T9" s="243" t="str">
        <f ca="1">IF(Q7&gt;=0,"",IF(Q9&lt;0,"",IF(Q9=0,A9,(A9-(Q9/N9)))))</f>
        <v/>
      </c>
      <c r="U9" s="227"/>
    </row>
    <row r="10" spans="1:21" ht="20.100000000000001" customHeight="1">
      <c r="A10" s="236">
        <f t="shared" si="4"/>
        <v>3</v>
      </c>
      <c r="B10" s="237">
        <f t="shared" si="4"/>
        <v>2026</v>
      </c>
      <c r="C10" s="238">
        <f t="shared" ref="C10:C32" si="8">+C9</f>
        <v>31680</v>
      </c>
      <c r="D10" s="239">
        <f t="shared" si="5"/>
        <v>5280</v>
      </c>
      <c r="E10" s="239">
        <f t="shared" si="0"/>
        <v>26400</v>
      </c>
      <c r="F10" s="237"/>
      <c r="G10" s="241">
        <f ca="1">DATA!$D$11/1000000</f>
        <v>3.0382521141369003</v>
      </c>
      <c r="H10" s="241">
        <f>C10*DATA!$D$5/1000000</f>
        <v>34.34508145368698</v>
      </c>
      <c r="I10" s="241">
        <f>(C10*DATA!$D$5*DATA!$D$7)/1000000</f>
        <v>0.77276433270795708</v>
      </c>
      <c r="J10" s="239">
        <f t="shared" ca="1" si="1"/>
        <v>38.15609790053184</v>
      </c>
      <c r="K10" s="237"/>
      <c r="L10" s="239">
        <f>((D10*DATA!$D$23)/1000000)+((E10*DATA!$D$24)/1000000)</f>
        <v>45.768096</v>
      </c>
      <c r="M10" s="239">
        <f t="shared" si="2"/>
        <v>45.768096</v>
      </c>
      <c r="N10" s="239">
        <f t="shared" ca="1" si="6"/>
        <v>7.6119980994681598</v>
      </c>
      <c r="O10" s="238">
        <f>1/(1+'[91]Asumsi I'!$C$3)^(KKF!A10)</f>
        <v>0.71178024781341087</v>
      </c>
      <c r="P10" s="239">
        <f t="shared" ca="1" si="7"/>
        <v>5.4180698935946596</v>
      </c>
      <c r="Q10" s="239">
        <f t="shared" ref="Q10:Q30" ca="1" si="9">Q9+P10</f>
        <v>-67.725955962966054</v>
      </c>
      <c r="S10" s="227" t="str">
        <f t="shared" ca="1" si="3"/>
        <v>a</v>
      </c>
      <c r="T10" s="243" t="str">
        <f t="shared" ref="T10:T32" ca="1" si="10">IF(Q8&gt;=0,"",IF(Q10&lt;0,"",IF(Q10=0,A10,(A10-(Q10/N10)))))</f>
        <v/>
      </c>
      <c r="U10" s="227"/>
    </row>
    <row r="11" spans="1:21" ht="20.100000000000001" customHeight="1">
      <c r="A11" s="236">
        <f t="shared" si="4"/>
        <v>4</v>
      </c>
      <c r="B11" s="237">
        <f t="shared" si="4"/>
        <v>2027</v>
      </c>
      <c r="C11" s="238">
        <f>+C10</f>
        <v>31680</v>
      </c>
      <c r="D11" s="239">
        <f t="shared" si="5"/>
        <v>5280</v>
      </c>
      <c r="E11" s="239">
        <f t="shared" si="0"/>
        <v>26400</v>
      </c>
      <c r="F11" s="237"/>
      <c r="G11" s="241">
        <f ca="1">DATA!$D$11/1000000</f>
        <v>3.0382521141369003</v>
      </c>
      <c r="H11" s="241">
        <f>C11*DATA!$D$5/1000000</f>
        <v>34.34508145368698</v>
      </c>
      <c r="I11" s="241">
        <f>(C11*DATA!$D$5*DATA!$D$7)/1000000</f>
        <v>0.77276433270795708</v>
      </c>
      <c r="J11" s="239">
        <f t="shared" ca="1" si="1"/>
        <v>38.15609790053184</v>
      </c>
      <c r="K11" s="237"/>
      <c r="L11" s="239">
        <f>((D11*DATA!$D$23)/1000000)+((E11*DATA!$D$24)/1000000)</f>
        <v>45.768096</v>
      </c>
      <c r="M11" s="239">
        <f t="shared" si="2"/>
        <v>45.768096</v>
      </c>
      <c r="N11" s="239">
        <f t="shared" ca="1" si="6"/>
        <v>7.6119980994681598</v>
      </c>
      <c r="O11" s="238">
        <f>1/(1+'[91]Asumsi I'!$C$3)^(KKF!A11)</f>
        <v>0.63551807840483121</v>
      </c>
      <c r="P11" s="239">
        <f t="shared" ca="1" si="7"/>
        <v>4.8375624049952322</v>
      </c>
      <c r="Q11" s="239">
        <f t="shared" ca="1" si="9"/>
        <v>-62.888393557970822</v>
      </c>
      <c r="S11" s="227" t="str">
        <f t="shared" ca="1" si="3"/>
        <v>a</v>
      </c>
      <c r="T11" s="243" t="str">
        <f t="shared" ca="1" si="10"/>
        <v/>
      </c>
      <c r="U11" s="227"/>
    </row>
    <row r="12" spans="1:21" ht="20.100000000000001" customHeight="1">
      <c r="A12" s="236">
        <f t="shared" si="4"/>
        <v>5</v>
      </c>
      <c r="B12" s="237">
        <f t="shared" si="4"/>
        <v>2028</v>
      </c>
      <c r="C12" s="238">
        <f t="shared" si="8"/>
        <v>31680</v>
      </c>
      <c r="D12" s="239">
        <f t="shared" si="5"/>
        <v>5280</v>
      </c>
      <c r="E12" s="239">
        <f t="shared" si="0"/>
        <v>26400</v>
      </c>
      <c r="F12" s="237"/>
      <c r="G12" s="241">
        <f ca="1">DATA!$D$11/1000000</f>
        <v>3.0382521141369003</v>
      </c>
      <c r="H12" s="241">
        <f>C12*DATA!$D$5/1000000</f>
        <v>34.34508145368698</v>
      </c>
      <c r="I12" s="241">
        <f>(C12*DATA!$D$5*DATA!$D$7)/1000000</f>
        <v>0.77276433270795708</v>
      </c>
      <c r="J12" s="239">
        <f t="shared" ca="1" si="1"/>
        <v>38.15609790053184</v>
      </c>
      <c r="K12" s="237"/>
      <c r="L12" s="239">
        <f>((D12*DATA!$D$23)/1000000)+((E12*DATA!$D$24)/1000000)</f>
        <v>45.768096</v>
      </c>
      <c r="M12" s="239">
        <f t="shared" si="2"/>
        <v>45.768096</v>
      </c>
      <c r="N12" s="239">
        <f t="shared" ca="1" si="6"/>
        <v>7.6119980994681598</v>
      </c>
      <c r="O12" s="238">
        <f>1/(1+'[91]Asumsi I'!$C$3)^(KKF!A12)</f>
        <v>0.56742685571859919</v>
      </c>
      <c r="P12" s="239">
        <f t="shared" ca="1" si="7"/>
        <v>4.3192521473171706</v>
      </c>
      <c r="Q12" s="239">
        <f t="shared" ca="1" si="9"/>
        <v>-58.56914141065365</v>
      </c>
      <c r="S12" s="227" t="str">
        <f t="shared" ca="1" si="3"/>
        <v>a</v>
      </c>
      <c r="T12" s="243" t="str">
        <f t="shared" ca="1" si="10"/>
        <v/>
      </c>
      <c r="U12" s="227"/>
    </row>
    <row r="13" spans="1:21" ht="20.100000000000001" customHeight="1">
      <c r="A13" s="236">
        <f t="shared" si="4"/>
        <v>6</v>
      </c>
      <c r="B13" s="237">
        <f t="shared" si="4"/>
        <v>2029</v>
      </c>
      <c r="C13" s="238">
        <f t="shared" si="8"/>
        <v>31680</v>
      </c>
      <c r="D13" s="239">
        <f t="shared" si="5"/>
        <v>5280</v>
      </c>
      <c r="E13" s="239">
        <f t="shared" si="0"/>
        <v>26400</v>
      </c>
      <c r="F13" s="237"/>
      <c r="G13" s="241">
        <f ca="1">DATA!$D$11/1000000</f>
        <v>3.0382521141369003</v>
      </c>
      <c r="H13" s="241">
        <f>C13*DATA!$D$5/1000000</f>
        <v>34.34508145368698</v>
      </c>
      <c r="I13" s="241">
        <f>(C13*DATA!$D$5*DATA!$D$7)/1000000</f>
        <v>0.77276433270795708</v>
      </c>
      <c r="J13" s="239">
        <f t="shared" ca="1" si="1"/>
        <v>38.15609790053184</v>
      </c>
      <c r="K13" s="237"/>
      <c r="L13" s="239">
        <f>((D13*DATA!$D$23)/1000000)+((E13*DATA!$D$24)/1000000)</f>
        <v>45.768096</v>
      </c>
      <c r="M13" s="239">
        <f t="shared" si="2"/>
        <v>45.768096</v>
      </c>
      <c r="N13" s="239">
        <f t="shared" ca="1" si="6"/>
        <v>7.6119980994681598</v>
      </c>
      <c r="O13" s="238">
        <f>1/(1+'[91]Asumsi I'!$C$3)^(KKF!A13)</f>
        <v>0.50663112117732068</v>
      </c>
      <c r="P13" s="239">
        <f t="shared" ca="1" si="7"/>
        <v>3.856475131533188</v>
      </c>
      <c r="Q13" s="239">
        <f t="shared" ca="1" si="9"/>
        <v>-54.712666279120462</v>
      </c>
      <c r="S13" s="227" t="str">
        <f t="shared" ca="1" si="3"/>
        <v>a</v>
      </c>
      <c r="T13" s="243" t="str">
        <f t="shared" ca="1" si="10"/>
        <v/>
      </c>
      <c r="U13" s="227"/>
    </row>
    <row r="14" spans="1:21" ht="20.100000000000001" customHeight="1">
      <c r="A14" s="236">
        <f t="shared" si="4"/>
        <v>7</v>
      </c>
      <c r="B14" s="237">
        <f t="shared" si="4"/>
        <v>2030</v>
      </c>
      <c r="C14" s="238">
        <f t="shared" si="8"/>
        <v>31680</v>
      </c>
      <c r="D14" s="239">
        <f t="shared" si="5"/>
        <v>5280</v>
      </c>
      <c r="E14" s="239">
        <f t="shared" si="0"/>
        <v>26400</v>
      </c>
      <c r="F14" s="237"/>
      <c r="G14" s="241">
        <f ca="1">DATA!$D$11/1000000</f>
        <v>3.0382521141369003</v>
      </c>
      <c r="H14" s="241">
        <f>C14*DATA!$D$5/1000000</f>
        <v>34.34508145368698</v>
      </c>
      <c r="I14" s="241">
        <f>(C14*DATA!$D$5*DATA!$D$7)/1000000</f>
        <v>0.77276433270795708</v>
      </c>
      <c r="J14" s="239">
        <f t="shared" ca="1" si="1"/>
        <v>38.15609790053184</v>
      </c>
      <c r="K14" s="237"/>
      <c r="L14" s="239">
        <f>((D14*DATA!$D$23)/1000000)+((E14*DATA!$D$24)/1000000)</f>
        <v>45.768096</v>
      </c>
      <c r="M14" s="239">
        <f t="shared" si="2"/>
        <v>45.768096</v>
      </c>
      <c r="N14" s="239">
        <f t="shared" ca="1" si="6"/>
        <v>7.6119980994681598</v>
      </c>
      <c r="O14" s="238">
        <f>1/(1+'[91]Asumsi I'!$C$3)^(KKF!A14)</f>
        <v>0.45234921533689343</v>
      </c>
      <c r="P14" s="239">
        <f t="shared" ca="1" si="7"/>
        <v>3.443281367440346</v>
      </c>
      <c r="Q14" s="239">
        <f t="shared" ca="1" si="9"/>
        <v>-51.269384911680113</v>
      </c>
      <c r="S14" s="227" t="str">
        <f t="shared" ca="1" si="3"/>
        <v>a</v>
      </c>
      <c r="T14" s="243" t="str">
        <f t="shared" ca="1" si="10"/>
        <v/>
      </c>
      <c r="U14" s="227"/>
    </row>
    <row r="15" spans="1:21" ht="20.100000000000001" customHeight="1">
      <c r="A15" s="236">
        <f t="shared" si="4"/>
        <v>8</v>
      </c>
      <c r="B15" s="237">
        <f t="shared" si="4"/>
        <v>2031</v>
      </c>
      <c r="C15" s="238">
        <f t="shared" si="8"/>
        <v>31680</v>
      </c>
      <c r="D15" s="239">
        <f t="shared" si="5"/>
        <v>5280</v>
      </c>
      <c r="E15" s="239">
        <f t="shared" si="0"/>
        <v>26400</v>
      </c>
      <c r="F15" s="237"/>
      <c r="G15" s="241">
        <f ca="1">DATA!$D$11/1000000</f>
        <v>3.0382521141369003</v>
      </c>
      <c r="H15" s="241">
        <f>C15*DATA!$D$5/1000000</f>
        <v>34.34508145368698</v>
      </c>
      <c r="I15" s="241">
        <f>(C15*DATA!$D$5*DATA!$D$7)/1000000</f>
        <v>0.77276433270795708</v>
      </c>
      <c r="J15" s="239">
        <f t="shared" ca="1" si="1"/>
        <v>38.15609790053184</v>
      </c>
      <c r="K15" s="237"/>
      <c r="L15" s="239">
        <f>((D15*DATA!$D$23)/1000000)+((E15*DATA!$D$24)/1000000)</f>
        <v>45.768096</v>
      </c>
      <c r="M15" s="239">
        <f t="shared" si="2"/>
        <v>45.768096</v>
      </c>
      <c r="N15" s="239">
        <f t="shared" ca="1" si="6"/>
        <v>7.6119980994681598</v>
      </c>
      <c r="O15" s="238">
        <f>1/(1+'[91]Asumsi I'!$C$3)^(KKF!A15)</f>
        <v>0.4038832279793691</v>
      </c>
      <c r="P15" s="239">
        <f t="shared" ca="1" si="7"/>
        <v>3.0743583637860232</v>
      </c>
      <c r="Q15" s="239">
        <f t="shared" ca="1" si="9"/>
        <v>-48.195026547894088</v>
      </c>
      <c r="S15" s="227" t="str">
        <f t="shared" ca="1" si="3"/>
        <v>a</v>
      </c>
      <c r="T15" s="243" t="str">
        <f t="shared" ca="1" si="10"/>
        <v/>
      </c>
      <c r="U15" s="227"/>
    </row>
    <row r="16" spans="1:21" ht="20.100000000000001" customHeight="1">
      <c r="A16" s="236">
        <f t="shared" si="4"/>
        <v>9</v>
      </c>
      <c r="B16" s="237">
        <f t="shared" si="4"/>
        <v>2032</v>
      </c>
      <c r="C16" s="238">
        <f t="shared" si="8"/>
        <v>31680</v>
      </c>
      <c r="D16" s="239">
        <f t="shared" si="5"/>
        <v>5280</v>
      </c>
      <c r="E16" s="239">
        <f t="shared" si="0"/>
        <v>26400</v>
      </c>
      <c r="F16" s="237"/>
      <c r="G16" s="241">
        <f ca="1">DATA!$D$11/1000000</f>
        <v>3.0382521141369003</v>
      </c>
      <c r="H16" s="241">
        <f>C16*DATA!$D$5/1000000</f>
        <v>34.34508145368698</v>
      </c>
      <c r="I16" s="241">
        <f>(C16*DATA!$D$5*DATA!$D$7)/1000000</f>
        <v>0.77276433270795708</v>
      </c>
      <c r="J16" s="239">
        <f t="shared" ca="1" si="1"/>
        <v>38.15609790053184</v>
      </c>
      <c r="K16" s="237"/>
      <c r="L16" s="239">
        <f>((D16*DATA!$D$23)/1000000)+((E16*DATA!$D$24)/1000000)</f>
        <v>45.768096</v>
      </c>
      <c r="M16" s="239">
        <f t="shared" si="2"/>
        <v>45.768096</v>
      </c>
      <c r="N16" s="239">
        <f t="shared" ca="1" si="6"/>
        <v>7.6119980994681598</v>
      </c>
      <c r="O16" s="238">
        <f>1/(1+'[91]Asumsi I'!$C$3)^(KKF!A16)</f>
        <v>0.36061002498157957</v>
      </c>
      <c r="P16" s="239">
        <f t="shared" ca="1" si="7"/>
        <v>2.7449628248089493</v>
      </c>
      <c r="Q16" s="239">
        <f t="shared" ca="1" si="9"/>
        <v>-45.450063723085137</v>
      </c>
      <c r="S16" s="227" t="str">
        <f t="shared" ca="1" si="3"/>
        <v>a</v>
      </c>
      <c r="T16" s="243" t="str">
        <f t="shared" ca="1" si="10"/>
        <v/>
      </c>
      <c r="U16" s="227"/>
    </row>
    <row r="17" spans="1:21" ht="20.100000000000001" customHeight="1">
      <c r="A17" s="236">
        <f t="shared" si="4"/>
        <v>10</v>
      </c>
      <c r="B17" s="237">
        <f t="shared" si="4"/>
        <v>2033</v>
      </c>
      <c r="C17" s="238">
        <f t="shared" si="8"/>
        <v>31680</v>
      </c>
      <c r="D17" s="239">
        <f t="shared" si="5"/>
        <v>5280</v>
      </c>
      <c r="E17" s="239">
        <f t="shared" si="0"/>
        <v>26400</v>
      </c>
      <c r="F17" s="237"/>
      <c r="G17" s="241">
        <f ca="1">DATA!$D$11/1000000</f>
        <v>3.0382521141369003</v>
      </c>
      <c r="H17" s="241">
        <f>C17*DATA!$D$5/1000000</f>
        <v>34.34508145368698</v>
      </c>
      <c r="I17" s="241">
        <f>(C17*DATA!$D$5*DATA!$D$7)/1000000</f>
        <v>0.77276433270795708</v>
      </c>
      <c r="J17" s="239">
        <f t="shared" ca="1" si="1"/>
        <v>38.15609790053184</v>
      </c>
      <c r="K17" s="237"/>
      <c r="L17" s="239">
        <f>((D17*DATA!$D$23)/1000000)+((E17*DATA!$D$24)/1000000)</f>
        <v>45.768096</v>
      </c>
      <c r="M17" s="239">
        <f t="shared" si="2"/>
        <v>45.768096</v>
      </c>
      <c r="N17" s="239">
        <f t="shared" ca="1" si="6"/>
        <v>7.6119980994681598</v>
      </c>
      <c r="O17" s="238">
        <f>1/(1+'[91]Asumsi I'!$C$3)^(KKF!A17)</f>
        <v>0.32197323659069599</v>
      </c>
      <c r="P17" s="239">
        <f t="shared" ca="1" si="7"/>
        <v>2.4508596650079899</v>
      </c>
      <c r="Q17" s="239">
        <f t="shared" ca="1" si="9"/>
        <v>-42.999204058077147</v>
      </c>
      <c r="S17" s="227" t="str">
        <f t="shared" ca="1" si="3"/>
        <v>a</v>
      </c>
      <c r="T17" s="243" t="str">
        <f t="shared" ca="1" si="10"/>
        <v/>
      </c>
      <c r="U17" s="227"/>
    </row>
    <row r="18" spans="1:21" ht="20.100000000000001" customHeight="1">
      <c r="A18" s="236">
        <f t="shared" si="4"/>
        <v>11</v>
      </c>
      <c r="B18" s="237">
        <f t="shared" si="4"/>
        <v>2034</v>
      </c>
      <c r="C18" s="238">
        <f t="shared" si="8"/>
        <v>31680</v>
      </c>
      <c r="D18" s="239">
        <f t="shared" si="5"/>
        <v>5280</v>
      </c>
      <c r="E18" s="239">
        <f t="shared" si="0"/>
        <v>26400</v>
      </c>
      <c r="F18" s="237"/>
      <c r="G18" s="241">
        <f ca="1">DATA!$D$11/1000000</f>
        <v>3.0382521141369003</v>
      </c>
      <c r="H18" s="241">
        <f>C18*DATA!$D$5/1000000</f>
        <v>34.34508145368698</v>
      </c>
      <c r="I18" s="241">
        <f>(C18*DATA!$D$5*DATA!$D$7)/1000000</f>
        <v>0.77276433270795708</v>
      </c>
      <c r="J18" s="239">
        <f t="shared" ca="1" si="1"/>
        <v>38.15609790053184</v>
      </c>
      <c r="K18" s="237"/>
      <c r="L18" s="239">
        <f>((D18*DATA!$D$23)/1000000)+((E18*DATA!$D$24)/1000000)</f>
        <v>45.768096</v>
      </c>
      <c r="M18" s="239">
        <f t="shared" si="2"/>
        <v>45.768096</v>
      </c>
      <c r="N18" s="239">
        <f t="shared" ca="1" si="6"/>
        <v>7.6119980994681598</v>
      </c>
      <c r="O18" s="238">
        <f>1/(1+'[91]Asumsi I'!$C$3)^(KKF!A18)</f>
        <v>0.28747610409883567</v>
      </c>
      <c r="P18" s="239">
        <f t="shared" ca="1" si="7"/>
        <v>2.1882675580428481</v>
      </c>
      <c r="Q18" s="239">
        <f t="shared" ca="1" si="9"/>
        <v>-40.810936500034302</v>
      </c>
      <c r="S18" s="227" t="str">
        <f t="shared" ca="1" si="3"/>
        <v>a</v>
      </c>
      <c r="T18" s="243" t="str">
        <f t="shared" ca="1" si="10"/>
        <v/>
      </c>
      <c r="U18" s="227"/>
    </row>
    <row r="19" spans="1:21" ht="20.100000000000001" customHeight="1">
      <c r="A19" s="236">
        <f t="shared" si="4"/>
        <v>12</v>
      </c>
      <c r="B19" s="237">
        <f t="shared" si="4"/>
        <v>2035</v>
      </c>
      <c r="C19" s="238">
        <f t="shared" si="8"/>
        <v>31680</v>
      </c>
      <c r="D19" s="239">
        <f t="shared" si="5"/>
        <v>5280</v>
      </c>
      <c r="E19" s="239">
        <f t="shared" si="0"/>
        <v>26400</v>
      </c>
      <c r="F19" s="237"/>
      <c r="G19" s="241">
        <f ca="1">DATA!$D$11/1000000</f>
        <v>3.0382521141369003</v>
      </c>
      <c r="H19" s="241">
        <f>C19*DATA!$D$5/1000000</f>
        <v>34.34508145368698</v>
      </c>
      <c r="I19" s="241">
        <f>(C19*DATA!$D$5*DATA!$D$7)/1000000</f>
        <v>0.77276433270795708</v>
      </c>
      <c r="J19" s="239">
        <f t="shared" ca="1" si="1"/>
        <v>38.15609790053184</v>
      </c>
      <c r="K19" s="237"/>
      <c r="L19" s="239">
        <f>((D19*DATA!$D$23)/1000000)+((E19*DATA!$D$24)/1000000)</f>
        <v>45.768096</v>
      </c>
      <c r="M19" s="239">
        <f t="shared" si="2"/>
        <v>45.768096</v>
      </c>
      <c r="N19" s="239">
        <f t="shared" ca="1" si="6"/>
        <v>7.6119980994681598</v>
      </c>
      <c r="O19" s="238">
        <f>1/(1+'[91]Asumsi I'!$C$3)^(KKF!A19)</f>
        <v>0.25667509294538904</v>
      </c>
      <c r="P19" s="239">
        <f t="shared" ca="1" si="7"/>
        <v>1.9538103196811145</v>
      </c>
      <c r="Q19" s="239">
        <f t="shared" ca="1" si="9"/>
        <v>-38.857126180353184</v>
      </c>
      <c r="S19" s="227" t="str">
        <f t="shared" ca="1" si="3"/>
        <v>a</v>
      </c>
      <c r="T19" s="243" t="str">
        <f t="shared" ca="1" si="10"/>
        <v/>
      </c>
      <c r="U19" s="227"/>
    </row>
    <row r="20" spans="1:21" ht="20.100000000000001" customHeight="1">
      <c r="A20" s="236">
        <f t="shared" si="4"/>
        <v>13</v>
      </c>
      <c r="B20" s="237">
        <f t="shared" si="4"/>
        <v>2036</v>
      </c>
      <c r="C20" s="238">
        <f t="shared" si="8"/>
        <v>31680</v>
      </c>
      <c r="D20" s="239">
        <f t="shared" si="5"/>
        <v>5280</v>
      </c>
      <c r="E20" s="239">
        <f t="shared" si="0"/>
        <v>26400</v>
      </c>
      <c r="F20" s="237"/>
      <c r="G20" s="241">
        <f ca="1">DATA!$D$11/1000000</f>
        <v>3.0382521141369003</v>
      </c>
      <c r="H20" s="241">
        <f>C20*DATA!$D$5/1000000</f>
        <v>34.34508145368698</v>
      </c>
      <c r="I20" s="241">
        <f>(C20*DATA!$D$5*DATA!$D$7)/1000000</f>
        <v>0.77276433270795708</v>
      </c>
      <c r="J20" s="239">
        <f t="shared" ca="1" si="1"/>
        <v>38.15609790053184</v>
      </c>
      <c r="K20" s="237"/>
      <c r="L20" s="239">
        <f>((D20*DATA!$D$23)/1000000)+((E20*DATA!$D$24)/1000000)</f>
        <v>45.768096</v>
      </c>
      <c r="M20" s="239">
        <f t="shared" si="2"/>
        <v>45.768096</v>
      </c>
      <c r="N20" s="239">
        <f t="shared" ca="1" si="6"/>
        <v>7.6119980994681598</v>
      </c>
      <c r="O20" s="238">
        <f>1/(1+'[91]Asumsi I'!$C$3)^(KKF!A20)</f>
        <v>0.22917419012981158</v>
      </c>
      <c r="P20" s="239">
        <f t="shared" ca="1" si="7"/>
        <v>1.7444734997152804</v>
      </c>
      <c r="Q20" s="239">
        <f t="shared" ca="1" si="9"/>
        <v>-37.1126526806379</v>
      </c>
      <c r="S20" s="227" t="str">
        <f t="shared" ca="1" si="3"/>
        <v>a</v>
      </c>
      <c r="T20" s="243" t="str">
        <f t="shared" ca="1" si="10"/>
        <v/>
      </c>
      <c r="U20" s="227"/>
    </row>
    <row r="21" spans="1:21" ht="20.100000000000001" customHeight="1">
      <c r="A21" s="236">
        <f t="shared" si="4"/>
        <v>14</v>
      </c>
      <c r="B21" s="237">
        <f t="shared" si="4"/>
        <v>2037</v>
      </c>
      <c r="C21" s="238">
        <f t="shared" si="8"/>
        <v>31680</v>
      </c>
      <c r="D21" s="239">
        <f t="shared" si="5"/>
        <v>5280</v>
      </c>
      <c r="E21" s="239">
        <f t="shared" si="0"/>
        <v>26400</v>
      </c>
      <c r="F21" s="237"/>
      <c r="G21" s="241">
        <f ca="1">DATA!$D$11/1000000</f>
        <v>3.0382521141369003</v>
      </c>
      <c r="H21" s="241">
        <f>C21*DATA!$D$5/1000000</f>
        <v>34.34508145368698</v>
      </c>
      <c r="I21" s="241">
        <f>(C21*DATA!$D$5*DATA!$D$7)/1000000</f>
        <v>0.77276433270795708</v>
      </c>
      <c r="J21" s="239">
        <f t="shared" ca="1" si="1"/>
        <v>38.15609790053184</v>
      </c>
      <c r="K21" s="237"/>
      <c r="L21" s="239">
        <f>((D21*DATA!$D$23)/1000000)+((E21*DATA!$D$24)/1000000)</f>
        <v>45.768096</v>
      </c>
      <c r="M21" s="239">
        <f t="shared" si="2"/>
        <v>45.768096</v>
      </c>
      <c r="N21" s="239">
        <f t="shared" ca="1" si="6"/>
        <v>7.6119980994681598</v>
      </c>
      <c r="O21" s="238">
        <f>1/(1+'[91]Asumsi I'!$C$3)^(KKF!A21)</f>
        <v>0.20461981261590317</v>
      </c>
      <c r="P21" s="239">
        <f t="shared" ca="1" si="7"/>
        <v>1.5575656247457859</v>
      </c>
      <c r="Q21" s="239">
        <f t="shared" ca="1" si="9"/>
        <v>-35.555087055892116</v>
      </c>
      <c r="S21" s="227" t="str">
        <f t="shared" ca="1" si="3"/>
        <v>a</v>
      </c>
      <c r="T21" s="243" t="str">
        <f t="shared" ca="1" si="10"/>
        <v/>
      </c>
      <c r="U21" s="227"/>
    </row>
    <row r="22" spans="1:21" ht="20.100000000000001" customHeight="1">
      <c r="A22" s="236">
        <f t="shared" si="4"/>
        <v>15</v>
      </c>
      <c r="B22" s="237">
        <f t="shared" si="4"/>
        <v>2038</v>
      </c>
      <c r="C22" s="238">
        <f t="shared" si="8"/>
        <v>31680</v>
      </c>
      <c r="D22" s="239">
        <f t="shared" si="5"/>
        <v>5280</v>
      </c>
      <c r="E22" s="239">
        <f t="shared" si="0"/>
        <v>26400</v>
      </c>
      <c r="F22" s="237"/>
      <c r="G22" s="241">
        <f ca="1">DATA!$D$11/1000000</f>
        <v>3.0382521141369003</v>
      </c>
      <c r="H22" s="241">
        <f>C22*DATA!$D$5/1000000</f>
        <v>34.34508145368698</v>
      </c>
      <c r="I22" s="241">
        <f>(C22*DATA!$D$5*DATA!$D$7)/1000000</f>
        <v>0.77276433270795708</v>
      </c>
      <c r="J22" s="239">
        <f t="shared" ca="1" si="1"/>
        <v>38.15609790053184</v>
      </c>
      <c r="K22" s="237"/>
      <c r="L22" s="239">
        <f>((D22*DATA!$D$23)/1000000)+((E22*DATA!$D$24)/1000000)</f>
        <v>45.768096</v>
      </c>
      <c r="M22" s="239">
        <f t="shared" si="2"/>
        <v>45.768096</v>
      </c>
      <c r="N22" s="239">
        <f t="shared" ca="1" si="6"/>
        <v>7.6119980994681598</v>
      </c>
      <c r="O22" s="238">
        <f>1/(1+'[91]Asumsi I'!$C$3)^(KKF!A22)</f>
        <v>0.18269626126419927</v>
      </c>
      <c r="P22" s="239">
        <f t="shared" ca="1" si="7"/>
        <v>1.3906835935230233</v>
      </c>
      <c r="Q22" s="239">
        <f t="shared" ca="1" si="9"/>
        <v>-34.164403462369094</v>
      </c>
      <c r="S22" s="227" t="str">
        <f t="shared" ca="1" si="3"/>
        <v>a</v>
      </c>
      <c r="T22" s="243" t="str">
        <f t="shared" ca="1" si="10"/>
        <v/>
      </c>
      <c r="U22" s="227"/>
    </row>
    <row r="23" spans="1:21" ht="20.100000000000001" customHeight="1">
      <c r="A23" s="236">
        <f t="shared" si="4"/>
        <v>16</v>
      </c>
      <c r="B23" s="237">
        <f t="shared" si="4"/>
        <v>2039</v>
      </c>
      <c r="C23" s="238">
        <f t="shared" si="8"/>
        <v>31680</v>
      </c>
      <c r="D23" s="239">
        <f t="shared" si="5"/>
        <v>5280</v>
      </c>
      <c r="E23" s="239">
        <f t="shared" si="0"/>
        <v>26400</v>
      </c>
      <c r="F23" s="237"/>
      <c r="G23" s="241">
        <f ca="1">DATA!$D$11/1000000</f>
        <v>3.0382521141369003</v>
      </c>
      <c r="H23" s="241">
        <f>C23*DATA!$D$5/1000000</f>
        <v>34.34508145368698</v>
      </c>
      <c r="I23" s="241">
        <f>(C23*DATA!$D$5*DATA!$D$7)/1000000</f>
        <v>0.77276433270795708</v>
      </c>
      <c r="J23" s="239">
        <f t="shared" ca="1" si="1"/>
        <v>38.15609790053184</v>
      </c>
      <c r="K23" s="237"/>
      <c r="L23" s="239">
        <f>((D23*DATA!$D$23)/1000000)+((E23*DATA!$D$24)/1000000)</f>
        <v>45.768096</v>
      </c>
      <c r="M23" s="239">
        <f t="shared" si="2"/>
        <v>45.768096</v>
      </c>
      <c r="N23" s="239">
        <f t="shared" ca="1" si="6"/>
        <v>7.6119980994681598</v>
      </c>
      <c r="O23" s="238">
        <f>1/(1+'[91]Asumsi I'!$C$3)^(KKF!A23)</f>
        <v>0.16312166184303503</v>
      </c>
      <c r="P23" s="239">
        <f t="shared" ca="1" si="7"/>
        <v>1.2416817799312705</v>
      </c>
      <c r="Q23" s="239">
        <f t="shared" ca="1" si="9"/>
        <v>-32.922721682437825</v>
      </c>
      <c r="S23" s="227" t="str">
        <f t="shared" ca="1" si="3"/>
        <v>a</v>
      </c>
      <c r="T23" s="243" t="str">
        <f t="shared" ca="1" si="10"/>
        <v/>
      </c>
      <c r="U23" s="227"/>
    </row>
    <row r="24" spans="1:21" ht="20.100000000000001" customHeight="1">
      <c r="A24" s="236">
        <f t="shared" si="4"/>
        <v>17</v>
      </c>
      <c r="B24" s="237">
        <f t="shared" si="4"/>
        <v>2040</v>
      </c>
      <c r="C24" s="238">
        <f t="shared" si="8"/>
        <v>31680</v>
      </c>
      <c r="D24" s="239">
        <f t="shared" si="5"/>
        <v>5280</v>
      </c>
      <c r="E24" s="239">
        <f t="shared" si="0"/>
        <v>26400</v>
      </c>
      <c r="F24" s="237"/>
      <c r="G24" s="241">
        <f ca="1">DATA!$D$11/1000000</f>
        <v>3.0382521141369003</v>
      </c>
      <c r="H24" s="241">
        <f>C24*DATA!$D$5/1000000</f>
        <v>34.34508145368698</v>
      </c>
      <c r="I24" s="241">
        <f>(C24*DATA!$D$5*DATA!$D$7)/1000000</f>
        <v>0.77276433270795708</v>
      </c>
      <c r="J24" s="239">
        <f t="shared" ca="1" si="1"/>
        <v>38.15609790053184</v>
      </c>
      <c r="K24" s="237"/>
      <c r="L24" s="239">
        <f>((D24*DATA!$D$23)/1000000)+((E24*DATA!$D$24)/1000000)</f>
        <v>45.768096</v>
      </c>
      <c r="M24" s="239">
        <f t="shared" si="2"/>
        <v>45.768096</v>
      </c>
      <c r="N24" s="239">
        <f t="shared" ca="1" si="6"/>
        <v>7.6119980994681598</v>
      </c>
      <c r="O24" s="238">
        <f>1/(1+'[91]Asumsi I'!$C$3)^(KKF!A24)</f>
        <v>0.14564434093128129</v>
      </c>
      <c r="P24" s="239">
        <f t="shared" ca="1" si="7"/>
        <v>1.1086444463672058</v>
      </c>
      <c r="Q24" s="239">
        <f t="shared" ca="1" si="9"/>
        <v>-31.81407723607062</v>
      </c>
      <c r="S24" s="227" t="str">
        <f t="shared" ca="1" si="3"/>
        <v>a</v>
      </c>
      <c r="T24" s="243" t="str">
        <f t="shared" ca="1" si="10"/>
        <v/>
      </c>
      <c r="U24" s="227"/>
    </row>
    <row r="25" spans="1:21" ht="20.100000000000001" customHeight="1">
      <c r="A25" s="236">
        <f t="shared" ref="A25:B32" si="11">A24+1</f>
        <v>18</v>
      </c>
      <c r="B25" s="237">
        <f t="shared" si="11"/>
        <v>2041</v>
      </c>
      <c r="C25" s="238">
        <f t="shared" si="8"/>
        <v>31680</v>
      </c>
      <c r="D25" s="239">
        <f t="shared" si="5"/>
        <v>5280</v>
      </c>
      <c r="E25" s="239">
        <f t="shared" si="0"/>
        <v>26400</v>
      </c>
      <c r="F25" s="237"/>
      <c r="G25" s="241">
        <f ca="1">DATA!$D$11/1000000</f>
        <v>3.0382521141369003</v>
      </c>
      <c r="H25" s="241">
        <f>C25*DATA!$D$5/1000000</f>
        <v>34.34508145368698</v>
      </c>
      <c r="I25" s="241">
        <f>(C25*DATA!$D$5*DATA!$D$7)/1000000</f>
        <v>0.77276433270795708</v>
      </c>
      <c r="J25" s="239">
        <f t="shared" ca="1" si="1"/>
        <v>38.15609790053184</v>
      </c>
      <c r="K25" s="237"/>
      <c r="L25" s="239">
        <f>((D25*DATA!$D$23)/1000000)+((E25*DATA!$D$24)/1000000)</f>
        <v>45.768096</v>
      </c>
      <c r="M25" s="239">
        <f t="shared" si="2"/>
        <v>45.768096</v>
      </c>
      <c r="N25" s="239">
        <f t="shared" ca="1" si="6"/>
        <v>7.6119980994681598</v>
      </c>
      <c r="O25" s="238">
        <f>1/(1+'[91]Asumsi I'!$C$3)^(KKF!A25)</f>
        <v>0.13003959011721541</v>
      </c>
      <c r="P25" s="239">
        <f t="shared" ca="1" si="7"/>
        <v>0.98986111282786227</v>
      </c>
      <c r="Q25" s="239">
        <f t="shared" ca="1" si="9"/>
        <v>-30.824216123242756</v>
      </c>
      <c r="S25" s="227" t="str">
        <f t="shared" ca="1" si="3"/>
        <v>a</v>
      </c>
      <c r="T25" s="243" t="str">
        <f t="shared" ca="1" si="10"/>
        <v/>
      </c>
      <c r="U25" s="227"/>
    </row>
    <row r="26" spans="1:21" ht="20.100000000000001" customHeight="1">
      <c r="A26" s="236">
        <f t="shared" si="11"/>
        <v>19</v>
      </c>
      <c r="B26" s="237">
        <f t="shared" si="11"/>
        <v>2042</v>
      </c>
      <c r="C26" s="238">
        <f t="shared" si="8"/>
        <v>31680</v>
      </c>
      <c r="D26" s="239">
        <f t="shared" si="5"/>
        <v>5280</v>
      </c>
      <c r="E26" s="239">
        <f t="shared" si="0"/>
        <v>26400</v>
      </c>
      <c r="F26" s="237"/>
      <c r="G26" s="241">
        <f ca="1">DATA!$D$11/1000000</f>
        <v>3.0382521141369003</v>
      </c>
      <c r="H26" s="241">
        <f>C26*DATA!$D$5/1000000</f>
        <v>34.34508145368698</v>
      </c>
      <c r="I26" s="241">
        <f>(C26*DATA!$D$5*DATA!$D$7)/1000000</f>
        <v>0.77276433270795708</v>
      </c>
      <c r="J26" s="239">
        <f t="shared" ca="1" si="1"/>
        <v>38.15609790053184</v>
      </c>
      <c r="K26" s="237"/>
      <c r="L26" s="239">
        <f>((D26*DATA!$D$23)/1000000)+((E26*DATA!$D$24)/1000000)</f>
        <v>45.768096</v>
      </c>
      <c r="M26" s="239">
        <f t="shared" si="2"/>
        <v>45.768096</v>
      </c>
      <c r="N26" s="239">
        <f t="shared" ca="1" si="6"/>
        <v>7.6119980994681598</v>
      </c>
      <c r="O26" s="238">
        <f>1/(1+'[91]Asumsi I'!$C$3)^(KKF!A26)</f>
        <v>0.1161067768903709</v>
      </c>
      <c r="P26" s="239">
        <f t="shared" ca="1" si="7"/>
        <v>0.88380456502487692</v>
      </c>
      <c r="Q26" s="239">
        <f t="shared" ca="1" si="9"/>
        <v>-29.940411558217878</v>
      </c>
      <c r="S26" s="227" t="str">
        <f t="shared" ca="1" si="3"/>
        <v>a</v>
      </c>
      <c r="T26" s="243" t="str">
        <f t="shared" ca="1" si="10"/>
        <v/>
      </c>
      <c r="U26" s="227"/>
    </row>
    <row r="27" spans="1:21" ht="20.100000000000001" customHeight="1">
      <c r="A27" s="236">
        <f t="shared" si="11"/>
        <v>20</v>
      </c>
      <c r="B27" s="237">
        <f t="shared" si="11"/>
        <v>2043</v>
      </c>
      <c r="C27" s="238">
        <f t="shared" si="8"/>
        <v>31680</v>
      </c>
      <c r="D27" s="239">
        <f t="shared" si="5"/>
        <v>5280</v>
      </c>
      <c r="E27" s="239">
        <f t="shared" si="0"/>
        <v>26400</v>
      </c>
      <c r="F27" s="237"/>
      <c r="G27" s="241">
        <f ca="1">DATA!$D$11/1000000</f>
        <v>3.0382521141369003</v>
      </c>
      <c r="H27" s="241">
        <f>C27*DATA!$D$5/1000000</f>
        <v>34.34508145368698</v>
      </c>
      <c r="I27" s="241">
        <f>(C27*DATA!$D$5*DATA!$D$7)/1000000</f>
        <v>0.77276433270795708</v>
      </c>
      <c r="J27" s="239">
        <f t="shared" ca="1" si="1"/>
        <v>38.15609790053184</v>
      </c>
      <c r="K27" s="237"/>
      <c r="L27" s="239">
        <f>((D27*DATA!$D$23)/1000000)+((E27*DATA!$D$24)/1000000)</f>
        <v>45.768096</v>
      </c>
      <c r="M27" s="239">
        <f t="shared" si="2"/>
        <v>45.768096</v>
      </c>
      <c r="N27" s="239">
        <f t="shared" ca="1" si="6"/>
        <v>7.6119980994681598</v>
      </c>
      <c r="O27" s="238">
        <f>1/(1+'[91]Asumsi I'!$C$3)^(KKF!A27)</f>
        <v>0.1036667650806883</v>
      </c>
      <c r="P27" s="239">
        <f t="shared" ca="1" si="7"/>
        <v>0.78911121877221146</v>
      </c>
      <c r="Q27" s="239">
        <f t="shared" ca="1" si="9"/>
        <v>-29.151300339445665</v>
      </c>
      <c r="S27" s="227" t="str">
        <f t="shared" ca="1" si="3"/>
        <v>a</v>
      </c>
      <c r="T27" s="243" t="str">
        <f t="shared" ca="1" si="10"/>
        <v/>
      </c>
      <c r="U27" s="227"/>
    </row>
    <row r="28" spans="1:21" ht="20.100000000000001" customHeight="1">
      <c r="A28" s="236">
        <f t="shared" si="11"/>
        <v>21</v>
      </c>
      <c r="B28" s="237">
        <f t="shared" si="11"/>
        <v>2044</v>
      </c>
      <c r="C28" s="238">
        <f t="shared" si="8"/>
        <v>31680</v>
      </c>
      <c r="D28" s="239">
        <f t="shared" si="5"/>
        <v>5280</v>
      </c>
      <c r="E28" s="239">
        <f t="shared" si="0"/>
        <v>26400</v>
      </c>
      <c r="F28" s="237"/>
      <c r="G28" s="241">
        <f ca="1">DATA!$D$11/1000000</f>
        <v>3.0382521141369003</v>
      </c>
      <c r="H28" s="241">
        <f>C28*DATA!$D$5/1000000</f>
        <v>34.34508145368698</v>
      </c>
      <c r="I28" s="241">
        <f>(C28*DATA!$D$5*DATA!$D$7)/1000000</f>
        <v>0.77276433270795708</v>
      </c>
      <c r="J28" s="239">
        <f t="shared" ca="1" si="1"/>
        <v>38.15609790053184</v>
      </c>
      <c r="K28" s="237"/>
      <c r="L28" s="239">
        <f>((D28*DATA!$D$23)/1000000)+((E28*DATA!$D$24)/1000000)</f>
        <v>45.768096</v>
      </c>
      <c r="M28" s="239">
        <f t="shared" si="2"/>
        <v>45.768096</v>
      </c>
      <c r="N28" s="239">
        <f t="shared" ca="1" si="6"/>
        <v>7.6119980994681598</v>
      </c>
      <c r="O28" s="238">
        <f>1/(1+'[91]Asumsi I'!$C$3)^(KKF!A28)</f>
        <v>9.2559611679185971E-2</v>
      </c>
      <c r="P28" s="239">
        <f t="shared" ca="1" si="7"/>
        <v>0.70456358818947451</v>
      </c>
      <c r="Q28" s="239">
        <f t="shared" ca="1" si="9"/>
        <v>-28.446736751256189</v>
      </c>
      <c r="S28" s="227" t="str">
        <f t="shared" ca="1" si="3"/>
        <v>a</v>
      </c>
      <c r="T28" s="243" t="str">
        <f t="shared" ca="1" si="10"/>
        <v/>
      </c>
      <c r="U28" s="227"/>
    </row>
    <row r="29" spans="1:21" ht="20.100000000000001" customHeight="1">
      <c r="A29" s="236">
        <f t="shared" si="11"/>
        <v>22</v>
      </c>
      <c r="B29" s="237">
        <f t="shared" si="11"/>
        <v>2045</v>
      </c>
      <c r="C29" s="238">
        <f t="shared" si="8"/>
        <v>31680</v>
      </c>
      <c r="D29" s="239">
        <f t="shared" si="5"/>
        <v>5280</v>
      </c>
      <c r="E29" s="239">
        <f t="shared" si="0"/>
        <v>26400</v>
      </c>
      <c r="F29" s="237"/>
      <c r="G29" s="241">
        <f ca="1">DATA!$D$11/1000000</f>
        <v>3.0382521141369003</v>
      </c>
      <c r="H29" s="241">
        <f>C29*DATA!$D$5/1000000</f>
        <v>34.34508145368698</v>
      </c>
      <c r="I29" s="241">
        <f>(C29*DATA!$D$5*DATA!$D$7)/1000000</f>
        <v>0.77276433270795708</v>
      </c>
      <c r="J29" s="239">
        <f t="shared" ca="1" si="1"/>
        <v>38.15609790053184</v>
      </c>
      <c r="K29" s="237"/>
      <c r="L29" s="239">
        <f>((D29*DATA!$D$23)/1000000)+((E29*DATA!$D$24)/1000000)</f>
        <v>45.768096</v>
      </c>
      <c r="M29" s="239">
        <f t="shared" si="2"/>
        <v>45.768096</v>
      </c>
      <c r="N29" s="239">
        <f t="shared" ca="1" si="6"/>
        <v>7.6119980994681598</v>
      </c>
      <c r="O29" s="238">
        <f>1/(1+'[91]Asumsi I'!$C$3)^(KKF!A29)</f>
        <v>8.2642510427844609E-2</v>
      </c>
      <c r="P29" s="239">
        <f t="shared" ca="1" si="7"/>
        <v>0.62907463231203076</v>
      </c>
      <c r="Q29" s="239">
        <f t="shared" ca="1" si="9"/>
        <v>-27.81766211894416</v>
      </c>
      <c r="S29" s="227" t="str">
        <f t="shared" ca="1" si="3"/>
        <v>a</v>
      </c>
      <c r="T29" s="243" t="str">
        <f t="shared" ca="1" si="10"/>
        <v/>
      </c>
      <c r="U29" s="227"/>
    </row>
    <row r="30" spans="1:21" ht="20.100000000000001" customHeight="1">
      <c r="A30" s="236">
        <f t="shared" si="11"/>
        <v>23</v>
      </c>
      <c r="B30" s="237">
        <f t="shared" si="11"/>
        <v>2046</v>
      </c>
      <c r="C30" s="238">
        <f t="shared" si="8"/>
        <v>31680</v>
      </c>
      <c r="D30" s="239">
        <f t="shared" si="5"/>
        <v>5280</v>
      </c>
      <c r="E30" s="239">
        <f t="shared" si="0"/>
        <v>26400</v>
      </c>
      <c r="F30" s="237"/>
      <c r="G30" s="241">
        <f ca="1">DATA!$D$11/1000000</f>
        <v>3.0382521141369003</v>
      </c>
      <c r="H30" s="241">
        <f>C30*DATA!$D$5/1000000</f>
        <v>34.34508145368698</v>
      </c>
      <c r="I30" s="241">
        <f>(C30*DATA!$D$5*DATA!$D$7)/1000000</f>
        <v>0.77276433270795708</v>
      </c>
      <c r="J30" s="239">
        <f t="shared" ca="1" si="1"/>
        <v>38.15609790053184</v>
      </c>
      <c r="K30" s="237"/>
      <c r="L30" s="239">
        <f>((D30*DATA!$D$23)/1000000)+((E30*DATA!$D$24)/1000000)</f>
        <v>45.768096</v>
      </c>
      <c r="M30" s="239">
        <f t="shared" si="2"/>
        <v>45.768096</v>
      </c>
      <c r="N30" s="239">
        <f t="shared" ca="1" si="6"/>
        <v>7.6119980994681598</v>
      </c>
      <c r="O30" s="238">
        <f>1/(1+'[91]Asumsi I'!$C$3)^(KKF!A30)</f>
        <v>7.3787955739146982E-2</v>
      </c>
      <c r="P30" s="239">
        <f t="shared" ca="1" si="7"/>
        <v>0.56167377885002756</v>
      </c>
      <c r="Q30" s="239">
        <f t="shared" ca="1" si="9"/>
        <v>-27.255988340094131</v>
      </c>
      <c r="S30" s="227" t="str">
        <f t="shared" ca="1" si="3"/>
        <v>a</v>
      </c>
      <c r="T30" s="243" t="str">
        <f t="shared" ca="1" si="10"/>
        <v/>
      </c>
      <c r="U30" s="227"/>
    </row>
    <row r="31" spans="1:21" ht="20.100000000000001" customHeight="1">
      <c r="A31" s="236">
        <f t="shared" si="11"/>
        <v>24</v>
      </c>
      <c r="B31" s="237">
        <f t="shared" si="11"/>
        <v>2047</v>
      </c>
      <c r="C31" s="238">
        <f t="shared" si="8"/>
        <v>31680</v>
      </c>
      <c r="D31" s="239">
        <f t="shared" si="5"/>
        <v>5280</v>
      </c>
      <c r="E31" s="239">
        <f t="shared" si="0"/>
        <v>26400</v>
      </c>
      <c r="F31" s="237"/>
      <c r="G31" s="241">
        <f ca="1">DATA!$D$11/1000000</f>
        <v>3.0382521141369003</v>
      </c>
      <c r="H31" s="241">
        <f>C31*DATA!$D$5/1000000</f>
        <v>34.34508145368698</v>
      </c>
      <c r="I31" s="241">
        <f>(C31*DATA!$D$5*DATA!$D$7)/1000000</f>
        <v>0.77276433270795708</v>
      </c>
      <c r="J31" s="239">
        <f t="shared" ca="1" si="1"/>
        <v>38.15609790053184</v>
      </c>
      <c r="K31" s="237"/>
      <c r="L31" s="239">
        <f>((D31*DATA!$D$23)/1000000)+((E31*DATA!$D$24)/1000000)</f>
        <v>45.768096</v>
      </c>
      <c r="M31" s="239">
        <f t="shared" si="2"/>
        <v>45.768096</v>
      </c>
      <c r="N31" s="239">
        <f t="shared" ca="1" si="6"/>
        <v>7.6119980994681598</v>
      </c>
      <c r="O31" s="238">
        <f>1/(1+'[91]Asumsi I'!$C$3)^(KKF!A31)</f>
        <v>6.5882103338524081E-2</v>
      </c>
      <c r="P31" s="239">
        <f t="shared" ca="1" si="7"/>
        <v>0.50149444540181021</v>
      </c>
      <c r="Q31" s="239">
        <f ca="1">Q30+P31</f>
        <v>-26.75449389469232</v>
      </c>
      <c r="S31" s="227" t="str">
        <f t="shared" ca="1" si="3"/>
        <v>a</v>
      </c>
      <c r="T31" s="243" t="str">
        <f t="shared" ca="1" si="10"/>
        <v/>
      </c>
      <c r="U31" s="227"/>
    </row>
    <row r="32" spans="1:21" ht="20.100000000000001" customHeight="1">
      <c r="A32" s="236">
        <f t="shared" si="11"/>
        <v>25</v>
      </c>
      <c r="B32" s="237">
        <f>B30+1</f>
        <v>2047</v>
      </c>
      <c r="C32" s="238">
        <f t="shared" si="8"/>
        <v>31680</v>
      </c>
      <c r="D32" s="239">
        <f t="shared" si="5"/>
        <v>5280</v>
      </c>
      <c r="E32" s="239">
        <f t="shared" si="0"/>
        <v>26400</v>
      </c>
      <c r="F32" s="237"/>
      <c r="G32" s="241">
        <f ca="1">DATA!$D$11/1000000</f>
        <v>3.0382521141369003</v>
      </c>
      <c r="H32" s="241">
        <f>C32*DATA!$D$5/1000000</f>
        <v>34.34508145368698</v>
      </c>
      <c r="I32" s="241">
        <f>(C32*DATA!$D$5*DATA!$D$7)/1000000</f>
        <v>0.77276433270795708</v>
      </c>
      <c r="J32" s="239">
        <f t="shared" ca="1" si="1"/>
        <v>38.15609790053184</v>
      </c>
      <c r="K32" s="237"/>
      <c r="L32" s="239">
        <f>((D32*DATA!$D$23)/1000000)+((E32*DATA!$D$24)/1000000)</f>
        <v>45.768096</v>
      </c>
      <c r="M32" s="239">
        <f t="shared" si="2"/>
        <v>45.768096</v>
      </c>
      <c r="N32" s="239">
        <f t="shared" ca="1" si="6"/>
        <v>7.6119980994681598</v>
      </c>
      <c r="O32" s="238">
        <f>1/(1+'[91]Asumsi I'!$C$3)^(KKF!A32)</f>
        <v>5.8823306552253637E-2</v>
      </c>
      <c r="P32" s="239">
        <f t="shared" ca="1" si="7"/>
        <v>0.44776289768018762</v>
      </c>
      <c r="Q32" s="239">
        <f ca="1">Q31+P32</f>
        <v>-26.306730997012131</v>
      </c>
      <c r="S32" s="227" t="str">
        <f t="shared" ca="1" si="3"/>
        <v>a</v>
      </c>
      <c r="T32" s="243" t="str">
        <f t="shared" ca="1" si="10"/>
        <v/>
      </c>
      <c r="U32" s="227"/>
    </row>
    <row r="33" spans="2:22" ht="20.100000000000001" customHeight="1">
      <c r="B33" s="246"/>
      <c r="C33" s="246"/>
      <c r="D33" s="246"/>
      <c r="E33" s="246"/>
      <c r="F33" s="599" t="s">
        <v>1344</v>
      </c>
      <c r="G33" s="599"/>
      <c r="H33" s="599"/>
      <c r="I33" s="247"/>
      <c r="J33" s="248">
        <f ca="1">SUM(J7:J32)</f>
        <v>1132.2652025252073</v>
      </c>
      <c r="K33" s="599" t="s">
        <v>1345</v>
      </c>
      <c r="L33" s="599"/>
      <c r="M33" s="248">
        <f>SUM(M7:M32)</f>
        <v>1236.5564640000002</v>
      </c>
      <c r="N33" s="246"/>
      <c r="O33" s="246"/>
      <c r="P33" s="249"/>
      <c r="Q33" s="249"/>
      <c r="S33" s="227">
        <f ca="1">COUNTIF(S7:S32,"a")</f>
        <v>26</v>
      </c>
    </row>
    <row r="34" spans="2:22" ht="20.100000000000001" customHeight="1">
      <c r="B34" s="246"/>
      <c r="C34" s="246"/>
      <c r="D34" s="246"/>
      <c r="E34" s="246"/>
      <c r="F34" s="250"/>
      <c r="G34" s="250"/>
      <c r="H34" s="250"/>
      <c r="I34" s="250"/>
      <c r="J34" s="251"/>
      <c r="K34" s="250"/>
      <c r="L34" s="250"/>
      <c r="M34" s="251"/>
      <c r="N34" s="246"/>
      <c r="O34" s="246"/>
      <c r="P34" s="252" t="s">
        <v>1346</v>
      </c>
      <c r="Q34" s="253">
        <f ca="1">+J7/N32</f>
        <v>23.431791847711292</v>
      </c>
      <c r="V34" s="254"/>
    </row>
    <row r="35" spans="2:22" ht="20.100000000000001" customHeight="1">
      <c r="B35" s="246"/>
      <c r="C35" s="246"/>
      <c r="D35" s="246"/>
      <c r="E35" s="246"/>
      <c r="F35" s="250"/>
      <c r="G35" s="250"/>
      <c r="H35" s="250"/>
      <c r="I35" s="250"/>
      <c r="J35" s="251"/>
      <c r="K35" s="250"/>
      <c r="L35" s="250"/>
      <c r="M35" s="251"/>
      <c r="N35" s="246"/>
      <c r="O35" s="246"/>
      <c r="P35" s="252" t="s">
        <v>1347</v>
      </c>
      <c r="Q35" s="255" t="e">
        <f ca="1">AVERAGE(T7:T32)</f>
        <v>#DIV/0!</v>
      </c>
    </row>
    <row r="36" spans="2:22" ht="20.100000000000001" customHeight="1">
      <c r="B36" s="246"/>
      <c r="C36" s="246"/>
      <c r="D36" s="246"/>
      <c r="E36" s="246"/>
      <c r="F36" s="250"/>
      <c r="G36" s="250"/>
      <c r="H36" s="250"/>
      <c r="I36" s="250"/>
      <c r="J36" s="251"/>
      <c r="K36" s="250"/>
      <c r="L36" s="250"/>
      <c r="M36" s="251"/>
      <c r="N36" s="246"/>
      <c r="O36" s="246"/>
      <c r="P36" s="252" t="s">
        <v>1348</v>
      </c>
      <c r="Q36" s="256">
        <f ca="1">M33/J33</f>
        <v>1.0921085106582802</v>
      </c>
    </row>
    <row r="37" spans="2:22" ht="20.100000000000001" customHeight="1">
      <c r="B37" s="246"/>
      <c r="C37" s="246"/>
      <c r="D37" s="246"/>
      <c r="E37" s="246"/>
      <c r="F37" s="250"/>
      <c r="G37" s="250"/>
      <c r="H37" s="250"/>
      <c r="I37" s="250"/>
      <c r="J37" s="251"/>
      <c r="K37" s="250"/>
      <c r="L37" s="250"/>
      <c r="M37" s="251"/>
      <c r="N37" s="246"/>
      <c r="O37" s="246"/>
      <c r="P37" s="252" t="s">
        <v>998</v>
      </c>
      <c r="Q37" s="257">
        <f ca="1">+NPV(0.12,N7:N32)</f>
        <v>-23.488152675903716</v>
      </c>
    </row>
    <row r="38" spans="2:22" ht="20.100000000000001" customHeight="1">
      <c r="B38" s="246"/>
      <c r="C38" s="246"/>
      <c r="D38" s="246"/>
      <c r="E38" s="246"/>
      <c r="F38" s="250"/>
      <c r="G38" s="250"/>
      <c r="H38" s="250"/>
      <c r="I38" s="250"/>
      <c r="J38" s="251"/>
      <c r="K38" s="250"/>
      <c r="L38" s="250"/>
      <c r="M38" s="251"/>
      <c r="N38" s="246"/>
      <c r="O38" s="246"/>
      <c r="P38" s="252" t="s">
        <v>999</v>
      </c>
      <c r="Q38" s="258">
        <f ca="1">IRR(N7:N32,DATA!D4)</f>
        <v>7.3460800391420999E-2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6" priority="1" stopIfTrue="1" operator="greaterThanOrEqual">
      <formula>$F$7</formula>
    </cfRule>
    <cfRule type="cellIs" dxfId="15" priority="2" stopIfTrue="1" operator="lessThan">
      <formula>$F$7</formula>
    </cfRule>
  </conditionalFormatting>
  <conditionalFormatting sqref="Q7:Q32">
    <cfRule type="cellIs" dxfId="14" priority="3" operator="lessThan">
      <formula>0</formula>
    </cfRule>
    <cfRule type="cellIs" dxfId="13" priority="4" operator="lessThan">
      <formula>0</formula>
    </cfRule>
    <cfRule type="cellIs" dxfId="12" priority="5" operator="lessThan">
      <formula>-6395.81</formula>
    </cfRule>
    <cfRule type="cellIs" dxfId="11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FF6699"/>
    <pageSetUpPr fitToPage="1"/>
  </sheetPr>
  <dimension ref="A1:V73"/>
  <sheetViews>
    <sheetView showGridLines="0" zoomScale="70" zoomScaleNormal="70" zoomScaleSheetLayoutView="70" workbookViewId="0">
      <pane ySplit="13" topLeftCell="A35" activePane="bottomLeft" state="frozen"/>
      <selection activeCell="H1093" sqref="H1093"/>
      <selection pane="bottomLeft" activeCell="G42" sqref="G42"/>
    </sheetView>
  </sheetViews>
  <sheetFormatPr defaultColWidth="9.140625" defaultRowHeight="15"/>
  <cols>
    <col min="1" max="1" width="8.28515625" style="259" customWidth="1"/>
    <col min="2" max="2" width="5.140625" style="260" customWidth="1"/>
    <col min="3" max="3" width="45.7109375" style="324" customWidth="1"/>
    <col min="4" max="4" width="13.7109375" style="324" customWidth="1"/>
    <col min="5" max="5" width="12.5703125" style="263" customWidth="1"/>
    <col min="6" max="6" width="7.7109375" style="263" customWidth="1"/>
    <col min="7" max="7" width="12.7109375" style="263" customWidth="1"/>
    <col min="8" max="8" width="18.140625" style="264" customWidth="1"/>
    <col min="9" max="9" width="16.7109375" style="264" customWidth="1"/>
    <col min="10" max="11" width="16.7109375" style="265" customWidth="1"/>
    <col min="12" max="12" width="3.7109375" style="265" customWidth="1"/>
    <col min="13" max="13" width="14" style="265" customWidth="1"/>
    <col min="14" max="14" width="15" style="265" customWidth="1"/>
    <col min="15" max="15" width="9.140625" style="266" customWidth="1"/>
    <col min="16" max="16" width="12.7109375" style="267" customWidth="1"/>
    <col min="17" max="17" width="12.7109375" style="266" customWidth="1"/>
    <col min="18" max="18" width="2.42578125" style="266" customWidth="1"/>
    <col min="19" max="22" width="10.7109375" style="266" customWidth="1"/>
    <col min="23" max="24" width="9.140625" style="266" customWidth="1"/>
    <col min="25" max="16384" width="9.140625" style="266"/>
  </cols>
  <sheetData>
    <row r="1" spans="1:22">
      <c r="C1" s="261" t="s">
        <v>981</v>
      </c>
      <c r="D1" s="262"/>
      <c r="U1" s="259"/>
    </row>
    <row r="2" spans="1:22">
      <c r="C2" s="261" t="s">
        <v>1318</v>
      </c>
      <c r="D2" s="262"/>
      <c r="T2" s="267"/>
      <c r="U2" s="268" t="s">
        <v>1006</v>
      </c>
      <c r="V2" s="267"/>
    </row>
    <row r="3" spans="1:22">
      <c r="C3" s="261" t="s">
        <v>1410</v>
      </c>
      <c r="D3" s="262"/>
      <c r="O3" s="602" t="s">
        <v>1006</v>
      </c>
      <c r="P3" s="602"/>
      <c r="Q3" s="269"/>
      <c r="T3" s="267"/>
      <c r="U3" s="268" t="s">
        <v>1011</v>
      </c>
      <c r="V3" s="267"/>
    </row>
    <row r="4" spans="1:22" ht="15.75" customHeight="1">
      <c r="B4" s="603" t="s">
        <v>993</v>
      </c>
      <c r="C4" s="603"/>
      <c r="D4" s="603"/>
      <c r="E4" s="603"/>
      <c r="F4" s="603"/>
      <c r="G4" s="603"/>
      <c r="H4" s="603"/>
      <c r="I4" s="603"/>
      <c r="J4" s="603"/>
      <c r="K4" s="603"/>
      <c r="O4" s="602"/>
      <c r="P4" s="602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 ht="15" customHeight="1">
      <c r="C6" s="270"/>
      <c r="D6" s="262"/>
      <c r="E6" s="271" t="s">
        <v>1007</v>
      </c>
      <c r="F6" s="272" t="s">
        <v>9</v>
      </c>
      <c r="G6" s="520" t="s">
        <v>1624</v>
      </c>
      <c r="H6" s="520"/>
      <c r="I6" s="520"/>
      <c r="J6" s="520"/>
      <c r="K6" s="520"/>
      <c r="T6" s="267"/>
      <c r="U6" s="268"/>
      <c r="V6" s="267"/>
    </row>
    <row r="7" spans="1:22">
      <c r="C7" s="270"/>
      <c r="D7" s="262"/>
      <c r="E7" s="271" t="s">
        <v>1008</v>
      </c>
      <c r="F7" s="272" t="s">
        <v>9</v>
      </c>
      <c r="G7" s="106" t="s">
        <v>1632</v>
      </c>
      <c r="H7" s="27"/>
      <c r="I7" s="27"/>
      <c r="J7" s="107"/>
      <c r="K7" s="427"/>
      <c r="T7" s="267"/>
      <c r="U7" s="268"/>
      <c r="V7" s="267"/>
    </row>
    <row r="8" spans="1:22">
      <c r="C8" s="270"/>
      <c r="D8" s="262"/>
      <c r="E8" s="271" t="s">
        <v>1009</v>
      </c>
      <c r="F8" s="272" t="s">
        <v>9</v>
      </c>
      <c r="G8" s="106" t="s">
        <v>1409</v>
      </c>
      <c r="J8" s="273"/>
      <c r="T8" s="267"/>
      <c r="U8" s="268"/>
      <c r="V8" s="267"/>
    </row>
    <row r="9" spans="1:22">
      <c r="C9" s="270"/>
      <c r="D9" s="262"/>
      <c r="E9" s="271" t="s">
        <v>1010</v>
      </c>
      <c r="F9" s="272" t="s">
        <v>9</v>
      </c>
      <c r="G9" s="271" t="s">
        <v>1513</v>
      </c>
      <c r="J9" s="273"/>
      <c r="T9" s="267"/>
      <c r="U9" s="268"/>
      <c r="V9" s="267"/>
    </row>
    <row r="10" spans="1:22" ht="15.75" thickBot="1">
      <c r="C10" s="262"/>
      <c r="D10" s="262"/>
      <c r="T10" s="267"/>
      <c r="U10" s="267"/>
      <c r="V10" s="267"/>
    </row>
    <row r="11" spans="1:22" ht="21" customHeight="1">
      <c r="B11" s="605" t="s">
        <v>0</v>
      </c>
      <c r="C11" s="607" t="s">
        <v>1</v>
      </c>
      <c r="D11" s="610" t="s">
        <v>32</v>
      </c>
      <c r="E11" s="610" t="s">
        <v>33</v>
      </c>
      <c r="F11" s="610" t="s">
        <v>2</v>
      </c>
      <c r="G11" s="612" t="s">
        <v>31</v>
      </c>
      <c r="H11" s="610" t="s">
        <v>3</v>
      </c>
      <c r="I11" s="610"/>
      <c r="J11" s="610"/>
      <c r="K11" s="617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06"/>
      <c r="C12" s="608"/>
      <c r="D12" s="611"/>
      <c r="E12" s="611"/>
      <c r="F12" s="611"/>
      <c r="G12" s="613"/>
      <c r="H12" s="615" t="s">
        <v>36</v>
      </c>
      <c r="I12" s="615" t="s">
        <v>5</v>
      </c>
      <c r="J12" s="611" t="s">
        <v>37</v>
      </c>
      <c r="K12" s="618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06"/>
      <c r="C13" s="609"/>
      <c r="D13" s="611"/>
      <c r="E13" s="611"/>
      <c r="F13" s="611"/>
      <c r="G13" s="614"/>
      <c r="H13" s="616"/>
      <c r="I13" s="616"/>
      <c r="J13" s="611"/>
      <c r="K13" s="618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/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90" customFormat="1">
      <c r="A15" s="259" t="e">
        <f>IF(AND(C15=0,#REF!=0,#REF!=0),"BLANKS",1)</f>
        <v>#REF!</v>
      </c>
      <c r="B15" s="465"/>
      <c r="C15" s="485"/>
      <c r="D15" s="281" t="str">
        <f ca="1">IF(ISERROR(OFFSET('HARGA SATUAN'!$D$6,MATCH(RAB!C15,'HARGA SATUAN'!$C$7:$C$1492,0),0)),"",OFFSET('HARGA SATUAN'!$D$6,MATCH(RAB!C15,'HARGA SATUAN'!$C$7:$C$1492,0),0))</f>
        <v/>
      </c>
      <c r="E15" s="282" t="str">
        <f ca="1">IF(B15="+","Unit",IF(ISERROR(OFFSET('HARGA SATUAN'!$E$6,MATCH(RAB!C15,'HARGA SATUAN'!$C$7:$C$1492,0),0)),"",OFFSET('HARGA SATUAN'!$E$6,MATCH(RAB!C15,'HARGA SATUAN'!$C$7:$C$1492,0),0)))</f>
        <v/>
      </c>
      <c r="F15" s="388"/>
      <c r="G15" s="283">
        <f ca="1">IF(ISERROR(OFFSET('HARGA SATUAN'!$I$6,MATCH(RAB!C15,'HARGA SATUAN'!$C$7:$C$1492,0),0)),0,OFFSET('HARGA SATUAN'!$I$6,MATCH(RAB!C15,'HARGA SATUAN'!$C$7:$C$1492,0),0))</f>
        <v>0</v>
      </c>
      <c r="H15" s="284">
        <f t="shared" ref="H15:H16" ca="1" si="0">IF(OR(D15="MDU",D15="MDU-KD"),(IF($O$3="RAB NON MDU","PLN KD",G15*F15)),0)</f>
        <v>0</v>
      </c>
      <c r="I15" s="284">
        <f t="shared" ref="I15:I16" ca="1" si="1">IF(D15="HDW",G15*F15,0)</f>
        <v>0</v>
      </c>
      <c r="J15" s="284">
        <f t="shared" ref="J15:J16" ca="1" si="2">IF(D15="JASA",G15*F15,0)</f>
        <v>0</v>
      </c>
      <c r="K15" s="285">
        <f t="shared" ref="K15:K16" ca="1" si="3">SUM(H15:J15)</f>
        <v>0</v>
      </c>
      <c r="L15" s="289"/>
      <c r="M15" s="289"/>
      <c r="N15" s="289"/>
      <c r="O15" s="286"/>
      <c r="P15" s="286"/>
      <c r="Q15" s="267"/>
      <c r="R15" s="259"/>
      <c r="S15" s="287"/>
      <c r="T15" s="264"/>
      <c r="U15" s="264"/>
      <c r="V15" s="264"/>
    </row>
    <row r="16" spans="1:22" s="290" customFormat="1" ht="28.5">
      <c r="A16" s="259" t="e">
        <f>IF(AND(C16=0,#REF!=0,#REF!=0),"BLANKS",1)</f>
        <v>#REF!</v>
      </c>
      <c r="B16" s="464" t="s">
        <v>470</v>
      </c>
      <c r="C16" s="280" t="s">
        <v>1574</v>
      </c>
      <c r="D16" s="281" t="str">
        <f ca="1">IF(ISERROR(OFFSET('HARGA SATUAN'!$D$6,MATCH(RAB!C16,'HARGA SATUAN'!$C$7:$C$1492,0),0)),"",OFFSET('HARGA SATUAN'!$D$6,MATCH(RAB!C16,'HARGA SATUAN'!$C$7:$C$1492,0),0))</f>
        <v/>
      </c>
      <c r="E16" s="282" t="str">
        <f ca="1">IF(B16="+","Unit",IF(ISERROR(OFFSET('HARGA SATUAN'!$E$6,MATCH(RAB!C16,'HARGA SATUAN'!$C$7:$C$1492,0),0)),"",OFFSET('HARGA SATUAN'!$E$6,MATCH(RAB!C16,'HARGA SATUAN'!$C$7:$C$1492,0),0)))</f>
        <v/>
      </c>
      <c r="F16" s="389"/>
      <c r="G16" s="283">
        <f ca="1">IF(ISERROR(OFFSET('HARGA SATUAN'!$I$6,MATCH(RAB!C16,'HARGA SATUAN'!$C$7:$C$1492,0),0)),0,OFFSET('HARGA SATUAN'!$I$6,MATCH(RAB!C16,'HARGA SATUAN'!$C$7:$C$1492,0),0))</f>
        <v>0</v>
      </c>
      <c r="H16" s="284">
        <f t="shared" ca="1" si="0"/>
        <v>0</v>
      </c>
      <c r="I16" s="284">
        <f t="shared" ca="1" si="1"/>
        <v>0</v>
      </c>
      <c r="J16" s="284">
        <f t="shared" ca="1" si="2"/>
        <v>0</v>
      </c>
      <c r="K16" s="285">
        <f t="shared" ca="1" si="3"/>
        <v>0</v>
      </c>
      <c r="L16" s="289"/>
      <c r="M16" s="289"/>
      <c r="N16" s="289"/>
      <c r="O16" s="286"/>
      <c r="P16" s="286"/>
      <c r="Q16" s="267"/>
      <c r="R16" s="259"/>
      <c r="S16" s="287"/>
      <c r="T16" s="264"/>
      <c r="U16" s="264"/>
      <c r="V16" s="264"/>
    </row>
    <row r="17" spans="1:22" s="290" customFormat="1">
      <c r="A17" s="259"/>
      <c r="B17" s="465">
        <v>1</v>
      </c>
      <c r="C17" s="109" t="s">
        <v>1427</v>
      </c>
      <c r="D17" s="281" t="str">
        <f ca="1">IF(ISERROR(OFFSET('HARGA SATUAN'!$D$6,MATCH(RAB!C17,'HARGA SATUAN'!$C$7:$C$1492,0),0)),"",OFFSET('HARGA SATUAN'!$D$6,MATCH(RAB!C17,'HARGA SATUAN'!$C$7:$C$1492,0),0))</f>
        <v>MDU-KD</v>
      </c>
      <c r="E17" s="282" t="str">
        <f ca="1">IF(B17="+","Unit",IF(ISERROR(OFFSET('HARGA SATUAN'!$E$6,MATCH(RAB!C17,'HARGA SATUAN'!$C$7:$C$1492,0),0)),"",OFFSET('HARGA SATUAN'!$E$6,MATCH(RAB!C17,'HARGA SATUAN'!$C$7:$C$1492,0),0)))</f>
        <v>Bh</v>
      </c>
      <c r="F17" s="389">
        <v>1</v>
      </c>
      <c r="G17" s="283">
        <f ca="1">IF(ISERROR(OFFSET('HARGA SATUAN'!$I$6,MATCH(RAB!C17,'HARGA SATUAN'!$C$7:$C$1492,0),0)),0,OFFSET('HARGA SATUAN'!$I$6,MATCH(RAB!C17,'HARGA SATUAN'!$C$7:$C$1492,0),0))</f>
        <v>63057400</v>
      </c>
      <c r="H17" s="284">
        <f t="shared" ref="H17:H22" ca="1" si="4">IF(OR(D17="MDU",D17="MDU-KD"),(IF($O$3="RAB NON MDU","PLN KD",G17*F17)),0)</f>
        <v>63057400</v>
      </c>
      <c r="I17" s="284">
        <f t="shared" ref="I17:I22" ca="1" si="5">IF(D17="HDW",G17*F17,0)</f>
        <v>0</v>
      </c>
      <c r="J17" s="284">
        <f t="shared" ref="J17:J22" ca="1" si="6">IF(D17="JASA",G17*F17,0)</f>
        <v>0</v>
      </c>
      <c r="K17" s="285">
        <f t="shared" ref="K17:K22" ca="1" si="7">SUM(H17:J17)</f>
        <v>63057400</v>
      </c>
      <c r="L17" s="289"/>
      <c r="M17" s="289"/>
      <c r="N17" s="289"/>
      <c r="O17" s="286"/>
      <c r="P17" s="286"/>
      <c r="Q17" s="267"/>
      <c r="R17" s="259"/>
      <c r="S17" s="287"/>
      <c r="T17" s="264"/>
      <c r="U17" s="264"/>
      <c r="V17" s="264"/>
    </row>
    <row r="18" spans="1:22" s="290" customFormat="1">
      <c r="A18" s="259" t="e">
        <f>IF(AND(C18=0,#REF!=0,#REF!=0),"BLANKS",1)</f>
        <v>#REF!</v>
      </c>
      <c r="B18" s="488">
        <v>2</v>
      </c>
      <c r="C18" s="109" t="s">
        <v>1567</v>
      </c>
      <c r="D18" s="281" t="str">
        <f ca="1">IF(ISERROR(OFFSET('HARGA SATUAN'!$D$6,MATCH(RAB!C18,'HARGA SATUAN'!$C$7:$C$1492,0),0)),"",OFFSET('HARGA SATUAN'!$D$6,MATCH(RAB!C18,'HARGA SATUAN'!$C$7:$C$1492,0),0))</f>
        <v>JASA</v>
      </c>
      <c r="E18" s="282" t="str">
        <f ca="1">IF(B18="+","Unit",IF(ISERROR(OFFSET('HARGA SATUAN'!$E$6,MATCH(RAB!C18,'HARGA SATUAN'!$C$7:$C$1492,0),0)),"",OFFSET('HARGA SATUAN'!$E$6,MATCH(RAB!C18,'HARGA SATUAN'!$C$7:$C$1492,0),0)))</f>
        <v>Unit</v>
      </c>
      <c r="F18" s="389">
        <v>1</v>
      </c>
      <c r="G18" s="283">
        <f ca="1">IF(ISERROR(OFFSET('HARGA SATUAN'!$I$6,MATCH(RAB!C18,'HARGA SATUAN'!$C$7:$C$1492,0),0)),0,OFFSET('HARGA SATUAN'!$I$6,MATCH(RAB!C18,'HARGA SATUAN'!$C$7:$C$1492,0),0))</f>
        <v>4127900</v>
      </c>
      <c r="H18" s="284">
        <f t="shared" ca="1" si="4"/>
        <v>0</v>
      </c>
      <c r="I18" s="284">
        <f t="shared" ca="1" si="5"/>
        <v>0</v>
      </c>
      <c r="J18" s="284">
        <f t="shared" ca="1" si="6"/>
        <v>4127900</v>
      </c>
      <c r="K18" s="285">
        <f t="shared" ca="1" si="7"/>
        <v>4127900</v>
      </c>
      <c r="L18" s="289"/>
      <c r="M18" s="289"/>
      <c r="N18" s="289"/>
      <c r="O18" s="286"/>
      <c r="P18" s="286"/>
      <c r="Q18" s="267"/>
      <c r="R18" s="259"/>
      <c r="S18" s="287"/>
      <c r="T18" s="264"/>
      <c r="U18" s="264"/>
      <c r="V18" s="264"/>
    </row>
    <row r="19" spans="1:22" s="290" customFormat="1">
      <c r="A19" s="259" t="e">
        <f>IF(AND(C19=0,#REF!=0,#REF!=0),"BLANKS",1)</f>
        <v>#REF!</v>
      </c>
      <c r="B19" s="467"/>
      <c r="C19" s="468"/>
      <c r="D19" s="281" t="str">
        <f ca="1">IF(ISERROR(OFFSET('HARGA SATUAN'!$D$6,MATCH(RAB!C19,'HARGA SATUAN'!$C$7:$C$1492,0),0)),"",OFFSET('HARGA SATUAN'!$D$6,MATCH(RAB!C19,'HARGA SATUAN'!$C$7:$C$1492,0),0))</f>
        <v/>
      </c>
      <c r="E19" s="282" t="str">
        <f ca="1">IF(B19="+","Unit",IF(ISERROR(OFFSET('HARGA SATUAN'!$E$6,MATCH(RAB!C19,'HARGA SATUAN'!$C$7:$C$1492,0),0)),"",OFFSET('HARGA SATUAN'!$E$6,MATCH(RAB!C19,'HARGA SATUAN'!$C$7:$C$1492,0),0)))</f>
        <v/>
      </c>
      <c r="F19" s="389"/>
      <c r="G19" s="283">
        <f ca="1">IF(ISERROR(OFFSET('HARGA SATUAN'!$I$6,MATCH(RAB!C19,'HARGA SATUAN'!$C$7:$C$1492,0),0)),0,OFFSET('HARGA SATUAN'!$I$6,MATCH(RAB!C19,'HARGA SATUAN'!$C$7:$C$1492,0),0))</f>
        <v>0</v>
      </c>
      <c r="H19" s="284">
        <f t="shared" ca="1" si="4"/>
        <v>0</v>
      </c>
      <c r="I19" s="284">
        <f t="shared" ca="1" si="5"/>
        <v>0</v>
      </c>
      <c r="J19" s="284">
        <f t="shared" ca="1" si="6"/>
        <v>0</v>
      </c>
      <c r="K19" s="285">
        <f t="shared" ca="1" si="7"/>
        <v>0</v>
      </c>
      <c r="L19" s="289"/>
      <c r="M19" s="289"/>
      <c r="N19" s="289"/>
      <c r="O19" s="286"/>
      <c r="P19" s="286"/>
      <c r="Q19" s="267"/>
      <c r="R19" s="259"/>
      <c r="S19" s="287"/>
      <c r="T19" s="264"/>
      <c r="U19" s="264"/>
      <c r="V19" s="264"/>
    </row>
    <row r="20" spans="1:22" s="290" customFormat="1">
      <c r="A20" s="259"/>
      <c r="B20" s="467" t="s">
        <v>516</v>
      </c>
      <c r="C20" s="468" t="s">
        <v>1575</v>
      </c>
      <c r="D20" s="281" t="str">
        <f ca="1">IF(ISERROR(OFFSET('HARGA SATUAN'!$D$6,MATCH(RAB!C20,'HARGA SATUAN'!$C$7:$C$1492,0),0)),"",OFFSET('HARGA SATUAN'!$D$6,MATCH(RAB!C20,'HARGA SATUAN'!$C$7:$C$1492,0),0))</f>
        <v/>
      </c>
      <c r="E20" s="282" t="str">
        <f ca="1">IF(B20="+","Unit",IF(ISERROR(OFFSET('HARGA SATUAN'!$E$6,MATCH(RAB!C20,'HARGA SATUAN'!$C$7:$C$1492,0),0)),"",OFFSET('HARGA SATUAN'!$E$6,MATCH(RAB!C20,'HARGA SATUAN'!$C$7:$C$1492,0),0)))</f>
        <v/>
      </c>
      <c r="F20" s="389"/>
      <c r="G20" s="283">
        <f ca="1">IF(ISERROR(OFFSET('HARGA SATUAN'!$I$6,MATCH(RAB!C20,'HARGA SATUAN'!$C$7:$C$1492,0),0)),0,OFFSET('HARGA SATUAN'!$I$6,MATCH(RAB!C20,'HARGA SATUAN'!$C$7:$C$1492,0),0))</f>
        <v>0</v>
      </c>
      <c r="H20" s="284">
        <f t="shared" ca="1" si="4"/>
        <v>0</v>
      </c>
      <c r="I20" s="284">
        <f t="shared" ca="1" si="5"/>
        <v>0</v>
      </c>
      <c r="J20" s="284">
        <f t="shared" ca="1" si="6"/>
        <v>0</v>
      </c>
      <c r="K20" s="285">
        <f t="shared" ca="1" si="7"/>
        <v>0</v>
      </c>
      <c r="L20" s="289"/>
      <c r="M20" s="289"/>
      <c r="N20" s="289"/>
      <c r="O20" s="286"/>
      <c r="P20" s="286"/>
      <c r="Q20" s="267"/>
      <c r="R20" s="259"/>
      <c r="S20" s="287"/>
      <c r="T20" s="264"/>
      <c r="U20" s="264"/>
      <c r="V20" s="264"/>
    </row>
    <row r="21" spans="1:22" s="290" customFormat="1">
      <c r="A21" s="259" t="e">
        <f>IF(AND(C21=0,C22=0,#REF!=0),"BLANKS",1)</f>
        <v>#REF!</v>
      </c>
      <c r="B21" s="486" t="s">
        <v>1005</v>
      </c>
      <c r="C21" s="487" t="s">
        <v>1621</v>
      </c>
      <c r="D21" s="281" t="str">
        <f ca="1">IF(ISERROR(OFFSET('HARGA SATUAN'!$D$6,MATCH(RAB!C21,'HARGA SATUAN'!$C$7:$C$1492,0),0)),"",OFFSET('HARGA SATUAN'!$D$6,MATCH(RAB!C21,'HARGA SATUAN'!$C$7:$C$1492,0),0))</f>
        <v/>
      </c>
      <c r="E21" s="282" t="str">
        <f ca="1">IF(B21="+","Unit",IF(ISERROR(OFFSET('HARGA SATUAN'!$E$6,MATCH(RAB!C21,'HARGA SATUAN'!$C$7:$C$1492,0),0)),"",OFFSET('HARGA SATUAN'!$E$6,MATCH(RAB!C21,'HARGA SATUAN'!$C$7:$C$1492,0),0)))</f>
        <v>Unit</v>
      </c>
      <c r="F21" s="491">
        <v>1</v>
      </c>
      <c r="G21" s="283">
        <f ca="1">IF(ISERROR(OFFSET('HARGA SATUAN'!$I$6,MATCH(RAB!C21,'HARGA SATUAN'!$C$7:$C$1492,0),0)),0,OFFSET('HARGA SATUAN'!$I$6,MATCH(RAB!C21,'HARGA SATUAN'!$C$7:$C$1492,0),0))</f>
        <v>0</v>
      </c>
      <c r="H21" s="284">
        <f t="shared" ca="1" si="4"/>
        <v>0</v>
      </c>
      <c r="I21" s="284">
        <f t="shared" ca="1" si="5"/>
        <v>0</v>
      </c>
      <c r="J21" s="284">
        <f t="shared" ca="1" si="6"/>
        <v>0</v>
      </c>
      <c r="K21" s="285">
        <f t="shared" ca="1" si="7"/>
        <v>0</v>
      </c>
      <c r="L21" s="289"/>
      <c r="M21" s="289"/>
      <c r="N21" s="289"/>
      <c r="O21" s="286"/>
      <c r="P21" s="286"/>
      <c r="Q21" s="267"/>
      <c r="R21" s="259"/>
      <c r="S21" s="287"/>
      <c r="T21" s="264"/>
      <c r="U21" s="264"/>
      <c r="V21" s="264"/>
    </row>
    <row r="22" spans="1:22" s="290" customFormat="1" ht="30">
      <c r="A22" s="259" t="e">
        <f>IF(AND(C22=0,#REF!=0,#REF!=0),"BLANKS",1)</f>
        <v>#REF!</v>
      </c>
      <c r="B22" s="489">
        <v>1</v>
      </c>
      <c r="C22" s="109" t="s">
        <v>1166</v>
      </c>
      <c r="D22" s="281" t="str">
        <f ca="1">IF(ISERROR(OFFSET('HARGA SATUAN'!$D$6,MATCH(RAB!C22,'HARGA SATUAN'!$C$7:$C$1492,0),0)),"",OFFSET('HARGA SATUAN'!$D$6,MATCH(RAB!C22,'HARGA SATUAN'!$C$7:$C$1492,0),0))</f>
        <v>MDU-KD</v>
      </c>
      <c r="E22" s="282" t="str">
        <f ca="1">IF(B22="+","Unit",IF(ISERROR(OFFSET('HARGA SATUAN'!$E$6,MATCH(RAB!C22,'HARGA SATUAN'!$C$7:$C$1492,0),0)),"",OFFSET('HARGA SATUAN'!$E$6,MATCH(RAB!C22,'HARGA SATUAN'!$C$7:$C$1492,0),0)))</f>
        <v>Bh</v>
      </c>
      <c r="F22" s="491">
        <f>F21*1</f>
        <v>1</v>
      </c>
      <c r="G22" s="283">
        <f ca="1">IF(ISERROR(OFFSET('HARGA SATUAN'!$I$6,MATCH(RAB!C22,'HARGA SATUAN'!$C$7:$C$1492,0),0)),0,OFFSET('HARGA SATUAN'!$I$6,MATCH(RAB!C22,'HARGA SATUAN'!$C$7:$C$1492,0),0))</f>
        <v>1504200</v>
      </c>
      <c r="H22" s="284">
        <f t="shared" ca="1" si="4"/>
        <v>1504200</v>
      </c>
      <c r="I22" s="284">
        <f t="shared" ca="1" si="5"/>
        <v>0</v>
      </c>
      <c r="J22" s="284">
        <f t="shared" ca="1" si="6"/>
        <v>0</v>
      </c>
      <c r="K22" s="285">
        <f t="shared" ca="1" si="7"/>
        <v>1504200</v>
      </c>
      <c r="L22" s="289"/>
      <c r="M22" s="289"/>
      <c r="N22" s="289"/>
      <c r="O22" s="286"/>
      <c r="P22" s="286"/>
      <c r="Q22" s="267"/>
      <c r="R22" s="259"/>
      <c r="S22" s="287"/>
      <c r="T22" s="264"/>
      <c r="U22" s="264"/>
      <c r="V22" s="264"/>
    </row>
    <row r="23" spans="1:22" s="290" customFormat="1" ht="30">
      <c r="A23" s="259" t="s">
        <v>1413</v>
      </c>
      <c r="B23" s="489">
        <v>2</v>
      </c>
      <c r="C23" s="490" t="s">
        <v>512</v>
      </c>
      <c r="D23" s="281" t="str">
        <f ca="1">IF(ISERROR(OFFSET('HARGA SATUAN'!$D$6,MATCH(RAB!C23,'HARGA SATUAN'!$C$7:$C$1492,0),0)),"",OFFSET('HARGA SATUAN'!$D$6,MATCH(RAB!C23,'HARGA SATUAN'!$C$7:$C$1492,0),0))</f>
        <v>MDU-KD</v>
      </c>
      <c r="E23" s="282" t="str">
        <f ca="1">IF(B23="+","Unit",IF(ISERROR(OFFSET('HARGA SATUAN'!$E$6,MATCH(RAB!C23,'HARGA SATUAN'!$C$7:$C$1492,0),0)),"",OFFSET('HARGA SATUAN'!$E$6,MATCH(RAB!C23,'HARGA SATUAN'!$C$7:$C$1492,0),0)))</f>
        <v>Unit</v>
      </c>
      <c r="F23" s="491">
        <f>F21*1</f>
        <v>1</v>
      </c>
      <c r="G23" s="283">
        <f ca="1">IF(ISERROR(OFFSET('HARGA SATUAN'!$I$6,MATCH(RAB!C23,'HARGA SATUAN'!$C$7:$C$1492,0),0)),0,OFFSET('HARGA SATUAN'!$I$6,MATCH(RAB!C23,'HARGA SATUAN'!$C$7:$C$1492,0),0))</f>
        <v>15727300</v>
      </c>
      <c r="H23" s="284">
        <f t="shared" ref="H23:H28" ca="1" si="8">IF(OR(D23="MDU",D23="MDU-KD"),(IF($O$3="RAB NON MDU","PLN KD",G23*F23)),0)</f>
        <v>15727300</v>
      </c>
      <c r="I23" s="284">
        <f t="shared" ref="I23:I28" ca="1" si="9">IF(D23="HDW",G23*F23,0)</f>
        <v>0</v>
      </c>
      <c r="J23" s="284">
        <f t="shared" ref="J23:J28" ca="1" si="10">IF(D23="JASA",G23*F23,0)</f>
        <v>0</v>
      </c>
      <c r="K23" s="285">
        <f t="shared" ref="K23:K28" ca="1" si="11">SUM(H23:J23)</f>
        <v>15727300</v>
      </c>
      <c r="L23" s="289"/>
      <c r="M23" s="289"/>
      <c r="N23" s="289"/>
      <c r="O23" s="286"/>
      <c r="P23" s="286"/>
      <c r="Q23" s="267"/>
      <c r="R23" s="259"/>
      <c r="S23" s="287"/>
      <c r="T23" s="264"/>
      <c r="U23" s="264"/>
      <c r="V23" s="264"/>
    </row>
    <row r="24" spans="1:22" s="290" customFormat="1">
      <c r="A24" s="259" t="e">
        <f>IF(AND(C24=0,#REF!=0,#REF!=0),"BLANKS",1)</f>
        <v>#REF!</v>
      </c>
      <c r="B24" s="489">
        <v>3</v>
      </c>
      <c r="C24" s="490" t="s">
        <v>1112</v>
      </c>
      <c r="D24" s="281" t="str">
        <f ca="1">IF(ISERROR(OFFSET('HARGA SATUAN'!$D$6,MATCH(RAB!C24,'HARGA SATUAN'!$C$7:$C$1492,0),0)),"",OFFSET('HARGA SATUAN'!$D$6,MATCH(RAB!C24,'HARGA SATUAN'!$C$7:$C$1492,0),0))</f>
        <v>HDW</v>
      </c>
      <c r="E24" s="282" t="str">
        <f ca="1">IF(B24="+","Unit",IF(ISERROR(OFFSET('HARGA SATUAN'!$E$6,MATCH(RAB!C24,'HARGA SATUAN'!$C$7:$C$1492,0),0)),"",OFFSET('HARGA SATUAN'!$E$6,MATCH(RAB!C24,'HARGA SATUAN'!$C$7:$C$1492,0),0)))</f>
        <v>Unit</v>
      </c>
      <c r="F24" s="491">
        <f>F21*1</f>
        <v>1</v>
      </c>
      <c r="G24" s="283">
        <f ca="1">IF(ISERROR(OFFSET('HARGA SATUAN'!$I$6,MATCH(RAB!C24,'HARGA SATUAN'!$C$7:$C$1492,0),0)),0,OFFSET('HARGA SATUAN'!$I$6,MATCH(RAB!C24,'HARGA SATUAN'!$C$7:$C$1492,0),0))</f>
        <v>1113900</v>
      </c>
      <c r="H24" s="284">
        <f t="shared" ca="1" si="8"/>
        <v>0</v>
      </c>
      <c r="I24" s="284">
        <f t="shared" ca="1" si="9"/>
        <v>1113900</v>
      </c>
      <c r="J24" s="284">
        <f t="shared" ca="1" si="10"/>
        <v>0</v>
      </c>
      <c r="K24" s="285">
        <f t="shared" ca="1" si="11"/>
        <v>1113900</v>
      </c>
      <c r="L24" s="289"/>
      <c r="M24" s="289"/>
      <c r="N24" s="289"/>
      <c r="O24" s="286"/>
      <c r="P24" s="286"/>
      <c r="Q24" s="267"/>
      <c r="R24" s="259"/>
      <c r="S24" s="287"/>
      <c r="T24" s="264"/>
      <c r="U24" s="264"/>
      <c r="V24" s="264"/>
    </row>
    <row r="25" spans="1:22" s="290" customFormat="1">
      <c r="A25" s="259" t="s">
        <v>1413</v>
      </c>
      <c r="B25" s="489">
        <v>4</v>
      </c>
      <c r="C25" s="490" t="s">
        <v>565</v>
      </c>
      <c r="D25" s="281" t="str">
        <f ca="1">IF(ISERROR(OFFSET('HARGA SATUAN'!$D$6,MATCH(RAB!C25,'HARGA SATUAN'!$C$7:$C$1492,0),0)),"",OFFSET('HARGA SATUAN'!$D$6,MATCH(RAB!C25,'HARGA SATUAN'!$C$7:$C$1492,0),0))</f>
        <v>HDW</v>
      </c>
      <c r="E25" s="282" t="str">
        <f ca="1">IF(B25="+","Unit",IF(ISERROR(OFFSET('HARGA SATUAN'!$E$6,MATCH(RAB!C25,'HARGA SATUAN'!$C$7:$C$1492,0),0)),"",OFFSET('HARGA SATUAN'!$E$6,MATCH(RAB!C25,'HARGA SATUAN'!$C$7:$C$1492,0),0)))</f>
        <v>Mtr</v>
      </c>
      <c r="F25" s="491">
        <f>F21*35</f>
        <v>35</v>
      </c>
      <c r="G25" s="283">
        <f ca="1">IF(ISERROR(OFFSET('HARGA SATUAN'!$I$6,MATCH(RAB!C25,'HARGA SATUAN'!$C$7:$C$1492,0),0)),0,OFFSET('HARGA SATUAN'!$I$6,MATCH(RAB!C25,'HARGA SATUAN'!$C$7:$C$1492,0),0))</f>
        <v>417044.06800000003</v>
      </c>
      <c r="H25" s="284">
        <f t="shared" ca="1" si="8"/>
        <v>0</v>
      </c>
      <c r="I25" s="284">
        <f t="shared" ca="1" si="9"/>
        <v>14596542.380000001</v>
      </c>
      <c r="J25" s="284">
        <f t="shared" ca="1" si="10"/>
        <v>0</v>
      </c>
      <c r="K25" s="285">
        <f t="shared" ca="1" si="11"/>
        <v>14596542.380000001</v>
      </c>
      <c r="L25" s="289"/>
      <c r="M25" s="289"/>
      <c r="N25" s="289"/>
      <c r="O25" s="286"/>
      <c r="P25" s="286"/>
      <c r="Q25" s="267"/>
      <c r="R25" s="259"/>
      <c r="S25" s="287"/>
      <c r="T25" s="264"/>
      <c r="U25" s="264"/>
      <c r="V25" s="264"/>
    </row>
    <row r="26" spans="1:22" s="290" customFormat="1">
      <c r="A26" s="259" t="e">
        <f>IF(AND(C26=0,#REF!=0,#REF!=0),"BLANKS",1)</f>
        <v>#REF!</v>
      </c>
      <c r="B26" s="489">
        <v>5</v>
      </c>
      <c r="C26" s="490" t="s">
        <v>789</v>
      </c>
      <c r="D26" s="281" t="str">
        <f ca="1">IF(ISERROR(OFFSET('HARGA SATUAN'!$D$6,MATCH(RAB!C26,'HARGA SATUAN'!$C$7:$C$1492,0),0)),"",OFFSET('HARGA SATUAN'!$D$6,MATCH(RAB!C26,'HARGA SATUAN'!$C$7:$C$1492,0),0))</f>
        <v>JASA</v>
      </c>
      <c r="E26" s="282" t="str">
        <f ca="1">IF(B26="+","Unit",IF(ISERROR(OFFSET('HARGA SATUAN'!$E$6,MATCH(RAB!C26,'HARGA SATUAN'!$C$7:$C$1492,0),0)),"",OFFSET('HARGA SATUAN'!$E$6,MATCH(RAB!C26,'HARGA SATUAN'!$C$7:$C$1492,0),0)))</f>
        <v>Unit</v>
      </c>
      <c r="F26" s="491">
        <f>F21*1</f>
        <v>1</v>
      </c>
      <c r="G26" s="283">
        <f ca="1">IF(ISERROR(OFFSET('HARGA SATUAN'!$I$6,MATCH(RAB!C26,'HARGA SATUAN'!$C$7:$C$1492,0),0)),0,OFFSET('HARGA SATUAN'!$I$6,MATCH(RAB!C26,'HARGA SATUAN'!$C$7:$C$1492,0),0))</f>
        <v>106400</v>
      </c>
      <c r="H26" s="284">
        <f t="shared" ca="1" si="8"/>
        <v>0</v>
      </c>
      <c r="I26" s="284">
        <f t="shared" ca="1" si="9"/>
        <v>0</v>
      </c>
      <c r="J26" s="284">
        <f t="shared" ca="1" si="10"/>
        <v>106400</v>
      </c>
      <c r="K26" s="285">
        <f t="shared" ca="1" si="11"/>
        <v>106400</v>
      </c>
      <c r="L26" s="289"/>
      <c r="M26" s="289"/>
      <c r="N26" s="289"/>
      <c r="O26" s="286"/>
      <c r="P26" s="286"/>
      <c r="Q26" s="267"/>
      <c r="R26" s="259"/>
      <c r="S26" s="287"/>
      <c r="T26" s="264"/>
      <c r="U26" s="264"/>
      <c r="V26" s="264"/>
    </row>
    <row r="27" spans="1:22" s="290" customFormat="1">
      <c r="A27" s="259"/>
      <c r="B27" s="466"/>
      <c r="C27" s="468"/>
      <c r="D27" s="281" t="str">
        <f ca="1">IF(ISERROR(OFFSET('HARGA SATUAN'!$D$6,MATCH(RAB!C27,'HARGA SATUAN'!$C$7:$C$1492,0),0)),"",OFFSET('HARGA SATUAN'!$D$6,MATCH(RAB!C27,'HARGA SATUAN'!$C$7:$C$1492,0),0))</f>
        <v/>
      </c>
      <c r="E27" s="282" t="str">
        <f ca="1">IF(B27="+","Unit",IF(ISERROR(OFFSET('HARGA SATUAN'!$E$6,MATCH(RAB!C27,'HARGA SATUAN'!$C$7:$C$1492,0),0)),"",OFFSET('HARGA SATUAN'!$E$6,MATCH(RAB!C27,'HARGA SATUAN'!$C$7:$C$1492,0),0)))</f>
        <v/>
      </c>
      <c r="F27" s="389"/>
      <c r="G27" s="283">
        <f ca="1">IF(ISERROR(OFFSET('HARGA SATUAN'!$I$6,MATCH(RAB!C27,'HARGA SATUAN'!$C$7:$C$1492,0),0)),0,OFFSET('HARGA SATUAN'!$I$6,MATCH(RAB!C27,'HARGA SATUAN'!$C$7:$C$1492,0),0))</f>
        <v>0</v>
      </c>
      <c r="H27" s="284">
        <f t="shared" ca="1" si="8"/>
        <v>0</v>
      </c>
      <c r="I27" s="284">
        <f t="shared" ca="1" si="9"/>
        <v>0</v>
      </c>
      <c r="J27" s="284">
        <f t="shared" ca="1" si="10"/>
        <v>0</v>
      </c>
      <c r="K27" s="285">
        <f t="shared" ca="1" si="11"/>
        <v>0</v>
      </c>
      <c r="L27" s="289"/>
      <c r="M27" s="289"/>
      <c r="N27" s="289"/>
      <c r="O27" s="286"/>
      <c r="P27" s="286"/>
      <c r="Q27" s="267"/>
      <c r="R27" s="259"/>
      <c r="S27" s="287"/>
      <c r="T27" s="264"/>
      <c r="U27" s="264"/>
      <c r="V27" s="264"/>
    </row>
    <row r="28" spans="1:22" s="290" customFormat="1">
      <c r="A28" s="259"/>
      <c r="B28" s="495" t="s">
        <v>1005</v>
      </c>
      <c r="C28" s="496" t="s">
        <v>1634</v>
      </c>
      <c r="D28" s="281" t="str">
        <f ca="1">IF(ISERROR(OFFSET('HARGA SATUAN'!$D$6,MATCH(RAB!C28,'HARGA SATUAN'!$C$7:$C$1492,0),0)),"",OFFSET('HARGA SATUAN'!$D$6,MATCH(RAB!C28,'HARGA SATUAN'!$C$7:$C$1492,0),0))</f>
        <v/>
      </c>
      <c r="E28" s="282" t="str">
        <f ca="1">IF(B28="+","Unit",IF(ISERROR(OFFSET('HARGA SATUAN'!$E$6,MATCH(RAB!C28,'HARGA SATUAN'!$C$7:$C$1492,0),0)),"",OFFSET('HARGA SATUAN'!$E$6,MATCH(RAB!C28,'HARGA SATUAN'!$C$7:$C$1492,0),0)))</f>
        <v>Unit</v>
      </c>
      <c r="F28" s="498">
        <v>1</v>
      </c>
      <c r="G28" s="283">
        <f ca="1">IF(ISERROR(OFFSET('HARGA SATUAN'!$I$6,MATCH(RAB!C28,'HARGA SATUAN'!$C$7:$C$1492,0),0)),0,OFFSET('HARGA SATUAN'!$I$6,MATCH(RAB!C28,'HARGA SATUAN'!$C$7:$C$1492,0),0))</f>
        <v>0</v>
      </c>
      <c r="H28" s="284">
        <f t="shared" ca="1" si="8"/>
        <v>0</v>
      </c>
      <c r="I28" s="284">
        <f t="shared" ca="1" si="9"/>
        <v>0</v>
      </c>
      <c r="J28" s="284">
        <f t="shared" ca="1" si="10"/>
        <v>0</v>
      </c>
      <c r="K28" s="285">
        <f t="shared" ca="1" si="11"/>
        <v>0</v>
      </c>
      <c r="L28" s="289"/>
      <c r="M28" s="289"/>
      <c r="N28" s="289"/>
      <c r="O28" s="286"/>
      <c r="P28" s="286"/>
      <c r="Q28" s="267"/>
      <c r="R28" s="259"/>
      <c r="S28" s="287"/>
      <c r="T28" s="264"/>
      <c r="U28" s="264"/>
      <c r="V28" s="264"/>
    </row>
    <row r="29" spans="1:22" s="290" customFormat="1">
      <c r="A29" s="259"/>
      <c r="B29" s="495">
        <v>1</v>
      </c>
      <c r="C29" s="497" t="s">
        <v>1015</v>
      </c>
      <c r="D29" s="281" t="str">
        <f ca="1">IF(ISERROR(OFFSET('HARGA SATUAN'!$D$6,MATCH(RAB!C29,'HARGA SATUAN'!$C$7:$C$1492,0),0)),"",OFFSET('HARGA SATUAN'!$D$6,MATCH(RAB!C29,'HARGA SATUAN'!$C$7:$C$1492,0),0))</f>
        <v>MDU-KD</v>
      </c>
      <c r="E29" s="282" t="str">
        <f ca="1">IF(B29="+","Unit",IF(ISERROR(OFFSET('HARGA SATUAN'!$E$6,MATCH(RAB!C29,'HARGA SATUAN'!$C$7:$C$1492,0),0)),"",OFFSET('HARGA SATUAN'!$E$6,MATCH(RAB!C29,'HARGA SATUAN'!$C$7:$C$1492,0),0)))</f>
        <v>Bh</v>
      </c>
      <c r="F29" s="498">
        <f>F28*1</f>
        <v>1</v>
      </c>
      <c r="G29" s="283">
        <f ca="1">IF(ISERROR(OFFSET('HARGA SATUAN'!$I$6,MATCH(RAB!C29,'HARGA SATUAN'!$C$7:$C$1492,0),0)),0,OFFSET('HARGA SATUAN'!$I$6,MATCH(RAB!C29,'HARGA SATUAN'!$C$7:$C$1492,0),0))</f>
        <v>12223800</v>
      </c>
      <c r="H29" s="284">
        <f t="shared" ref="H29:H52" ca="1" si="12">IF(OR(D29="MDU",D29="MDU-KD"),(IF($O$3="RAB NON MDU","PLN KD",G29*F29)),0)</f>
        <v>12223800</v>
      </c>
      <c r="I29" s="284">
        <f t="shared" ref="I29:I52" ca="1" si="13">IF(D29="HDW",G29*F29,0)</f>
        <v>0</v>
      </c>
      <c r="J29" s="284">
        <f t="shared" ref="J29:J52" ca="1" si="14">IF(D29="JASA",G29*F29,0)</f>
        <v>0</v>
      </c>
      <c r="K29" s="285">
        <f t="shared" ref="K29:K52" ca="1" si="15">SUM(H29:J29)</f>
        <v>12223800</v>
      </c>
      <c r="L29" s="289"/>
      <c r="M29" s="289"/>
      <c r="N29" s="289"/>
      <c r="O29" s="286"/>
      <c r="P29" s="286"/>
      <c r="Q29" s="267"/>
      <c r="R29" s="259"/>
      <c r="S29" s="287"/>
      <c r="T29" s="264"/>
      <c r="U29" s="264"/>
      <c r="V29" s="264"/>
    </row>
    <row r="30" spans="1:22" s="290" customFormat="1">
      <c r="A30" s="259"/>
      <c r="B30" s="495">
        <v>2</v>
      </c>
      <c r="C30" s="497" t="s">
        <v>72</v>
      </c>
      <c r="D30" s="281" t="str">
        <f ca="1">IF(ISERROR(OFFSET('HARGA SATUAN'!$D$6,MATCH(RAB!C30,'HARGA SATUAN'!$C$7:$C$1492,0),0)),"",OFFSET('HARGA SATUAN'!$D$6,MATCH(RAB!C30,'HARGA SATUAN'!$C$7:$C$1492,0),0))</f>
        <v>MDU-KD</v>
      </c>
      <c r="E30" s="282" t="str">
        <f ca="1">IF(B30="+","Unit",IF(ISERROR(OFFSET('HARGA SATUAN'!$E$6,MATCH(RAB!C30,'HARGA SATUAN'!$C$7:$C$1492,0),0)),"",OFFSET('HARGA SATUAN'!$E$6,MATCH(RAB!C30,'HARGA SATUAN'!$C$7:$C$1492,0),0)))</f>
        <v>Mtr</v>
      </c>
      <c r="F30" s="498">
        <f>F28*17*4</f>
        <v>68</v>
      </c>
      <c r="G30" s="283">
        <f ca="1">IF(ISERROR(OFFSET('HARGA SATUAN'!$I$6,MATCH(RAB!C30,'HARGA SATUAN'!$C$7:$C$1492,0),0)),0,OFFSET('HARGA SATUAN'!$I$6,MATCH(RAB!C30,'HARGA SATUAN'!$C$7:$C$1492,0),0))</f>
        <v>218600</v>
      </c>
      <c r="H30" s="284">
        <f t="shared" ca="1" si="12"/>
        <v>14864800</v>
      </c>
      <c r="I30" s="284">
        <f t="shared" ca="1" si="13"/>
        <v>0</v>
      </c>
      <c r="J30" s="284">
        <f t="shared" ca="1" si="14"/>
        <v>0</v>
      </c>
      <c r="K30" s="285">
        <f t="shared" ca="1" si="15"/>
        <v>14864800</v>
      </c>
      <c r="L30" s="289"/>
      <c r="M30" s="289"/>
      <c r="N30" s="289"/>
      <c r="O30" s="286"/>
      <c r="P30" s="286"/>
      <c r="Q30" s="267"/>
      <c r="R30" s="259"/>
      <c r="S30" s="287"/>
      <c r="T30" s="264"/>
      <c r="U30" s="264"/>
      <c r="V30" s="264"/>
    </row>
    <row r="31" spans="1:22" s="290" customFormat="1">
      <c r="A31" s="259"/>
      <c r="B31" s="495">
        <v>3</v>
      </c>
      <c r="C31" s="497" t="s">
        <v>153</v>
      </c>
      <c r="D31" s="281" t="str">
        <f ca="1">IF(ISERROR(OFFSET('HARGA SATUAN'!$D$6,MATCH(RAB!C31,'HARGA SATUAN'!$C$7:$C$1492,0),0)),"",OFFSET('HARGA SATUAN'!$D$6,MATCH(RAB!C31,'HARGA SATUAN'!$C$7:$C$1492,0),0))</f>
        <v>HDW</v>
      </c>
      <c r="E31" s="282" t="str">
        <f ca="1">IF(B31="+","Unit",IF(ISERROR(OFFSET('HARGA SATUAN'!$E$6,MATCH(RAB!C31,'HARGA SATUAN'!$C$7:$C$1492,0),0)),"",OFFSET('HARGA SATUAN'!$E$6,MATCH(RAB!C31,'HARGA SATUAN'!$C$7:$C$1492,0),0)))</f>
        <v>Bh</v>
      </c>
      <c r="F31" s="498">
        <f>F28*(4)</f>
        <v>4</v>
      </c>
      <c r="G31" s="283">
        <f ca="1">IF(ISERROR(OFFSET('HARGA SATUAN'!$I$6,MATCH(RAB!C31,'HARGA SATUAN'!$C$7:$C$1492,0),0)),0,OFFSET('HARGA SATUAN'!$I$6,MATCH(RAB!C31,'HARGA SATUAN'!$C$7:$C$1492,0),0))</f>
        <v>7938</v>
      </c>
      <c r="H31" s="284">
        <f t="shared" ca="1" si="12"/>
        <v>0</v>
      </c>
      <c r="I31" s="284">
        <f t="shared" ca="1" si="13"/>
        <v>31752</v>
      </c>
      <c r="J31" s="284">
        <f t="shared" ca="1" si="14"/>
        <v>0</v>
      </c>
      <c r="K31" s="285">
        <f t="shared" ca="1" si="15"/>
        <v>31752</v>
      </c>
      <c r="L31" s="289"/>
      <c r="M31" s="289"/>
      <c r="N31" s="289"/>
      <c r="O31" s="286"/>
      <c r="P31" s="286"/>
      <c r="Q31" s="267"/>
      <c r="R31" s="259"/>
      <c r="S31" s="287"/>
      <c r="T31" s="264"/>
      <c r="U31" s="264"/>
      <c r="V31" s="264"/>
    </row>
    <row r="32" spans="1:22" s="290" customFormat="1">
      <c r="A32" s="259"/>
      <c r="B32" s="495">
        <v>4</v>
      </c>
      <c r="C32" s="496" t="s">
        <v>156</v>
      </c>
      <c r="D32" s="281" t="str">
        <f ca="1">IF(ISERROR(OFFSET('HARGA SATUAN'!$D$6,MATCH(RAB!C32,'HARGA SATUAN'!$C$7:$C$1492,0),0)),"",OFFSET('HARGA SATUAN'!$D$6,MATCH(RAB!C32,'HARGA SATUAN'!$C$7:$C$1492,0),0))</f>
        <v>HDW</v>
      </c>
      <c r="E32" s="282" t="str">
        <f ca="1">IF(B32="+","Unit",IF(ISERROR(OFFSET('HARGA SATUAN'!$E$6,MATCH(RAB!C32,'HARGA SATUAN'!$C$7:$C$1492,0),0)),"",OFFSET('HARGA SATUAN'!$E$6,MATCH(RAB!C32,'HARGA SATUAN'!$C$7:$C$1492,0),0)))</f>
        <v>Bh</v>
      </c>
      <c r="F32" s="498">
        <f>F28*(14)</f>
        <v>14</v>
      </c>
      <c r="G32" s="283">
        <f ca="1">IF(ISERROR(OFFSET('HARGA SATUAN'!$I$6,MATCH(RAB!C32,'HARGA SATUAN'!$C$7:$C$1492,0),0)),0,OFFSET('HARGA SATUAN'!$I$6,MATCH(RAB!C32,'HARGA SATUAN'!$C$7:$C$1492,0),0))</f>
        <v>26500</v>
      </c>
      <c r="H32" s="284">
        <f t="shared" ca="1" si="12"/>
        <v>0</v>
      </c>
      <c r="I32" s="284">
        <f t="shared" ca="1" si="13"/>
        <v>371000</v>
      </c>
      <c r="J32" s="284">
        <f t="shared" ca="1" si="14"/>
        <v>0</v>
      </c>
      <c r="K32" s="285">
        <f t="shared" ca="1" si="15"/>
        <v>371000</v>
      </c>
      <c r="L32" s="289"/>
      <c r="M32" s="289"/>
      <c r="N32" s="289"/>
      <c r="O32" s="286"/>
      <c r="P32" s="286"/>
      <c r="Q32" s="267"/>
      <c r="R32" s="259"/>
      <c r="S32" s="287"/>
      <c r="T32" s="264"/>
      <c r="U32" s="264"/>
      <c r="V32" s="264"/>
    </row>
    <row r="33" spans="1:22" s="290" customFormat="1">
      <c r="A33" s="259"/>
      <c r="B33" s="495">
        <v>5</v>
      </c>
      <c r="C33" s="497" t="s">
        <v>582</v>
      </c>
      <c r="D33" s="281" t="str">
        <f ca="1">IF(ISERROR(OFFSET('HARGA SATUAN'!$D$6,MATCH(RAB!C33,'HARGA SATUAN'!$C$7:$C$1492,0),0)),"",OFFSET('HARGA SATUAN'!$D$6,MATCH(RAB!C33,'HARGA SATUAN'!$C$7:$C$1492,0),0))</f>
        <v>HDW</v>
      </c>
      <c r="E33" s="282" t="str">
        <f ca="1">IF(B33="+","Unit",IF(ISERROR(OFFSET('HARGA SATUAN'!$E$6,MATCH(RAB!C33,'HARGA SATUAN'!$C$7:$C$1492,0),0)),"",OFFSET('HARGA SATUAN'!$E$6,MATCH(RAB!C33,'HARGA SATUAN'!$C$7:$C$1492,0),0)))</f>
        <v>Bh</v>
      </c>
      <c r="F33" s="498">
        <f>F28*1</f>
        <v>1</v>
      </c>
      <c r="G33" s="283">
        <f ca="1">IF(ISERROR(OFFSET('HARGA SATUAN'!$I$6,MATCH(RAB!C33,'HARGA SATUAN'!$C$7:$C$1492,0),0)),0,OFFSET('HARGA SATUAN'!$I$6,MATCH(RAB!C33,'HARGA SATUAN'!$C$7:$C$1492,0),0))</f>
        <v>283100</v>
      </c>
      <c r="H33" s="284">
        <f t="shared" ca="1" si="12"/>
        <v>0</v>
      </c>
      <c r="I33" s="284">
        <f t="shared" ca="1" si="13"/>
        <v>283100</v>
      </c>
      <c r="J33" s="284">
        <f t="shared" ca="1" si="14"/>
        <v>0</v>
      </c>
      <c r="K33" s="285">
        <f t="shared" ca="1" si="15"/>
        <v>283100</v>
      </c>
      <c r="L33" s="289"/>
      <c r="M33" s="289"/>
      <c r="N33" s="289"/>
      <c r="O33" s="286"/>
      <c r="P33" s="286"/>
      <c r="Q33" s="267"/>
      <c r="R33" s="259"/>
      <c r="S33" s="287"/>
      <c r="T33" s="264"/>
      <c r="U33" s="264"/>
      <c r="V33" s="264"/>
    </row>
    <row r="34" spans="1:22" s="290" customFormat="1">
      <c r="A34" s="259"/>
      <c r="B34" s="495">
        <v>6</v>
      </c>
      <c r="C34" s="497" t="s">
        <v>584</v>
      </c>
      <c r="D34" s="281" t="str">
        <f ca="1">IF(ISERROR(OFFSET('HARGA SATUAN'!$D$6,MATCH(RAB!C34,'HARGA SATUAN'!$C$7:$C$1492,0),0)),"",OFFSET('HARGA SATUAN'!$D$6,MATCH(RAB!C34,'HARGA SATUAN'!$C$7:$C$1492,0),0))</f>
        <v>HDW</v>
      </c>
      <c r="E34" s="282" t="str">
        <f ca="1">IF(B34="+","Unit",IF(ISERROR(OFFSET('HARGA SATUAN'!$E$6,MATCH(RAB!C34,'HARGA SATUAN'!$C$7:$C$1492,0),0)),"",OFFSET('HARGA SATUAN'!$E$6,MATCH(RAB!C34,'HARGA SATUAN'!$C$7:$C$1492,0),0)))</f>
        <v>Bh</v>
      </c>
      <c r="F34" s="498">
        <f>F28*2</f>
        <v>2</v>
      </c>
      <c r="G34" s="283">
        <f ca="1">IF(ISERROR(OFFSET('HARGA SATUAN'!$I$6,MATCH(RAB!C34,'HARGA SATUAN'!$C$7:$C$1492,0),0)),0,OFFSET('HARGA SATUAN'!$I$6,MATCH(RAB!C34,'HARGA SATUAN'!$C$7:$C$1492,0),0))</f>
        <v>559200</v>
      </c>
      <c r="H34" s="284">
        <f t="shared" ca="1" si="12"/>
        <v>0</v>
      </c>
      <c r="I34" s="284">
        <f t="shared" ca="1" si="13"/>
        <v>1118400</v>
      </c>
      <c r="J34" s="284">
        <f t="shared" ca="1" si="14"/>
        <v>0</v>
      </c>
      <c r="K34" s="285">
        <f t="shared" ca="1" si="15"/>
        <v>1118400</v>
      </c>
      <c r="L34" s="289"/>
      <c r="M34" s="289"/>
      <c r="N34" s="289"/>
      <c r="O34" s="286"/>
      <c r="P34" s="286"/>
      <c r="Q34" s="267"/>
      <c r="R34" s="259"/>
      <c r="S34" s="287"/>
      <c r="T34" s="264"/>
      <c r="U34" s="264"/>
      <c r="V34" s="264"/>
    </row>
    <row r="35" spans="1:22" s="290" customFormat="1">
      <c r="A35" s="259"/>
      <c r="B35" s="495">
        <v>7</v>
      </c>
      <c r="C35" s="497" t="s">
        <v>220</v>
      </c>
      <c r="D35" s="281" t="str">
        <f ca="1">IF(ISERROR(OFFSET('HARGA SATUAN'!$D$6,MATCH(RAB!C35,'HARGA SATUAN'!$C$7:$C$1492,0),0)),"",OFFSET('HARGA SATUAN'!$D$6,MATCH(RAB!C35,'HARGA SATUAN'!$C$7:$C$1492,0),0))</f>
        <v>HDW</v>
      </c>
      <c r="E35" s="282" t="str">
        <f ca="1">IF(B35="+","Unit",IF(ISERROR(OFFSET('HARGA SATUAN'!$E$6,MATCH(RAB!C35,'HARGA SATUAN'!$C$7:$C$1492,0),0)),"",OFFSET('HARGA SATUAN'!$E$6,MATCH(RAB!C35,'HARGA SATUAN'!$C$7:$C$1492,0),0)))</f>
        <v>Bh</v>
      </c>
      <c r="F35" s="498">
        <f>F28*(3*2)</f>
        <v>6</v>
      </c>
      <c r="G35" s="283">
        <f ca="1">IF(ISERROR(OFFSET('HARGA SATUAN'!$I$6,MATCH(RAB!C35,'HARGA SATUAN'!$C$7:$C$1492,0),0)),0,OFFSET('HARGA SATUAN'!$I$6,MATCH(RAB!C35,'HARGA SATUAN'!$C$7:$C$1492,0),0))</f>
        <v>32500</v>
      </c>
      <c r="H35" s="284">
        <f t="shared" ca="1" si="12"/>
        <v>0</v>
      </c>
      <c r="I35" s="284">
        <f t="shared" ca="1" si="13"/>
        <v>195000</v>
      </c>
      <c r="J35" s="284">
        <f t="shared" ca="1" si="14"/>
        <v>0</v>
      </c>
      <c r="K35" s="285">
        <f t="shared" ca="1" si="15"/>
        <v>195000</v>
      </c>
      <c r="L35" s="289"/>
      <c r="M35" s="289"/>
      <c r="N35" s="289"/>
      <c r="O35" s="286"/>
      <c r="P35" s="286"/>
      <c r="Q35" s="267"/>
      <c r="R35" s="259"/>
      <c r="S35" s="287"/>
      <c r="T35" s="264"/>
      <c r="U35" s="264"/>
      <c r="V35" s="264"/>
    </row>
    <row r="36" spans="1:22" s="290" customFormat="1">
      <c r="A36" s="259"/>
      <c r="B36" s="495">
        <v>8</v>
      </c>
      <c r="C36" s="497" t="s">
        <v>27</v>
      </c>
      <c r="D36" s="281" t="str">
        <f ca="1">IF(ISERROR(OFFSET('HARGA SATUAN'!$D$6,MATCH(RAB!C36,'HARGA SATUAN'!$C$7:$C$1492,0),0)),"",OFFSET('HARGA SATUAN'!$D$6,MATCH(RAB!C36,'HARGA SATUAN'!$C$7:$C$1492,0),0))</f>
        <v>HDW</v>
      </c>
      <c r="E36" s="282" t="str">
        <f ca="1">IF(B36="+","Unit",IF(ISERROR(OFFSET('HARGA SATUAN'!$E$6,MATCH(RAB!C36,'HARGA SATUAN'!$C$7:$C$1492,0),0)),"",OFFSET('HARGA SATUAN'!$E$6,MATCH(RAB!C36,'HARGA SATUAN'!$C$7:$C$1492,0),0)))</f>
        <v>Bh</v>
      </c>
      <c r="F36" s="498">
        <f>F28*3</f>
        <v>3</v>
      </c>
      <c r="G36" s="283">
        <f ca="1">IF(ISERROR(OFFSET('HARGA SATUAN'!$I$6,MATCH(RAB!C36,'HARGA SATUAN'!$C$7:$C$1492,0),0)),0,OFFSET('HARGA SATUAN'!$I$6,MATCH(RAB!C36,'HARGA SATUAN'!$C$7:$C$1492,0),0))</f>
        <v>63500</v>
      </c>
      <c r="H36" s="284">
        <f t="shared" ca="1" si="12"/>
        <v>0</v>
      </c>
      <c r="I36" s="284">
        <f t="shared" ca="1" si="13"/>
        <v>190500</v>
      </c>
      <c r="J36" s="284">
        <f t="shared" ca="1" si="14"/>
        <v>0</v>
      </c>
      <c r="K36" s="285">
        <f t="shared" ca="1" si="15"/>
        <v>190500</v>
      </c>
      <c r="L36" s="289"/>
      <c r="M36" s="289"/>
      <c r="N36" s="289"/>
      <c r="O36" s="286"/>
      <c r="P36" s="286"/>
      <c r="Q36" s="267"/>
      <c r="R36" s="259"/>
      <c r="S36" s="287"/>
      <c r="T36" s="264"/>
      <c r="U36" s="264"/>
      <c r="V36" s="264"/>
    </row>
    <row r="37" spans="1:22" s="290" customFormat="1">
      <c r="A37" s="259"/>
      <c r="B37" s="495">
        <v>9</v>
      </c>
      <c r="C37" s="497" t="s">
        <v>224</v>
      </c>
      <c r="D37" s="281" t="str">
        <f ca="1">IF(ISERROR(OFFSET('HARGA SATUAN'!$D$6,MATCH(RAB!C37,'HARGA SATUAN'!$C$7:$C$1492,0),0)),"",OFFSET('HARGA SATUAN'!$D$6,MATCH(RAB!C37,'HARGA SATUAN'!$C$7:$C$1492,0),0))</f>
        <v>HDW</v>
      </c>
      <c r="E37" s="282" t="str">
        <f ca="1">IF(B37="+","Unit",IF(ISERROR(OFFSET('HARGA SATUAN'!$E$6,MATCH(RAB!C37,'HARGA SATUAN'!$C$7:$C$1492,0),0)),"",OFFSET('HARGA SATUAN'!$E$6,MATCH(RAB!C37,'HARGA SATUAN'!$C$7:$C$1492,0),0)))</f>
        <v>Bh</v>
      </c>
      <c r="F37" s="498">
        <f>F28*4</f>
        <v>4</v>
      </c>
      <c r="G37" s="283">
        <f ca="1">IF(ISERROR(OFFSET('HARGA SATUAN'!$I$6,MATCH(RAB!C37,'HARGA SATUAN'!$C$7:$C$1492,0),0)),0,OFFSET('HARGA SATUAN'!$I$6,MATCH(RAB!C37,'HARGA SATUAN'!$C$7:$C$1492,0),0))</f>
        <v>67500</v>
      </c>
      <c r="H37" s="284">
        <f t="shared" ca="1" si="12"/>
        <v>0</v>
      </c>
      <c r="I37" s="284">
        <f t="shared" ca="1" si="13"/>
        <v>270000</v>
      </c>
      <c r="J37" s="284">
        <f t="shared" ca="1" si="14"/>
        <v>0</v>
      </c>
      <c r="K37" s="285">
        <f t="shared" ca="1" si="15"/>
        <v>270000</v>
      </c>
      <c r="L37" s="289"/>
      <c r="M37" s="289"/>
      <c r="N37" s="289"/>
      <c r="O37" s="286"/>
      <c r="P37" s="286"/>
      <c r="Q37" s="267"/>
      <c r="R37" s="259"/>
      <c r="S37" s="287"/>
      <c r="T37" s="264"/>
      <c r="U37" s="264"/>
      <c r="V37" s="264"/>
    </row>
    <row r="38" spans="1:22" s="290" customFormat="1">
      <c r="A38" s="259"/>
      <c r="B38" s="495">
        <v>10</v>
      </c>
      <c r="C38" s="497" t="s">
        <v>1018</v>
      </c>
      <c r="D38" s="281" t="str">
        <f ca="1">IF(ISERROR(OFFSET('HARGA SATUAN'!$D$6,MATCH(RAB!C38,'HARGA SATUAN'!$C$7:$C$1492,0),0)),"",OFFSET('HARGA SATUAN'!$D$6,MATCH(RAB!C38,'HARGA SATUAN'!$C$7:$C$1492,0),0))</f>
        <v>HDW</v>
      </c>
      <c r="E38" s="282" t="str">
        <f ca="1">IF(B38="+","Unit",IF(ISERROR(OFFSET('HARGA SATUAN'!$E$6,MATCH(RAB!C38,'HARGA SATUAN'!$C$7:$C$1492,0),0)),"",OFFSET('HARGA SATUAN'!$E$6,MATCH(RAB!C38,'HARGA SATUAN'!$C$7:$C$1492,0),0)))</f>
        <v>Bh</v>
      </c>
      <c r="F38" s="498">
        <f>F28*2</f>
        <v>2</v>
      </c>
      <c r="G38" s="283">
        <f ca="1">IF(ISERROR(OFFSET('HARGA SATUAN'!$I$6,MATCH(RAB!C38,'HARGA SATUAN'!$C$7:$C$1492,0),0)),0,OFFSET('HARGA SATUAN'!$I$6,MATCH(RAB!C38,'HARGA SATUAN'!$C$7:$C$1492,0),0))</f>
        <v>79056</v>
      </c>
      <c r="H38" s="284">
        <f t="shared" ca="1" si="12"/>
        <v>0</v>
      </c>
      <c r="I38" s="284">
        <f t="shared" ca="1" si="13"/>
        <v>158112</v>
      </c>
      <c r="J38" s="284">
        <f t="shared" ca="1" si="14"/>
        <v>0</v>
      </c>
      <c r="K38" s="285">
        <f t="shared" ca="1" si="15"/>
        <v>158112</v>
      </c>
      <c r="L38" s="289"/>
      <c r="M38" s="289"/>
      <c r="N38" s="289"/>
      <c r="O38" s="286"/>
      <c r="P38" s="286"/>
      <c r="Q38" s="267"/>
      <c r="R38" s="259"/>
      <c r="S38" s="287"/>
      <c r="T38" s="264"/>
      <c r="U38" s="264"/>
      <c r="V38" s="264"/>
    </row>
    <row r="39" spans="1:22" s="290" customFormat="1">
      <c r="A39" s="259"/>
      <c r="B39" s="495">
        <v>11</v>
      </c>
      <c r="C39" s="497" t="s">
        <v>1019</v>
      </c>
      <c r="D39" s="281" t="str">
        <f ca="1">IF(ISERROR(OFFSET('HARGA SATUAN'!$D$6,MATCH(RAB!C39,'HARGA SATUAN'!$C$7:$C$1492,0),0)),"",OFFSET('HARGA SATUAN'!$D$6,MATCH(RAB!C39,'HARGA SATUAN'!$C$7:$C$1492,0),0))</f>
        <v>HDW</v>
      </c>
      <c r="E39" s="282" t="str">
        <f ca="1">IF(B39="+","Unit",IF(ISERROR(OFFSET('HARGA SATUAN'!$E$6,MATCH(RAB!C39,'HARGA SATUAN'!$C$7:$C$1492,0),0)),"",OFFSET('HARGA SATUAN'!$E$6,MATCH(RAB!C39,'HARGA SATUAN'!$C$7:$C$1492,0),0)))</f>
        <v>Bh</v>
      </c>
      <c r="F39" s="498">
        <f>F28*1</f>
        <v>1</v>
      </c>
      <c r="G39" s="283">
        <f ca="1">IF(ISERROR(OFFSET('HARGA SATUAN'!$I$6,MATCH(RAB!C39,'HARGA SATUAN'!$C$7:$C$1492,0),0)),0,OFFSET('HARGA SATUAN'!$I$6,MATCH(RAB!C39,'HARGA SATUAN'!$C$7:$C$1492,0),0))</f>
        <v>81984</v>
      </c>
      <c r="H39" s="284">
        <f t="shared" ca="1" si="12"/>
        <v>0</v>
      </c>
      <c r="I39" s="284">
        <f t="shared" ca="1" si="13"/>
        <v>81984</v>
      </c>
      <c r="J39" s="284">
        <f t="shared" ca="1" si="14"/>
        <v>0</v>
      </c>
      <c r="K39" s="285">
        <f t="shared" ca="1" si="15"/>
        <v>81984</v>
      </c>
      <c r="L39" s="289"/>
      <c r="M39" s="289"/>
      <c r="N39" s="289"/>
      <c r="O39" s="286"/>
      <c r="P39" s="286"/>
      <c r="Q39" s="267"/>
      <c r="R39" s="259"/>
      <c r="S39" s="287"/>
      <c r="T39" s="264"/>
      <c r="U39" s="264"/>
      <c r="V39" s="264"/>
    </row>
    <row r="40" spans="1:22" s="290" customFormat="1">
      <c r="A40" s="259"/>
      <c r="B40" s="495">
        <v>12</v>
      </c>
      <c r="C40" s="497" t="s">
        <v>1020</v>
      </c>
      <c r="D40" s="281" t="str">
        <f ca="1">IF(ISERROR(OFFSET('HARGA SATUAN'!$D$6,MATCH(RAB!C40,'HARGA SATUAN'!$C$7:$C$1492,0),0)),"",OFFSET('HARGA SATUAN'!$D$6,MATCH(RAB!C40,'HARGA SATUAN'!$C$7:$C$1492,0),0))</f>
        <v>HDW</v>
      </c>
      <c r="E40" s="282" t="str">
        <f ca="1">IF(B40="+","Unit",IF(ISERROR(OFFSET('HARGA SATUAN'!$E$6,MATCH(RAB!C40,'HARGA SATUAN'!$C$7:$C$1492,0),0)),"",OFFSET('HARGA SATUAN'!$E$6,MATCH(RAB!C40,'HARGA SATUAN'!$C$7:$C$1492,0),0)))</f>
        <v>Bh</v>
      </c>
      <c r="F40" s="498">
        <f>F28*2</f>
        <v>2</v>
      </c>
      <c r="G40" s="283">
        <f ca="1">IF(ISERROR(OFFSET('HARGA SATUAN'!$I$6,MATCH(RAB!C40,'HARGA SATUAN'!$C$7:$C$1492,0),0)),0,OFFSET('HARGA SATUAN'!$I$6,MATCH(RAB!C40,'HARGA SATUAN'!$C$7:$C$1492,0),0))</f>
        <v>7320</v>
      </c>
      <c r="H40" s="284">
        <f t="shared" ca="1" si="12"/>
        <v>0</v>
      </c>
      <c r="I40" s="284">
        <f t="shared" ca="1" si="13"/>
        <v>14640</v>
      </c>
      <c r="J40" s="284">
        <f t="shared" ca="1" si="14"/>
        <v>0</v>
      </c>
      <c r="K40" s="285">
        <f t="shared" ca="1" si="15"/>
        <v>14640</v>
      </c>
      <c r="L40" s="289"/>
      <c r="M40" s="289"/>
      <c r="N40" s="289"/>
      <c r="O40" s="286"/>
      <c r="P40" s="286"/>
      <c r="Q40" s="267"/>
      <c r="R40" s="259"/>
      <c r="S40" s="287"/>
      <c r="T40" s="264"/>
      <c r="U40" s="264"/>
      <c r="V40" s="264"/>
    </row>
    <row r="41" spans="1:22" s="290" customFormat="1">
      <c r="A41" s="259"/>
      <c r="B41" s="495">
        <v>13</v>
      </c>
      <c r="C41" s="497" t="s">
        <v>1021</v>
      </c>
      <c r="D41" s="281" t="str">
        <f ca="1">IF(ISERROR(OFFSET('HARGA SATUAN'!$D$6,MATCH(RAB!C41,'HARGA SATUAN'!$C$7:$C$1492,0),0)),"",OFFSET('HARGA SATUAN'!$D$6,MATCH(RAB!C41,'HARGA SATUAN'!$C$7:$C$1492,0),0))</f>
        <v>HDW</v>
      </c>
      <c r="E41" s="282" t="str">
        <f ca="1">IF(B41="+","Unit",IF(ISERROR(OFFSET('HARGA SATUAN'!$E$6,MATCH(RAB!C41,'HARGA SATUAN'!$C$7:$C$1492,0),0)),"",OFFSET('HARGA SATUAN'!$E$6,MATCH(RAB!C41,'HARGA SATUAN'!$C$7:$C$1492,0),0)))</f>
        <v>Bh</v>
      </c>
      <c r="F41" s="498">
        <f>F28*1</f>
        <v>1</v>
      </c>
      <c r="G41" s="283">
        <f ca="1">IF(ISERROR(OFFSET('HARGA SATUAN'!$I$6,MATCH(RAB!C41,'HARGA SATUAN'!$C$7:$C$1492,0),0)),0,OFFSET('HARGA SATUAN'!$I$6,MATCH(RAB!C41,'HARGA SATUAN'!$C$7:$C$1492,0),0))</f>
        <v>8784</v>
      </c>
      <c r="H41" s="284">
        <f t="shared" ca="1" si="12"/>
        <v>0</v>
      </c>
      <c r="I41" s="284">
        <f t="shared" ca="1" si="13"/>
        <v>8784</v>
      </c>
      <c r="J41" s="284">
        <f t="shared" ca="1" si="14"/>
        <v>0</v>
      </c>
      <c r="K41" s="285">
        <f t="shared" ca="1" si="15"/>
        <v>8784</v>
      </c>
      <c r="L41" s="289"/>
      <c r="M41" s="289"/>
      <c r="N41" s="289"/>
      <c r="O41" s="286"/>
      <c r="P41" s="286"/>
      <c r="Q41" s="267"/>
      <c r="R41" s="259"/>
      <c r="S41" s="287"/>
      <c r="T41" s="264"/>
      <c r="U41" s="264"/>
      <c r="V41" s="264"/>
    </row>
    <row r="42" spans="1:22" s="290" customFormat="1">
      <c r="A42" s="259"/>
      <c r="B42" s="495">
        <v>14</v>
      </c>
      <c r="C42" s="497" t="s">
        <v>1022</v>
      </c>
      <c r="D42" s="281" t="str">
        <f ca="1">IF(ISERROR(OFFSET('HARGA SATUAN'!$D$6,MATCH(RAB!C42,'HARGA SATUAN'!$C$7:$C$1492,0),0)),"",OFFSET('HARGA SATUAN'!$D$6,MATCH(RAB!C42,'HARGA SATUAN'!$C$7:$C$1492,0),0))</f>
        <v>HDW</v>
      </c>
      <c r="E42" s="282" t="str">
        <f ca="1">IF(B42="+","Unit",IF(ISERROR(OFFSET('HARGA SATUAN'!$E$6,MATCH(RAB!C42,'HARGA SATUAN'!$C$7:$C$1492,0),0)),"",OFFSET('HARGA SATUAN'!$E$6,MATCH(RAB!C42,'HARGA SATUAN'!$C$7:$C$1492,0),0)))</f>
        <v>Bh</v>
      </c>
      <c r="F42" s="498">
        <f>F28*(2*2)</f>
        <v>4</v>
      </c>
      <c r="G42" s="283">
        <f ca="1">IF(ISERROR(OFFSET('HARGA SATUAN'!$I$6,MATCH(RAB!C42,'HARGA SATUAN'!$C$7:$C$1492,0),0)),0,OFFSET('HARGA SATUAN'!$I$6,MATCH(RAB!C42,'HARGA SATUAN'!$C$7:$C$1492,0),0))</f>
        <v>52704</v>
      </c>
      <c r="H42" s="284">
        <f t="shared" ca="1" si="12"/>
        <v>0</v>
      </c>
      <c r="I42" s="284">
        <f t="shared" ca="1" si="13"/>
        <v>210816</v>
      </c>
      <c r="J42" s="284">
        <f t="shared" ca="1" si="14"/>
        <v>0</v>
      </c>
      <c r="K42" s="285">
        <f t="shared" ca="1" si="15"/>
        <v>210816</v>
      </c>
      <c r="L42" s="289"/>
      <c r="M42" s="289"/>
      <c r="N42" s="289"/>
      <c r="O42" s="286"/>
      <c r="P42" s="286"/>
      <c r="Q42" s="267"/>
      <c r="R42" s="259"/>
      <c r="S42" s="287"/>
      <c r="T42" s="264"/>
      <c r="U42" s="264"/>
      <c r="V42" s="264"/>
    </row>
    <row r="43" spans="1:22" s="290" customFormat="1">
      <c r="A43" s="259"/>
      <c r="B43" s="495">
        <v>15</v>
      </c>
      <c r="C43" s="497" t="s">
        <v>1023</v>
      </c>
      <c r="D43" s="281" t="str">
        <f ca="1">IF(ISERROR(OFFSET('HARGA SATUAN'!$D$6,MATCH(RAB!C43,'HARGA SATUAN'!$C$7:$C$1492,0),0)),"",OFFSET('HARGA SATUAN'!$D$6,MATCH(RAB!C43,'HARGA SATUAN'!$C$7:$C$1492,0),0))</f>
        <v>HDW</v>
      </c>
      <c r="E43" s="282" t="str">
        <f ca="1">IF(B43="+","Unit",IF(ISERROR(OFFSET('HARGA SATUAN'!$E$6,MATCH(RAB!C43,'HARGA SATUAN'!$C$7:$C$1492,0),0)),"",OFFSET('HARGA SATUAN'!$E$6,MATCH(RAB!C43,'HARGA SATUAN'!$C$7:$C$1492,0),0)))</f>
        <v>Bh</v>
      </c>
      <c r="F43" s="498">
        <f>F28*2</f>
        <v>2</v>
      </c>
      <c r="G43" s="283">
        <f ca="1">IF(ISERROR(OFFSET('HARGA SATUAN'!$I$6,MATCH(RAB!C43,'HARGA SATUAN'!$C$7:$C$1492,0),0)),0,OFFSET('HARGA SATUAN'!$I$6,MATCH(RAB!C43,'HARGA SATUAN'!$C$7:$C$1492,0),0))</f>
        <v>67344</v>
      </c>
      <c r="H43" s="284">
        <f t="shared" ca="1" si="12"/>
        <v>0</v>
      </c>
      <c r="I43" s="284">
        <f t="shared" ca="1" si="13"/>
        <v>134688</v>
      </c>
      <c r="J43" s="284">
        <f t="shared" ca="1" si="14"/>
        <v>0</v>
      </c>
      <c r="K43" s="285">
        <f t="shared" ca="1" si="15"/>
        <v>134688</v>
      </c>
      <c r="L43" s="289"/>
      <c r="M43" s="289"/>
      <c r="N43" s="289"/>
      <c r="O43" s="286"/>
      <c r="P43" s="286"/>
      <c r="Q43" s="267"/>
      <c r="R43" s="259"/>
      <c r="S43" s="287"/>
      <c r="T43" s="264"/>
      <c r="U43" s="264"/>
      <c r="V43" s="264"/>
    </row>
    <row r="44" spans="1:22" s="290" customFormat="1">
      <c r="A44" s="259"/>
      <c r="B44" s="495">
        <v>16</v>
      </c>
      <c r="C44" s="497" t="s">
        <v>1635</v>
      </c>
      <c r="D44" s="281" t="str">
        <f ca="1">IF(ISERROR(OFFSET('HARGA SATUAN'!$D$6,MATCH(RAB!C44,'HARGA SATUAN'!$C$7:$C$1492,0),0)),"",OFFSET('HARGA SATUAN'!$D$6,MATCH(RAB!C44,'HARGA SATUAN'!$C$7:$C$1492,0),0))</f>
        <v/>
      </c>
      <c r="E44" s="282" t="str">
        <f ca="1">IF(B44="+","Unit",IF(ISERROR(OFFSET('HARGA SATUAN'!$E$6,MATCH(RAB!C44,'HARGA SATUAN'!$C$7:$C$1492,0),0)),"",OFFSET('HARGA SATUAN'!$E$6,MATCH(RAB!C44,'HARGA SATUAN'!$C$7:$C$1492,0),0)))</f>
        <v/>
      </c>
      <c r="F44" s="498">
        <f>F28*16</f>
        <v>16</v>
      </c>
      <c r="G44" s="283">
        <f ca="1">IF(ISERROR(OFFSET('HARGA SATUAN'!$I$6,MATCH(RAB!C44,'HARGA SATUAN'!$C$7:$C$1492,0),0)),0,OFFSET('HARGA SATUAN'!$I$6,MATCH(RAB!C44,'HARGA SATUAN'!$C$7:$C$1492,0),0))</f>
        <v>0</v>
      </c>
      <c r="H44" s="284">
        <f t="shared" ca="1" si="12"/>
        <v>0</v>
      </c>
      <c r="I44" s="284">
        <f t="shared" ca="1" si="13"/>
        <v>0</v>
      </c>
      <c r="J44" s="284">
        <f t="shared" ca="1" si="14"/>
        <v>0</v>
      </c>
      <c r="K44" s="285">
        <f t="shared" ca="1" si="15"/>
        <v>0</v>
      </c>
      <c r="L44" s="289"/>
      <c r="M44" s="289"/>
      <c r="N44" s="289"/>
      <c r="O44" s="286"/>
      <c r="P44" s="286"/>
      <c r="Q44" s="267"/>
      <c r="R44" s="259"/>
      <c r="S44" s="287"/>
      <c r="T44" s="264"/>
      <c r="U44" s="264"/>
      <c r="V44" s="264"/>
    </row>
    <row r="45" spans="1:22" s="290" customFormat="1">
      <c r="A45" s="259"/>
      <c r="B45" s="495">
        <v>17</v>
      </c>
      <c r="C45" s="497" t="s">
        <v>173</v>
      </c>
      <c r="D45" s="281" t="str">
        <f ca="1">IF(ISERROR(OFFSET('HARGA SATUAN'!$D$6,MATCH(RAB!C45,'HARGA SATUAN'!$C$7:$C$1492,0),0)),"",OFFSET('HARGA SATUAN'!$D$6,MATCH(RAB!C45,'HARGA SATUAN'!$C$7:$C$1492,0),0))</f>
        <v>HDW</v>
      </c>
      <c r="E45" s="282" t="str">
        <f ca="1">IF(B45="+","Unit",IF(ISERROR(OFFSET('HARGA SATUAN'!$E$6,MATCH(RAB!C45,'HARGA SATUAN'!$C$7:$C$1492,0),0)),"",OFFSET('HARGA SATUAN'!$E$6,MATCH(RAB!C45,'HARGA SATUAN'!$C$7:$C$1492,0),0)))</f>
        <v>Bh</v>
      </c>
      <c r="F45" s="498">
        <f>F28*8</f>
        <v>8</v>
      </c>
      <c r="G45" s="283">
        <f ca="1">IF(ISERROR(OFFSET('HARGA SATUAN'!$I$6,MATCH(RAB!C45,'HARGA SATUAN'!$C$7:$C$1492,0),0)),0,OFFSET('HARGA SATUAN'!$I$6,MATCH(RAB!C45,'HARGA SATUAN'!$C$7:$C$1492,0),0))</f>
        <v>22500</v>
      </c>
      <c r="H45" s="284">
        <f t="shared" ca="1" si="12"/>
        <v>0</v>
      </c>
      <c r="I45" s="284">
        <f t="shared" ca="1" si="13"/>
        <v>180000</v>
      </c>
      <c r="J45" s="284">
        <f t="shared" ca="1" si="14"/>
        <v>0</v>
      </c>
      <c r="K45" s="285">
        <f t="shared" ca="1" si="15"/>
        <v>180000</v>
      </c>
      <c r="L45" s="289"/>
      <c r="M45" s="289"/>
      <c r="N45" s="289"/>
      <c r="O45" s="286"/>
      <c r="P45" s="286"/>
      <c r="Q45" s="267"/>
      <c r="R45" s="259"/>
      <c r="S45" s="287"/>
      <c r="T45" s="264"/>
      <c r="U45" s="264"/>
      <c r="V45" s="264"/>
    </row>
    <row r="46" spans="1:22" s="290" customFormat="1" ht="30">
      <c r="A46" s="259"/>
      <c r="B46" s="495">
        <v>18</v>
      </c>
      <c r="C46" s="109" t="s">
        <v>1135</v>
      </c>
      <c r="D46" s="281" t="str">
        <f ca="1">IF(ISERROR(OFFSET('HARGA SATUAN'!$D$6,MATCH(RAB!C46,'HARGA SATUAN'!$C$7:$C$1492,0),0)),"",OFFSET('HARGA SATUAN'!$D$6,MATCH(RAB!C46,'HARGA SATUAN'!$C$7:$C$1492,0),0))</f>
        <v>JASA</v>
      </c>
      <c r="E46" s="282" t="str">
        <f ca="1">IF(B46="+","Unit",IF(ISERROR(OFFSET('HARGA SATUAN'!$E$6,MATCH(RAB!C46,'HARGA SATUAN'!$C$7:$C$1492,0),0)),"",OFFSET('HARGA SATUAN'!$E$6,MATCH(RAB!C46,'HARGA SATUAN'!$C$7:$C$1492,0),0)))</f>
        <v>Unit</v>
      </c>
      <c r="F46" s="498">
        <f>F28*1</f>
        <v>1</v>
      </c>
      <c r="G46" s="283">
        <f ca="1">IF(ISERROR(OFFSET('HARGA SATUAN'!$I$6,MATCH(RAB!C46,'HARGA SATUAN'!$C$7:$C$1492,0),0)),0,OFFSET('HARGA SATUAN'!$I$6,MATCH(RAB!C46,'HARGA SATUAN'!$C$7:$C$1492,0),0))</f>
        <v>614700</v>
      </c>
      <c r="H46" s="284">
        <f t="shared" ca="1" si="12"/>
        <v>0</v>
      </c>
      <c r="I46" s="284">
        <f t="shared" ca="1" si="13"/>
        <v>0</v>
      </c>
      <c r="J46" s="284">
        <f t="shared" ca="1" si="14"/>
        <v>614700</v>
      </c>
      <c r="K46" s="285">
        <f t="shared" ca="1" si="15"/>
        <v>614700</v>
      </c>
      <c r="L46" s="289"/>
      <c r="M46" s="289"/>
      <c r="N46" s="289"/>
      <c r="O46" s="286"/>
      <c r="P46" s="286"/>
      <c r="Q46" s="267"/>
      <c r="R46" s="259"/>
      <c r="S46" s="287"/>
      <c r="T46" s="264"/>
      <c r="U46" s="264"/>
      <c r="V46" s="264"/>
    </row>
    <row r="47" spans="1:22" s="290" customFormat="1">
      <c r="A47" s="259"/>
      <c r="B47" s="466"/>
      <c r="C47" s="468"/>
      <c r="D47" s="281" t="str">
        <f ca="1">IF(ISERROR(OFFSET('HARGA SATUAN'!$D$6,MATCH(RAB!C47,'HARGA SATUAN'!$C$7:$C$1492,0),0)),"",OFFSET('HARGA SATUAN'!$D$6,MATCH(RAB!C47,'HARGA SATUAN'!$C$7:$C$1492,0),0))</f>
        <v/>
      </c>
      <c r="E47" s="282" t="str">
        <f ca="1">IF(B47="+","Unit",IF(ISERROR(OFFSET('HARGA SATUAN'!$E$6,MATCH(RAB!C47,'HARGA SATUAN'!$C$7:$C$1492,0),0)),"",OFFSET('HARGA SATUAN'!$E$6,MATCH(RAB!C47,'HARGA SATUAN'!$C$7:$C$1492,0),0)))</f>
        <v/>
      </c>
      <c r="F47" s="389"/>
      <c r="G47" s="283">
        <f ca="1">IF(ISERROR(OFFSET('HARGA SATUAN'!$I$6,MATCH(RAB!C47,'HARGA SATUAN'!$C$7:$C$1492,0),0)),0,OFFSET('HARGA SATUAN'!$I$6,MATCH(RAB!C47,'HARGA SATUAN'!$C$7:$C$1492,0),0))</f>
        <v>0</v>
      </c>
      <c r="H47" s="284">
        <f t="shared" ca="1" si="12"/>
        <v>0</v>
      </c>
      <c r="I47" s="284">
        <f t="shared" ca="1" si="13"/>
        <v>0</v>
      </c>
      <c r="J47" s="284">
        <f t="shared" ca="1" si="14"/>
        <v>0</v>
      </c>
      <c r="K47" s="285">
        <f t="shared" ca="1" si="15"/>
        <v>0</v>
      </c>
      <c r="L47" s="289"/>
      <c r="M47" s="289"/>
      <c r="N47" s="289"/>
      <c r="O47" s="286"/>
      <c r="P47" s="286"/>
      <c r="Q47" s="267"/>
      <c r="R47" s="259"/>
      <c r="S47" s="287"/>
      <c r="T47" s="264"/>
      <c r="U47" s="264"/>
      <c r="V47" s="264"/>
    </row>
    <row r="48" spans="1:22" s="290" customFormat="1">
      <c r="A48" s="259" t="e">
        <f>IF(AND(C48=0,#REF!=0,#REF!=0),"BLANKS",1)</f>
        <v>#REF!</v>
      </c>
      <c r="B48" s="467" t="s">
        <v>520</v>
      </c>
      <c r="C48" s="468" t="s">
        <v>1576</v>
      </c>
      <c r="D48" s="281" t="str">
        <f ca="1">IF(ISERROR(OFFSET('HARGA SATUAN'!$D$6,MATCH(RAB!C48,'HARGA SATUAN'!$C$7:$C$1492,0),0)),"",OFFSET('HARGA SATUAN'!$D$6,MATCH(RAB!C48,'HARGA SATUAN'!$C$7:$C$1492,0),0))</f>
        <v/>
      </c>
      <c r="E48" s="282" t="str">
        <f ca="1">IF(B48="+","Unit",IF(ISERROR(OFFSET('HARGA SATUAN'!$E$6,MATCH(RAB!C48,'HARGA SATUAN'!$C$7:$C$1492,0),0)),"",OFFSET('HARGA SATUAN'!$E$6,MATCH(RAB!C48,'HARGA SATUAN'!$C$7:$C$1492,0),0)))</f>
        <v/>
      </c>
      <c r="F48" s="389"/>
      <c r="G48" s="283">
        <f ca="1">IF(ISERROR(OFFSET('HARGA SATUAN'!$I$6,MATCH(RAB!C48,'HARGA SATUAN'!$C$7:$C$1492,0),0)),0,OFFSET('HARGA SATUAN'!$I$6,MATCH(RAB!C48,'HARGA SATUAN'!$C$7:$C$1492,0),0))</f>
        <v>0</v>
      </c>
      <c r="H48" s="284">
        <f t="shared" ca="1" si="12"/>
        <v>0</v>
      </c>
      <c r="I48" s="284">
        <f t="shared" ca="1" si="13"/>
        <v>0</v>
      </c>
      <c r="J48" s="284">
        <f t="shared" ca="1" si="14"/>
        <v>0</v>
      </c>
      <c r="K48" s="285">
        <f t="shared" ca="1" si="15"/>
        <v>0</v>
      </c>
      <c r="L48" s="289"/>
      <c r="M48" s="289"/>
      <c r="N48" s="289"/>
      <c r="O48" s="286"/>
      <c r="P48" s="286"/>
      <c r="Q48" s="267"/>
      <c r="R48" s="259"/>
      <c r="S48" s="287"/>
      <c r="T48" s="264"/>
      <c r="U48" s="264"/>
      <c r="V48" s="264"/>
    </row>
    <row r="49" spans="1:22" s="290" customFormat="1">
      <c r="A49" s="259"/>
      <c r="B49" s="466">
        <v>1</v>
      </c>
      <c r="C49" s="186" t="s">
        <v>972</v>
      </c>
      <c r="D49" s="281" t="str">
        <f ca="1">IF(ISERROR(OFFSET('HARGA SATUAN'!$D$6,MATCH(RAB!C49,'HARGA SATUAN'!$C$7:$C$1492,0),0)),"",OFFSET('HARGA SATUAN'!$D$6,MATCH(RAB!C49,'HARGA SATUAN'!$C$7:$C$1492,0),0))</f>
        <v>JASA</v>
      </c>
      <c r="E49" s="282" t="str">
        <f ca="1">IF(B49="+","Unit",IF(ISERROR(OFFSET('HARGA SATUAN'!$E$6,MATCH(RAB!C49,'HARGA SATUAN'!$C$7:$C$1492,0),0)),"",OFFSET('HARGA SATUAN'!$E$6,MATCH(RAB!C49,'HARGA SATUAN'!$C$7:$C$1492,0),0)))</f>
        <v>Unit</v>
      </c>
      <c r="F49" s="389">
        <v>1</v>
      </c>
      <c r="G49" s="283">
        <f ca="1">IF(ISERROR(OFFSET('HARGA SATUAN'!$I$6,MATCH(RAB!C49,'HARGA SATUAN'!$C$7:$C$1492,0),0)),0,OFFSET('HARGA SATUAN'!$I$6,MATCH(RAB!C49,'HARGA SATUAN'!$C$7:$C$1492,0),0))</f>
        <v>63840</v>
      </c>
      <c r="H49" s="284">
        <f t="shared" ca="1" si="12"/>
        <v>0</v>
      </c>
      <c r="I49" s="284">
        <f t="shared" ca="1" si="13"/>
        <v>0</v>
      </c>
      <c r="J49" s="284">
        <f t="shared" ca="1" si="14"/>
        <v>63840</v>
      </c>
      <c r="K49" s="285">
        <f t="shared" ca="1" si="15"/>
        <v>63840</v>
      </c>
      <c r="L49" s="289"/>
      <c r="M49" s="289"/>
      <c r="N49" s="289"/>
      <c r="O49" s="286"/>
      <c r="P49" s="286"/>
      <c r="Q49" s="267"/>
      <c r="R49" s="259"/>
      <c r="S49" s="287"/>
      <c r="T49" s="264"/>
      <c r="U49" s="264"/>
      <c r="V49" s="264"/>
    </row>
    <row r="50" spans="1:22" s="290" customFormat="1">
      <c r="A50" s="259" t="e">
        <f>IF(AND(C50=0,#REF!=0,#REF!=0),"BLANKS",1)</f>
        <v>#REF!</v>
      </c>
      <c r="B50" s="466">
        <v>2</v>
      </c>
      <c r="C50" s="109" t="s">
        <v>958</v>
      </c>
      <c r="D50" s="281" t="str">
        <f ca="1">IF(ISERROR(OFFSET('HARGA SATUAN'!$D$6,MATCH(RAB!C50,'HARGA SATUAN'!$C$7:$C$1492,0),0)),"",OFFSET('HARGA SATUAN'!$D$6,MATCH(RAB!C50,'HARGA SATUAN'!$C$7:$C$1492,0),0))</f>
        <v>JASA</v>
      </c>
      <c r="E50" s="282" t="str">
        <f ca="1">IF(B50="+","Unit",IF(ISERROR(OFFSET('HARGA SATUAN'!$E$6,MATCH(RAB!C50,'HARGA SATUAN'!$C$7:$C$1492,0),0)),"",OFFSET('HARGA SATUAN'!$E$6,MATCH(RAB!C50,'HARGA SATUAN'!$C$7:$C$1492,0),0)))</f>
        <v>Unit</v>
      </c>
      <c r="F50" s="389">
        <v>1</v>
      </c>
      <c r="G50" s="283">
        <f ca="1">IF(ISERROR(OFFSET('HARGA SATUAN'!$I$6,MATCH(RAB!C50,'HARGA SATUAN'!$C$7:$C$1492,0),0)),0,OFFSET('HARGA SATUAN'!$I$6,MATCH(RAB!C50,'HARGA SATUAN'!$C$7:$C$1492,0),0))</f>
        <v>2270640</v>
      </c>
      <c r="H50" s="284">
        <f t="shared" ca="1" si="12"/>
        <v>0</v>
      </c>
      <c r="I50" s="284">
        <f t="shared" ca="1" si="13"/>
        <v>0</v>
      </c>
      <c r="J50" s="284">
        <f t="shared" ca="1" si="14"/>
        <v>2270640</v>
      </c>
      <c r="K50" s="285">
        <f t="shared" ca="1" si="15"/>
        <v>2270640</v>
      </c>
      <c r="L50" s="289"/>
      <c r="M50" s="289"/>
      <c r="N50" s="289"/>
      <c r="O50" s="286"/>
      <c r="P50" s="286"/>
      <c r="Q50" s="267"/>
      <c r="R50" s="259"/>
      <c r="S50" s="287"/>
      <c r="T50" s="264"/>
      <c r="U50" s="264"/>
      <c r="V50" s="264"/>
    </row>
    <row r="51" spans="1:22" s="290" customFormat="1">
      <c r="A51" s="259" t="s">
        <v>1413</v>
      </c>
      <c r="B51" s="466"/>
      <c r="C51" s="109"/>
      <c r="D51" s="281" t="str">
        <f ca="1">IF(ISERROR(OFFSET('HARGA SATUAN'!$D$6,MATCH(RAB!C51,'HARGA SATUAN'!$C$7:$C$1492,0),0)),"",OFFSET('HARGA SATUAN'!$D$6,MATCH(RAB!C51,'HARGA SATUAN'!$C$7:$C$1492,0),0))</f>
        <v/>
      </c>
      <c r="E51" s="282" t="str">
        <f ca="1">IF(B51="+","Unit",IF(ISERROR(OFFSET('HARGA SATUAN'!$E$6,MATCH(RAB!C51,'HARGA SATUAN'!$C$7:$C$1492,0),0)),"",OFFSET('HARGA SATUAN'!$E$6,MATCH(RAB!C51,'HARGA SATUAN'!$C$7:$C$1492,0),0)))</f>
        <v/>
      </c>
      <c r="F51" s="389"/>
      <c r="G51" s="283">
        <f ca="1">IF(ISERROR(OFFSET('HARGA SATUAN'!$I$6,MATCH(RAB!C51,'HARGA SATUAN'!$C$7:$C$1492,0),0)),0,OFFSET('HARGA SATUAN'!$I$6,MATCH(RAB!C51,'HARGA SATUAN'!$C$7:$C$1492,0),0))</f>
        <v>0</v>
      </c>
      <c r="H51" s="284">
        <f t="shared" ca="1" si="12"/>
        <v>0</v>
      </c>
      <c r="I51" s="284">
        <f t="shared" ca="1" si="13"/>
        <v>0</v>
      </c>
      <c r="J51" s="284">
        <f t="shared" ca="1" si="14"/>
        <v>0</v>
      </c>
      <c r="K51" s="285">
        <f t="shared" ca="1" si="15"/>
        <v>0</v>
      </c>
      <c r="L51" s="289"/>
      <c r="M51" s="289"/>
      <c r="N51" s="289"/>
      <c r="O51" s="286"/>
      <c r="P51" s="286"/>
      <c r="Q51" s="267"/>
      <c r="R51" s="259"/>
      <c r="S51" s="287"/>
      <c r="T51" s="264"/>
      <c r="U51" s="264"/>
      <c r="V51" s="264"/>
    </row>
    <row r="52" spans="1:22">
      <c r="B52" s="291"/>
      <c r="C52" s="292" t="s">
        <v>465</v>
      </c>
      <c r="D52" s="281" t="str">
        <f ca="1">IF(ISERROR(OFFSET('HARGA SATUAN'!$D$6,MATCH(RAB!C52,'HARGA SATUAN'!$C$7:$C$1492,0),0)),"",OFFSET('HARGA SATUAN'!$D$6,MATCH(RAB!C52,'HARGA SATUAN'!$C$7:$C$1492,0),0))</f>
        <v/>
      </c>
      <c r="E52" s="282" t="str">
        <f ca="1">IF(B52="+","Unit",IF(ISERROR(OFFSET('HARGA SATUAN'!$E$6,MATCH(RAB!C52,'HARGA SATUAN'!$C$7:$C$1492,0),0)),"",OFFSET('HARGA SATUAN'!$E$6,MATCH(RAB!C52,'HARGA SATUAN'!$C$7:$C$1492,0),0)))</f>
        <v/>
      </c>
      <c r="F52" s="293"/>
      <c r="G52" s="283">
        <f ca="1">IF(ISERROR(OFFSET('HARGA SATUAN'!$I$6,MATCH(RAB!C52,'HARGA SATUAN'!$C$7:$C$1492,0),0)),0,OFFSET('HARGA SATUAN'!$I$6,MATCH(RAB!C52,'HARGA SATUAN'!$C$7:$C$1492,0),0))</f>
        <v>0</v>
      </c>
      <c r="H52" s="284">
        <f t="shared" ca="1" si="12"/>
        <v>0</v>
      </c>
      <c r="I52" s="284">
        <f t="shared" ca="1" si="13"/>
        <v>0</v>
      </c>
      <c r="J52" s="284">
        <f t="shared" ca="1" si="14"/>
        <v>0</v>
      </c>
      <c r="K52" s="285">
        <f t="shared" ca="1" si="15"/>
        <v>0</v>
      </c>
    </row>
    <row r="53" spans="1:22">
      <c r="B53" s="294">
        <v>1</v>
      </c>
      <c r="C53" s="295" t="s">
        <v>1061</v>
      </c>
      <c r="D53" s="296" t="str">
        <f ca="1">IF(ISERROR(OFFSET('HARGA SATUAN'!$D$6,MATCH(RAB!C53,'HARGA SATUAN'!$C$7:$C$1492,0),0)),"",OFFSET('HARGA SATUAN'!$D$6,MATCH(RAB!C53,'HARGA SATUAN'!$C$7:$C$1492,0),0))</f>
        <v>JASA</v>
      </c>
      <c r="E53" s="297" t="str">
        <f ca="1">IF(ISERROR(OFFSET('HARGA SATUAN'!$E$6,MATCH(RAB!C53,'HARGA SATUAN'!$C$7:$C$1492,0),0)),"",OFFSET('HARGA SATUAN'!$E$6,MATCH(RAB!C53,'HARGA SATUAN'!$C$7:$C$1492,0),0))</f>
        <v>Lot</v>
      </c>
      <c r="F53" s="298">
        <v>1</v>
      </c>
      <c r="G53" s="299">
        <f ca="1">IF(ISERROR(OFFSET('HARGA SATUAN'!$I$6,MATCH(RAB!C53,'HARGA SATUAN'!$C$7:$C$1492,0),0)),0,OFFSET('HARGA SATUAN'!$I$6,MATCH(RAB!C53,'HARGA SATUAN'!$C$7:$C$1492,0),0))</f>
        <v>2.5000000000000001E-2</v>
      </c>
      <c r="H53" s="300"/>
      <c r="I53" s="300"/>
      <c r="J53" s="300">
        <f ca="1">SUM(K15:K51)*G53</f>
        <v>3338004.9594999999</v>
      </c>
      <c r="K53" s="301">
        <f ca="1">SUM(H53:J53)</f>
        <v>3338004.9594999999</v>
      </c>
    </row>
    <row r="54" spans="1:22">
      <c r="B54" s="302"/>
      <c r="C54" s="303"/>
      <c r="D54" s="281" t="str">
        <f ca="1">IF(ISERROR(OFFSET('HARGA SATUAN'!$D$6,MATCH(RAB!C54,'HARGA SATUAN'!$C$7:$C$1492,0),0)),"",OFFSET('HARGA SATUAN'!$D$6,MATCH(RAB!C54,'HARGA SATUAN'!$C$7:$C$1492,0),0))</f>
        <v/>
      </c>
      <c r="E54" s="282" t="str">
        <f ca="1">IF(ISERROR(OFFSET('HARGA SATUAN'!$E$6,MATCH(RAB!C54,'HARGA SATUAN'!$C$7:$C$1492,0),0)),"",OFFSET('HARGA SATUAN'!$E$6,MATCH(RAB!C54,'HARGA SATUAN'!$C$7:$C$1492,0),0))</f>
        <v/>
      </c>
      <c r="F54" s="293"/>
      <c r="G54" s="283" t="str">
        <f ca="1">IF(ISERROR(OFFSET('HARGA SATUAN'!$I$6,MATCH(RAB!C54,'HARGA SATUAN'!$C$7:$C$1492,0),0)),"",OFFSET('HARGA SATUAN'!$I$6,MATCH(RAB!C54,'HARGA SATUAN'!$C$7:$C$1492,0),0))</f>
        <v/>
      </c>
      <c r="H54" s="284">
        <f ca="1">IF(OR(D54="MDU",D54="MDU-KD"),IF(G54="PLN",0,G54*F54),0)</f>
        <v>0</v>
      </c>
      <c r="I54" s="284">
        <f ca="1">IF(D54="HDW",IF(G54="PLN",0,G54*F54),0)</f>
        <v>0</v>
      </c>
      <c r="J54" s="284">
        <f ca="1">IF(D54="JASA",IF(G54="PLN",0,G54*F54),0)</f>
        <v>0</v>
      </c>
      <c r="K54" s="285">
        <f ca="1">SUM(H54:J54)</f>
        <v>0</v>
      </c>
    </row>
    <row r="55" spans="1:22" ht="15.75" thickBot="1">
      <c r="B55" s="304"/>
      <c r="C55" s="305"/>
      <c r="D55" s="306"/>
      <c r="E55" s="307"/>
      <c r="F55" s="307"/>
      <c r="G55" s="307"/>
      <c r="H55" s="308"/>
      <c r="I55" s="308"/>
      <c r="J55" s="308"/>
      <c r="K55" s="309"/>
    </row>
    <row r="56" spans="1:22">
      <c r="B56" s="310"/>
      <c r="C56" s="604" t="s">
        <v>980</v>
      </c>
      <c r="D56" s="604"/>
      <c r="E56" s="604"/>
      <c r="F56" s="604"/>
      <c r="G56" s="311" t="s">
        <v>9</v>
      </c>
      <c r="H56" s="312">
        <f ca="1">SUM(H14:H54)</f>
        <v>107377500</v>
      </c>
      <c r="I56" s="312">
        <f ca="1">SUM(I14:I54)</f>
        <v>18959218.380000003</v>
      </c>
      <c r="J56" s="312">
        <f ca="1">SUM(J14:J54)</f>
        <v>10521484.9595</v>
      </c>
      <c r="K56" s="312">
        <f ca="1">SUM(K14:K54)</f>
        <v>136858203.33950001</v>
      </c>
    </row>
    <row r="57" spans="1:22">
      <c r="B57" s="313"/>
      <c r="C57" s="621" t="s">
        <v>1426</v>
      </c>
      <c r="D57" s="621"/>
      <c r="E57" s="621"/>
      <c r="F57" s="621"/>
      <c r="G57" s="314" t="s">
        <v>9</v>
      </c>
      <c r="H57" s="315">
        <f ca="1">H56*0.11</f>
        <v>11811525</v>
      </c>
      <c r="I57" s="315">
        <f ca="1">I56*0.11</f>
        <v>2085514.0218000002</v>
      </c>
      <c r="J57" s="315">
        <f ca="1">J56*0.11</f>
        <v>1157363.3455449999</v>
      </c>
      <c r="K57" s="315">
        <f ca="1">K56*0.11</f>
        <v>15054402.367345002</v>
      </c>
    </row>
    <row r="58" spans="1:22" ht="15.75" thickBot="1">
      <c r="B58" s="313"/>
      <c r="C58" s="619" t="s">
        <v>453</v>
      </c>
      <c r="D58" s="619"/>
      <c r="E58" s="619"/>
      <c r="F58" s="619"/>
      <c r="G58" s="316" t="s">
        <v>9</v>
      </c>
      <c r="H58" s="317">
        <f ca="1">SUM(H56:H57)</f>
        <v>119189025</v>
      </c>
      <c r="I58" s="317">
        <f ca="1">SUM(I56:I57)</f>
        <v>21044732.401800003</v>
      </c>
      <c r="J58" s="316">
        <f ca="1">SUM(J56:J57)</f>
        <v>11678848.305044999</v>
      </c>
      <c r="K58" s="316">
        <f ca="1">SUM(K56:K57)</f>
        <v>151912605.70684502</v>
      </c>
      <c r="M58" s="381"/>
    </row>
    <row r="59" spans="1:22">
      <c r="B59" s="622" t="str">
        <f ca="1">"Terbilang : "&amp;PROPER(IF(K58=0,"nol",IF(K58&lt;0,"minus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IF(--MID(TEXT(ABS(K58),"000000000000000"),1,3)=0,"",MID(TEXT(ABS(K58),"000000000000000"),1,1)&amp;" ratus "&amp;MID(TEXT(ABS(K58),"000000000000000"),2,1)&amp;" puluh "&amp;MID(TEXT(ABS(K58),"000000000000000"),3,1)&amp;" trilyun ")&amp; IF(--MID(TEXT(ABS(K58),"000000000000000"),4,3)=0,"",MID(TEXT(ABS(K58),"000000000000000"),4,1)&amp;" ratus "&amp;MID(TEXT(ABS(K58),"000000000000000"),5,1)&amp;" puluh "&amp;MID(TEXT(ABS(K58),"000000000000000"),6,1)&amp;" milyar ")&amp; IF(--MID(TEXT(ABS(K58),"000000000000000"),7,3)=0,"",MID(TEXT(ABS(K58),"000000000000000"),7,1)&amp;" ratus "&amp;MID(TEXT(ABS(K58),"000000000000000"),8,1)&amp;" puluh "&amp;MID(TEXT(ABS(K58),"000000000000000"),9,1)&amp;" juta ")&amp; IF(--MID(TEXT(ABS(K58),"000000000000000"),10,3)=0,"",IF(--MID(TEXT(ABS(K58),"000000000000000"),10,3)=1,"*",MID(TEXT(ABS(K58),"000000000000000"),10,1)&amp;" ratus "&amp;MID(TEXT(ABS(K58),"000000000000000"),11,1)&amp;" puluh ")&amp;MID(TEXT(ABS(K58),"000000000000000"),12,1)&amp;" ribu ")&amp; IF(--MID(TEXT(ABS(K58),"000000000000000"),13,3)=0,"",MID(TEXT(ABS(K58),"000000000000000"),13,1)&amp;" ratus "&amp;MID(TEXT(ABS(K58),"000000000000000"),14,1)&amp;" puluh "&amp;MID(TEXT(ABS(K58),"000000000000000"),15,1)),1,"satu"),2,"dua"),3,"tiga"),4,"empat"),5,"lima"),6,"enam"),7,"tujuh"),8,"delapan"),9,"sembilan"),"0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Lima Puluh Satu Juta Sembilan Ratus Dua Belas Ribu Enam Ratus Enam Rupiah</v>
      </c>
      <c r="C59" s="623"/>
      <c r="D59" s="623"/>
      <c r="E59" s="623"/>
      <c r="F59" s="623"/>
      <c r="G59" s="623"/>
      <c r="H59" s="623"/>
      <c r="I59" s="623"/>
      <c r="J59" s="623"/>
      <c r="K59" s="624"/>
    </row>
    <row r="60" spans="1:22">
      <c r="B60" s="625"/>
      <c r="C60" s="626"/>
      <c r="D60" s="626"/>
      <c r="E60" s="626"/>
      <c r="F60" s="626"/>
      <c r="G60" s="626"/>
      <c r="H60" s="626"/>
      <c r="I60" s="626"/>
      <c r="J60" s="626"/>
      <c r="K60" s="627"/>
    </row>
    <row r="61" spans="1:22" ht="15.75" thickBot="1">
      <c r="B61" s="318" t="str">
        <f>"Harga yang dipakai adalah "&amp;'HARGA SATUAN'!I5&amp;""</f>
        <v>Harga yang dipakai adalah RAB HSS 2023</v>
      </c>
      <c r="C61" s="319"/>
      <c r="D61" s="320"/>
      <c r="E61" s="320"/>
      <c r="F61" s="320"/>
      <c r="G61" s="321"/>
      <c r="H61" s="321"/>
      <c r="I61" s="321"/>
      <c r="J61" s="321"/>
      <c r="K61" s="322"/>
    </row>
    <row r="62" spans="1:22">
      <c r="C62" s="323"/>
      <c r="E62" s="325"/>
      <c r="F62" s="325"/>
      <c r="G62" s="325"/>
    </row>
    <row r="63" spans="1:22">
      <c r="C63" s="260"/>
      <c r="E63" s="325"/>
      <c r="F63" s="325"/>
      <c r="G63" s="325"/>
      <c r="H63" s="628"/>
      <c r="I63" s="628"/>
      <c r="J63" s="629"/>
      <c r="K63" s="629"/>
    </row>
    <row r="64" spans="1:22">
      <c r="C64" s="260"/>
      <c r="E64" s="325"/>
      <c r="F64" s="325"/>
      <c r="G64" s="325"/>
      <c r="H64" s="326"/>
      <c r="I64" s="620" t="s">
        <v>1572</v>
      </c>
      <c r="J64" s="620"/>
      <c r="K64" s="620"/>
    </row>
    <row r="65" spans="3:11">
      <c r="C65" s="260"/>
      <c r="E65" s="325"/>
      <c r="F65" s="325"/>
      <c r="G65" s="325"/>
      <c r="H65" s="326"/>
      <c r="I65" s="499"/>
      <c r="J65" s="494" t="s">
        <v>1636</v>
      </c>
      <c r="K65" s="499"/>
    </row>
    <row r="66" spans="3:11">
      <c r="C66" s="260"/>
      <c r="E66" s="325"/>
      <c r="F66" s="325"/>
      <c r="G66" s="325"/>
      <c r="H66" s="327"/>
      <c r="I66" s="328"/>
      <c r="J66" s="328"/>
      <c r="K66" s="328"/>
    </row>
    <row r="67" spans="3:11">
      <c r="C67" s="260"/>
      <c r="E67" s="325"/>
      <c r="F67" s="325"/>
      <c r="G67" s="325"/>
      <c r="H67" s="327"/>
      <c r="I67" s="327"/>
      <c r="J67" s="327"/>
      <c r="K67" s="327"/>
    </row>
    <row r="68" spans="3:11">
      <c r="C68" s="260"/>
      <c r="E68" s="325"/>
      <c r="F68" s="325"/>
      <c r="G68" s="325"/>
      <c r="H68" s="327"/>
      <c r="I68" s="327"/>
      <c r="J68" s="327"/>
      <c r="K68" s="327"/>
    </row>
    <row r="69" spans="3:11">
      <c r="C69" s="260"/>
      <c r="E69" s="325"/>
      <c r="F69" s="325"/>
      <c r="G69" s="325"/>
      <c r="H69" s="327"/>
      <c r="I69" s="327"/>
      <c r="J69" s="327"/>
      <c r="K69" s="327"/>
    </row>
    <row r="70" spans="3:11">
      <c r="C70" s="260"/>
      <c r="E70" s="325"/>
      <c r="F70" s="325"/>
      <c r="G70" s="325"/>
      <c r="H70" s="329"/>
      <c r="I70" s="499"/>
      <c r="J70" s="494" t="s">
        <v>1637</v>
      </c>
      <c r="K70" s="499"/>
    </row>
    <row r="71" spans="3:11">
      <c r="C71" s="323"/>
      <c r="E71" s="325"/>
      <c r="F71" s="325"/>
      <c r="G71" s="325"/>
      <c r="H71" s="327"/>
      <c r="I71" s="327"/>
      <c r="J71" s="327"/>
      <c r="K71" s="327"/>
    </row>
    <row r="72" spans="3:11">
      <c r="C72" s="323"/>
      <c r="E72" s="325"/>
      <c r="F72" s="325"/>
      <c r="G72" s="325"/>
      <c r="H72" s="327"/>
      <c r="I72" s="327"/>
      <c r="J72" s="327"/>
      <c r="K72" s="327"/>
    </row>
    <row r="73" spans="3:11">
      <c r="C73" s="323"/>
      <c r="E73" s="325"/>
      <c r="F73" s="325"/>
      <c r="G73" s="325"/>
      <c r="H73" s="327"/>
      <c r="I73" s="327"/>
      <c r="J73" s="327"/>
      <c r="K73" s="327"/>
    </row>
  </sheetData>
  <sheetProtection sort="0" autoFilter="0"/>
  <protectedRanges>
    <protectedRange sqref="B16:B18 B25 B49:B51 B19:C24 B26:C48" name="Range1_1_2"/>
    <protectedRange sqref="C16" name="Range1_6"/>
    <protectedRange sqref="C25" name="Range1_1_2_3"/>
    <protectedRange sqref="B15" name="Range1_1_1_1_1"/>
    <protectedRange sqref="C15" name="Range1_6_1_2"/>
    <protectedRange sqref="C51" name="Range1_1_2_13"/>
    <protectedRange sqref="C17" name="Range1_1_3_6"/>
    <protectedRange sqref="C18" name="Range1_1_3_7"/>
    <protectedRange sqref="C49" name="Range1"/>
    <protectedRange sqref="C50" name="Range1_2"/>
  </protectedRanges>
  <mergeCells count="20">
    <mergeCell ref="C58:F58"/>
    <mergeCell ref="I64:K64"/>
    <mergeCell ref="C57:F57"/>
    <mergeCell ref="B59:K60"/>
    <mergeCell ref="H63:K63"/>
    <mergeCell ref="O3:P4"/>
    <mergeCell ref="B4:K4"/>
    <mergeCell ref="C56:F56"/>
    <mergeCell ref="B11:B13"/>
    <mergeCell ref="C11:C13"/>
    <mergeCell ref="D11:D13"/>
    <mergeCell ref="E11:E13"/>
    <mergeCell ref="F11:F13"/>
    <mergeCell ref="G11:G13"/>
    <mergeCell ref="I12:I13"/>
    <mergeCell ref="H11:K11"/>
    <mergeCell ref="H12:H13"/>
    <mergeCell ref="J12:J13"/>
    <mergeCell ref="K12:K13"/>
    <mergeCell ref="G6:K6"/>
  </mergeCells>
  <phoneticPr fontId="119" type="noConversion"/>
  <conditionalFormatting sqref="C22 C51">
    <cfRule type="cellIs" dxfId="10" priority="14" operator="equal">
      <formula>0</formula>
    </cfRule>
  </conditionalFormatting>
  <conditionalFormatting sqref="E1:E3 H12:I12 O13 E53:G53 H53:K55 E54:H54 E55:F55 E52:F52 F14:K27 F47:F51 G28:K52 S14:V51 E5:E51">
    <cfRule type="cellIs" dxfId="9" priority="1002" stopIfTrue="1" operator="equal">
      <formula>0</formula>
    </cfRule>
  </conditionalFormatting>
  <conditionalFormatting sqref="G1:G13">
    <cfRule type="cellIs" dxfId="8" priority="29" stopIfTrue="1" operator="equal">
      <formula>0</formula>
    </cfRule>
  </conditionalFormatting>
  <conditionalFormatting sqref="G54:G65520 E59:E65520">
    <cfRule type="cellIs" dxfId="7" priority="136" stopIfTrue="1" operator="equal">
      <formula>0</formula>
    </cfRule>
  </conditionalFormatting>
  <conditionalFormatting sqref="C17">
    <cfRule type="cellIs" dxfId="6" priority="7" operator="equal">
      <formula>0</formula>
    </cfRule>
  </conditionalFormatting>
  <conditionalFormatting sqref="C18">
    <cfRule type="cellIs" dxfId="5" priority="6" operator="equal">
      <formula>0</formula>
    </cfRule>
  </conditionalFormatting>
  <conditionalFormatting sqref="C46">
    <cfRule type="cellIs" dxfId="4" priority="4" operator="equal">
      <formula>0</formula>
    </cfRule>
  </conditionalFormatting>
  <conditionalFormatting sqref="C29:C31 C33:C45">
    <cfRule type="cellIs" dxfId="3" priority="5" stopIfTrue="1" operator="equal">
      <formula>0</formula>
    </cfRule>
  </conditionalFormatting>
  <conditionalFormatting sqref="F28:F46">
    <cfRule type="cellIs" dxfId="2" priority="3" stopIfTrue="1" operator="equal">
      <formula>0</formula>
    </cfRule>
  </conditionalFormatting>
  <conditionalFormatting sqref="C49">
    <cfRule type="cellIs" dxfId="1" priority="2" operator="equal">
      <formula>0</formula>
    </cfRule>
  </conditionalFormatting>
  <conditionalFormatting sqref="C50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6:F20 H14:K55 F27:F51"/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C1:AD55"/>
  <sheetViews>
    <sheetView showGridLines="0" view="pageBreakPreview" topLeftCell="A19" zoomScale="115" zoomScaleNormal="100" zoomScaleSheetLayoutView="115" workbookViewId="0">
      <selection activeCell="Q40" sqref="Q40"/>
    </sheetView>
  </sheetViews>
  <sheetFormatPr defaultColWidth="9.140625" defaultRowHeight="12"/>
  <cols>
    <col min="1" max="2" width="1.42578125" style="463" customWidth="1"/>
    <col min="3" max="3" width="7.42578125" style="463" customWidth="1"/>
    <col min="4" max="23" width="5.7109375" style="463" customWidth="1"/>
    <col min="24" max="24" width="6.28515625" style="463" customWidth="1"/>
    <col min="25" max="26" width="5.7109375" style="463" customWidth="1"/>
    <col min="27" max="27" width="6.5703125" style="463" customWidth="1"/>
    <col min="28" max="118" width="5.7109375" style="463" customWidth="1"/>
    <col min="119" max="16384" width="9.140625" style="463"/>
  </cols>
  <sheetData>
    <row r="1" spans="3:30" ht="12.75" thickBot="1"/>
    <row r="2" spans="3:30" ht="12.75" customHeight="1">
      <c r="C2" s="391"/>
      <c r="D2" s="392"/>
      <c r="E2" s="392"/>
      <c r="F2" s="392"/>
      <c r="G2" s="392"/>
      <c r="H2" s="392"/>
      <c r="I2" s="392"/>
      <c r="J2" s="392"/>
      <c r="K2" s="392"/>
      <c r="L2" s="392"/>
      <c r="M2" s="392"/>
      <c r="N2" s="392"/>
      <c r="O2" s="392"/>
      <c r="P2" s="392"/>
      <c r="Q2" s="392"/>
      <c r="R2" s="392"/>
      <c r="S2" s="392"/>
      <c r="T2" s="392"/>
      <c r="U2" s="392"/>
      <c r="V2" s="392"/>
      <c r="W2" s="698" t="s">
        <v>1409</v>
      </c>
      <c r="X2" s="699"/>
      <c r="Y2" s="699"/>
      <c r="Z2" s="699"/>
      <c r="AA2" s="699"/>
      <c r="AB2" s="699"/>
      <c r="AC2" s="699"/>
      <c r="AD2" s="700"/>
    </row>
    <row r="3" spans="3:30">
      <c r="C3" s="393"/>
      <c r="D3" s="483" t="s">
        <v>1620</v>
      </c>
      <c r="E3" s="483"/>
      <c r="F3" s="484"/>
      <c r="G3" s="483"/>
      <c r="H3" s="483"/>
      <c r="I3" s="483"/>
      <c r="J3" s="483"/>
      <c r="K3" s="484"/>
      <c r="L3" s="484"/>
      <c r="W3" s="701"/>
      <c r="X3" s="702"/>
      <c r="Y3" s="702"/>
      <c r="Z3" s="702"/>
      <c r="AA3" s="702"/>
      <c r="AB3" s="702"/>
      <c r="AC3" s="702"/>
      <c r="AD3" s="703"/>
    </row>
    <row r="4" spans="3:30">
      <c r="C4" s="393"/>
      <c r="D4" s="693"/>
      <c r="E4" s="693"/>
      <c r="F4" s="425" t="s">
        <v>1577</v>
      </c>
      <c r="G4" s="694" t="s">
        <v>1578</v>
      </c>
      <c r="H4" s="695"/>
      <c r="I4" s="694" t="s">
        <v>1579</v>
      </c>
      <c r="J4" s="695"/>
      <c r="K4" s="696" t="s">
        <v>1580</v>
      </c>
      <c r="L4" s="697"/>
      <c r="W4" s="394" t="s">
        <v>1581</v>
      </c>
      <c r="AD4" s="395"/>
    </row>
    <row r="5" spans="3:30">
      <c r="C5" s="393"/>
      <c r="D5" s="693" t="s">
        <v>1582</v>
      </c>
      <c r="E5" s="693"/>
      <c r="F5" s="425"/>
      <c r="G5" s="694"/>
      <c r="H5" s="695"/>
      <c r="I5" s="694"/>
      <c r="J5" s="695"/>
      <c r="K5" s="696"/>
      <c r="L5" s="697"/>
      <c r="W5" s="424" t="s">
        <v>1583</v>
      </c>
      <c r="X5" s="642" t="s">
        <v>1584</v>
      </c>
      <c r="Y5" s="642"/>
      <c r="Z5" s="642"/>
      <c r="AA5" s="642" t="s">
        <v>1585</v>
      </c>
      <c r="AB5" s="642"/>
      <c r="AC5" s="642" t="s">
        <v>1586</v>
      </c>
      <c r="AD5" s="643"/>
    </row>
    <row r="6" spans="3:30">
      <c r="C6" s="393"/>
      <c r="D6" s="693" t="s">
        <v>1587</v>
      </c>
      <c r="E6" s="693"/>
      <c r="F6" s="425"/>
      <c r="G6" s="694"/>
      <c r="H6" s="695"/>
      <c r="I6" s="694"/>
      <c r="J6" s="695"/>
      <c r="K6" s="696"/>
      <c r="L6" s="697"/>
      <c r="W6" s="424">
        <v>1</v>
      </c>
      <c r="X6" s="642" t="s">
        <v>1588</v>
      </c>
      <c r="Y6" s="642"/>
      <c r="Z6" s="642"/>
      <c r="AA6" s="642"/>
      <c r="AB6" s="642"/>
      <c r="AC6" s="642"/>
      <c r="AD6" s="643"/>
    </row>
    <row r="7" spans="3:30">
      <c r="C7" s="393"/>
      <c r="W7" s="424">
        <v>2</v>
      </c>
      <c r="X7" s="642" t="s">
        <v>1589</v>
      </c>
      <c r="Y7" s="642"/>
      <c r="Z7" s="642"/>
      <c r="AA7" s="642"/>
      <c r="AB7" s="642"/>
      <c r="AC7" s="642"/>
      <c r="AD7" s="643"/>
    </row>
    <row r="8" spans="3:30">
      <c r="C8" s="393"/>
      <c r="W8" s="424">
        <v>3</v>
      </c>
      <c r="X8" s="642" t="s">
        <v>1590</v>
      </c>
      <c r="Y8" s="642"/>
      <c r="Z8" s="642"/>
      <c r="AA8" s="642"/>
      <c r="AB8" s="642"/>
      <c r="AC8" s="642"/>
      <c r="AD8" s="643"/>
    </row>
    <row r="9" spans="3:30">
      <c r="C9" s="393"/>
      <c r="W9" s="424">
        <v>4</v>
      </c>
      <c r="X9" s="642" t="s">
        <v>1591</v>
      </c>
      <c r="Y9" s="642"/>
      <c r="Z9" s="642"/>
      <c r="AA9" s="642"/>
      <c r="AB9" s="642"/>
      <c r="AC9" s="642"/>
      <c r="AD9" s="643"/>
    </row>
    <row r="10" spans="3:30">
      <c r="C10" s="393"/>
      <c r="W10" s="424">
        <v>5</v>
      </c>
      <c r="X10" s="642" t="s">
        <v>1592</v>
      </c>
      <c r="Y10" s="642"/>
      <c r="Z10" s="642"/>
      <c r="AA10" s="642"/>
      <c r="AB10" s="642"/>
      <c r="AC10" s="642"/>
      <c r="AD10" s="643"/>
    </row>
    <row r="11" spans="3:30">
      <c r="C11" s="393"/>
      <c r="W11" s="424">
        <v>6</v>
      </c>
      <c r="X11" s="642" t="s">
        <v>1593</v>
      </c>
      <c r="Y11" s="642"/>
      <c r="Z11" s="642"/>
      <c r="AA11" s="642"/>
      <c r="AB11" s="642"/>
      <c r="AC11" s="642"/>
      <c r="AD11" s="643"/>
    </row>
    <row r="12" spans="3:30">
      <c r="C12" s="393"/>
      <c r="W12" s="424">
        <v>7</v>
      </c>
      <c r="X12" s="642" t="s">
        <v>1594</v>
      </c>
      <c r="Y12" s="642"/>
      <c r="Z12" s="642"/>
      <c r="AA12" s="642"/>
      <c r="AB12" s="642"/>
      <c r="AC12" s="642"/>
      <c r="AD12" s="643"/>
    </row>
    <row r="13" spans="3:30" ht="12.75" customHeight="1">
      <c r="C13" s="393"/>
      <c r="W13" s="424">
        <v>8</v>
      </c>
      <c r="X13" s="642" t="s">
        <v>1595</v>
      </c>
      <c r="Y13" s="642"/>
      <c r="Z13" s="642"/>
      <c r="AA13" s="642"/>
      <c r="AB13" s="642"/>
      <c r="AC13" s="642"/>
      <c r="AD13" s="643"/>
    </row>
    <row r="14" spans="3:30">
      <c r="C14" s="393"/>
      <c r="W14" s="424">
        <v>9</v>
      </c>
      <c r="X14" s="642" t="s">
        <v>1596</v>
      </c>
      <c r="Y14" s="642"/>
      <c r="Z14" s="642"/>
      <c r="AA14" s="642"/>
      <c r="AB14" s="642"/>
      <c r="AC14" s="642"/>
      <c r="AD14" s="643"/>
    </row>
    <row r="15" spans="3:30">
      <c r="C15" s="393"/>
      <c r="W15" s="424">
        <v>10</v>
      </c>
      <c r="X15" s="642" t="s">
        <v>1597</v>
      </c>
      <c r="Y15" s="642"/>
      <c r="Z15" s="642"/>
      <c r="AA15" s="642"/>
      <c r="AB15" s="642"/>
      <c r="AC15" s="642"/>
      <c r="AD15" s="643"/>
    </row>
    <row r="16" spans="3:30">
      <c r="C16" s="393"/>
      <c r="W16" s="424">
        <v>11</v>
      </c>
      <c r="X16" s="642" t="s">
        <v>1598</v>
      </c>
      <c r="Y16" s="642"/>
      <c r="Z16" s="642"/>
      <c r="AA16" s="642"/>
      <c r="AB16" s="642"/>
      <c r="AC16" s="642"/>
      <c r="AD16" s="643"/>
    </row>
    <row r="17" spans="3:30">
      <c r="C17" s="393"/>
      <c r="S17" s="396"/>
      <c r="W17" s="424">
        <v>12</v>
      </c>
      <c r="X17" s="642" t="s">
        <v>1599</v>
      </c>
      <c r="Y17" s="642"/>
      <c r="Z17" s="642"/>
      <c r="AA17" s="642"/>
      <c r="AB17" s="642"/>
      <c r="AC17" s="642"/>
      <c r="AD17" s="643"/>
    </row>
    <row r="18" spans="3:30">
      <c r="C18" s="397"/>
      <c r="D18" s="398"/>
      <c r="E18" s="398"/>
      <c r="W18" s="424">
        <v>13</v>
      </c>
      <c r="X18" s="642"/>
      <c r="Y18" s="642"/>
      <c r="Z18" s="642"/>
      <c r="AA18" s="642"/>
      <c r="AB18" s="642"/>
      <c r="AC18" s="642"/>
      <c r="AD18" s="643"/>
    </row>
    <row r="19" spans="3:30">
      <c r="C19" s="393"/>
      <c r="W19" s="422"/>
      <c r="X19" s="682"/>
      <c r="Y19" s="682"/>
      <c r="Z19" s="682"/>
      <c r="AA19" s="682"/>
      <c r="AB19" s="682"/>
      <c r="AC19" s="682"/>
      <c r="AD19" s="683"/>
    </row>
    <row r="20" spans="3:30">
      <c r="C20" s="393"/>
      <c r="W20" s="684" t="s">
        <v>1600</v>
      </c>
      <c r="X20" s="685"/>
      <c r="Y20" s="685"/>
      <c r="Z20" s="685"/>
      <c r="AA20" s="685"/>
      <c r="AB20" s="685"/>
      <c r="AC20" s="685"/>
      <c r="AD20" s="686"/>
    </row>
    <row r="21" spans="3:30">
      <c r="C21" s="393"/>
      <c r="W21" s="687" t="s">
        <v>1601</v>
      </c>
      <c r="X21" s="688"/>
      <c r="Y21" s="688"/>
      <c r="Z21" s="689"/>
      <c r="AA21" s="690" t="s">
        <v>1602</v>
      </c>
      <c r="AB21" s="691"/>
      <c r="AC21" s="691"/>
      <c r="AD21" s="692"/>
    </row>
    <row r="22" spans="3:30">
      <c r="C22" s="393"/>
      <c r="W22" s="659" t="s">
        <v>1629</v>
      </c>
      <c r="X22" s="660"/>
      <c r="Y22" s="399" t="s">
        <v>1028</v>
      </c>
      <c r="Z22" s="400">
        <v>1</v>
      </c>
      <c r="AA22" s="680" t="s">
        <v>1626</v>
      </c>
      <c r="AB22" s="681"/>
      <c r="AC22" s="492" t="s">
        <v>1028</v>
      </c>
      <c r="AD22" s="493">
        <v>1</v>
      </c>
    </row>
    <row r="23" spans="3:30">
      <c r="C23" s="393"/>
      <c r="W23" s="655" t="s">
        <v>1628</v>
      </c>
      <c r="X23" s="656"/>
      <c r="Y23" s="399" t="s">
        <v>1028</v>
      </c>
      <c r="Z23" s="400">
        <v>1</v>
      </c>
      <c r="AA23" s="676" t="s">
        <v>1627</v>
      </c>
      <c r="AB23" s="677"/>
      <c r="AC23" s="492" t="s">
        <v>1028</v>
      </c>
      <c r="AD23" s="493">
        <v>1</v>
      </c>
    </row>
    <row r="24" spans="3:30">
      <c r="C24" s="393"/>
      <c r="W24" s="655"/>
      <c r="X24" s="656"/>
      <c r="Y24" s="399"/>
      <c r="Z24" s="400"/>
      <c r="AA24" s="678"/>
      <c r="AB24" s="679"/>
      <c r="AC24" s="421"/>
      <c r="AD24" s="420"/>
    </row>
    <row r="25" spans="3:30">
      <c r="C25" s="393"/>
      <c r="W25" s="670"/>
      <c r="X25" s="671"/>
      <c r="Y25" s="401"/>
      <c r="Z25" s="402"/>
      <c r="AA25" s="672"/>
      <c r="AB25" s="673"/>
      <c r="AC25" s="421"/>
      <c r="AD25" s="420"/>
    </row>
    <row r="26" spans="3:30">
      <c r="C26" s="393"/>
      <c r="W26" s="670"/>
      <c r="X26" s="671"/>
      <c r="Y26" s="399"/>
      <c r="Z26" s="400"/>
      <c r="AA26" s="672"/>
      <c r="AB26" s="673"/>
      <c r="AC26" s="421"/>
      <c r="AD26" s="420"/>
    </row>
    <row r="27" spans="3:30">
      <c r="C27" s="393"/>
      <c r="W27" s="659"/>
      <c r="X27" s="660"/>
      <c r="Y27" s="399"/>
      <c r="Z27" s="400"/>
      <c r="AA27" s="661"/>
      <c r="AB27" s="662"/>
      <c r="AC27" s="421"/>
      <c r="AD27" s="420"/>
    </row>
    <row r="28" spans="3:30">
      <c r="C28" s="393"/>
      <c r="W28" s="674"/>
      <c r="X28" s="675"/>
      <c r="Y28" s="399"/>
      <c r="Z28" s="400"/>
      <c r="AA28" s="661"/>
      <c r="AB28" s="662"/>
      <c r="AC28" s="421"/>
      <c r="AD28" s="420"/>
    </row>
    <row r="29" spans="3:30">
      <c r="C29" s="393"/>
      <c r="W29" s="668"/>
      <c r="X29" s="669"/>
      <c r="Y29" s="399"/>
      <c r="Z29" s="400"/>
      <c r="AA29" s="661"/>
      <c r="AB29" s="662"/>
      <c r="AC29" s="421"/>
      <c r="AD29" s="420"/>
    </row>
    <row r="30" spans="3:30" ht="11.25" customHeight="1">
      <c r="C30" s="393"/>
      <c r="W30" s="668"/>
      <c r="X30" s="669"/>
      <c r="Y30" s="399"/>
      <c r="Z30" s="400"/>
      <c r="AA30" s="661"/>
      <c r="AB30" s="662"/>
      <c r="AC30" s="421"/>
      <c r="AD30" s="420"/>
    </row>
    <row r="31" spans="3:30">
      <c r="C31" s="393"/>
      <c r="U31" s="403"/>
      <c r="W31" s="668"/>
      <c r="X31" s="669"/>
      <c r="Y31" s="399"/>
      <c r="Z31" s="400"/>
      <c r="AA31" s="661"/>
      <c r="AB31" s="662"/>
      <c r="AC31" s="421"/>
      <c r="AD31" s="420"/>
    </row>
    <row r="32" spans="3:30">
      <c r="C32" s="393"/>
      <c r="U32" s="403"/>
      <c r="W32" s="668"/>
      <c r="X32" s="669"/>
      <c r="Y32" s="399"/>
      <c r="Z32" s="400"/>
      <c r="AA32" s="661"/>
      <c r="AB32" s="662"/>
      <c r="AC32" s="421"/>
      <c r="AD32" s="420"/>
    </row>
    <row r="33" spans="3:30">
      <c r="C33" s="393"/>
      <c r="W33" s="670"/>
      <c r="X33" s="671"/>
      <c r="Y33" s="401"/>
      <c r="Z33" s="402"/>
      <c r="AA33" s="661"/>
      <c r="AB33" s="662"/>
      <c r="AC33" s="421"/>
      <c r="AD33" s="420"/>
    </row>
    <row r="34" spans="3:30">
      <c r="C34" s="393"/>
      <c r="W34" s="659"/>
      <c r="X34" s="660"/>
      <c r="Y34" s="399"/>
      <c r="Z34" s="400"/>
      <c r="AA34" s="661"/>
      <c r="AB34" s="662"/>
      <c r="AC34" s="421"/>
      <c r="AD34" s="420"/>
    </row>
    <row r="35" spans="3:30">
      <c r="C35" s="393"/>
      <c r="W35" s="659"/>
      <c r="X35" s="660"/>
      <c r="Y35" s="399"/>
      <c r="Z35" s="400"/>
      <c r="AA35" s="661"/>
      <c r="AB35" s="662"/>
      <c r="AC35" s="421"/>
      <c r="AD35" s="420"/>
    </row>
    <row r="36" spans="3:30">
      <c r="C36" s="393"/>
      <c r="W36" s="663"/>
      <c r="X36" s="664"/>
      <c r="Y36" s="399"/>
      <c r="Z36" s="402"/>
      <c r="AA36" s="665"/>
      <c r="AB36" s="662"/>
      <c r="AC36" s="421"/>
      <c r="AD36" s="420"/>
    </row>
    <row r="37" spans="3:30" ht="12.75" customHeight="1">
      <c r="C37" s="393"/>
      <c r="W37" s="651"/>
      <c r="X37" s="652"/>
      <c r="Y37" s="399"/>
      <c r="Z37" s="402"/>
      <c r="AA37" s="666"/>
      <c r="AB37" s="667"/>
      <c r="AC37" s="417"/>
      <c r="AD37" s="416"/>
    </row>
    <row r="38" spans="3:30" ht="12.75" customHeight="1">
      <c r="C38" s="393"/>
      <c r="W38" s="651"/>
      <c r="X38" s="652"/>
      <c r="Y38" s="401"/>
      <c r="Z38" s="402"/>
      <c r="AA38" s="419"/>
      <c r="AB38" s="418"/>
      <c r="AC38" s="417"/>
      <c r="AD38" s="416"/>
    </row>
    <row r="39" spans="3:30" ht="12" customHeight="1">
      <c r="C39" s="393"/>
      <c r="W39" s="651"/>
      <c r="X39" s="652"/>
      <c r="Y39" s="401"/>
      <c r="Z39" s="404"/>
      <c r="AA39" s="653"/>
      <c r="AB39" s="654"/>
      <c r="AC39" s="417"/>
      <c r="AD39" s="416"/>
    </row>
    <row r="40" spans="3:30" ht="12" customHeight="1">
      <c r="C40" s="393"/>
      <c r="W40" s="655"/>
      <c r="X40" s="656"/>
      <c r="Y40" s="401"/>
      <c r="Z40" s="404"/>
      <c r="AA40" s="426"/>
      <c r="AB40" s="415"/>
      <c r="AC40" s="417"/>
      <c r="AD40" s="416"/>
    </row>
    <row r="41" spans="3:30" ht="12" customHeight="1">
      <c r="C41" s="393"/>
      <c r="W41" s="657"/>
      <c r="X41" s="658"/>
      <c r="Y41" s="405"/>
      <c r="Z41" s="406"/>
      <c r="AA41" s="653"/>
      <c r="AB41" s="654"/>
      <c r="AC41" s="417"/>
      <c r="AD41" s="416"/>
    </row>
    <row r="42" spans="3:30" ht="12" customHeight="1">
      <c r="C42" s="393"/>
      <c r="W42" s="630" t="s">
        <v>1625</v>
      </c>
      <c r="X42" s="631"/>
      <c r="Y42" s="631"/>
      <c r="Z42" s="631"/>
      <c r="AA42" s="631"/>
      <c r="AB42" s="631"/>
      <c r="AC42" s="631"/>
      <c r="AD42" s="632"/>
    </row>
    <row r="43" spans="3:30" ht="12" customHeight="1">
      <c r="C43" s="393"/>
      <c r="V43" s="407"/>
      <c r="W43" s="633"/>
      <c r="X43" s="634"/>
      <c r="Y43" s="634"/>
      <c r="Z43" s="634"/>
      <c r="AA43" s="634"/>
      <c r="AB43" s="634"/>
      <c r="AC43" s="634"/>
      <c r="AD43" s="635"/>
    </row>
    <row r="44" spans="3:30">
      <c r="C44" s="408"/>
      <c r="D44" s="409"/>
      <c r="E44" s="409"/>
      <c r="F44" s="409"/>
      <c r="G44" s="409"/>
      <c r="H44" s="409"/>
      <c r="I44" s="409"/>
      <c r="J44" s="409"/>
      <c r="K44" s="409"/>
      <c r="L44" s="409"/>
      <c r="M44" s="409"/>
      <c r="N44" s="409"/>
      <c r="O44" s="409"/>
      <c r="P44" s="409"/>
      <c r="Q44" s="409"/>
      <c r="R44" s="409"/>
      <c r="S44" s="409"/>
      <c r="T44" s="409"/>
      <c r="U44" s="409"/>
      <c r="V44" s="407"/>
      <c r="W44" s="640" t="s">
        <v>1603</v>
      </c>
      <c r="X44" s="641"/>
      <c r="Y44" s="642"/>
      <c r="Z44" s="642"/>
      <c r="AA44" s="642"/>
      <c r="AB44" s="642"/>
      <c r="AC44" s="642"/>
      <c r="AD44" s="643"/>
    </row>
    <row r="45" spans="3:30">
      <c r="C45" s="408"/>
      <c r="D45" s="409"/>
      <c r="E45" s="409"/>
      <c r="F45" s="409"/>
      <c r="G45" s="409"/>
      <c r="H45" s="409"/>
      <c r="I45" s="409"/>
      <c r="J45" s="409"/>
      <c r="K45" s="409"/>
      <c r="L45" s="409"/>
      <c r="M45" s="409"/>
      <c r="N45" s="409"/>
      <c r="O45" s="409"/>
      <c r="P45" s="409"/>
      <c r="Q45" s="409"/>
      <c r="R45" s="409"/>
      <c r="S45" s="409"/>
      <c r="T45" s="409"/>
      <c r="U45" s="409"/>
      <c r="V45" s="407"/>
      <c r="W45" s="640" t="s">
        <v>1604</v>
      </c>
      <c r="X45" s="641"/>
      <c r="Y45" s="642">
        <v>1</v>
      </c>
      <c r="Z45" s="642"/>
      <c r="AA45" s="642"/>
      <c r="AB45" s="642" t="s">
        <v>1605</v>
      </c>
      <c r="AC45" s="642"/>
      <c r="AD45" s="423" t="s">
        <v>1606</v>
      </c>
    </row>
    <row r="46" spans="3:30">
      <c r="C46" s="408"/>
      <c r="D46" s="409"/>
      <c r="E46" s="409"/>
      <c r="F46" s="409"/>
      <c r="G46" s="409"/>
      <c r="H46" s="409"/>
      <c r="I46" s="409"/>
      <c r="J46" s="409"/>
      <c r="K46" s="409"/>
      <c r="L46" s="409"/>
      <c r="M46" s="409"/>
      <c r="N46" s="409"/>
      <c r="O46" s="409"/>
      <c r="P46" s="409"/>
      <c r="Q46" s="409"/>
      <c r="R46" s="409"/>
      <c r="S46" s="409"/>
      <c r="T46" s="409"/>
      <c r="U46" s="409"/>
      <c r="V46" s="407"/>
      <c r="W46" s="640" t="s">
        <v>1607</v>
      </c>
      <c r="X46" s="641"/>
      <c r="Y46" s="644"/>
      <c r="Z46" s="644"/>
      <c r="AA46" s="644"/>
      <c r="AB46" s="642" t="s">
        <v>1608</v>
      </c>
      <c r="AC46" s="642"/>
      <c r="AD46" s="390"/>
    </row>
    <row r="47" spans="3:30">
      <c r="C47" s="408"/>
      <c r="D47" s="409"/>
      <c r="E47" s="409"/>
      <c r="F47" s="409"/>
      <c r="G47" s="409"/>
      <c r="H47" s="409"/>
      <c r="I47" s="409"/>
      <c r="J47" s="409"/>
      <c r="K47" s="409"/>
      <c r="L47" s="409"/>
      <c r="M47" s="409"/>
      <c r="N47" s="409"/>
      <c r="O47" s="409"/>
      <c r="P47" s="409"/>
      <c r="Q47" s="409"/>
      <c r="R47" s="409"/>
      <c r="S47" s="409"/>
      <c r="T47" s="409"/>
      <c r="U47" s="409"/>
      <c r="V47" s="407"/>
      <c r="W47" s="645" t="s">
        <v>1609</v>
      </c>
      <c r="X47" s="645"/>
      <c r="Y47" s="645"/>
      <c r="Z47" s="645"/>
      <c r="AA47" s="645"/>
      <c r="AB47" s="645"/>
      <c r="AC47" s="645"/>
      <c r="AD47" s="646"/>
    </row>
    <row r="48" spans="3:30" ht="12.75" customHeight="1">
      <c r="C48" s="408"/>
      <c r="D48" s="409"/>
      <c r="E48" s="409"/>
      <c r="F48" s="409"/>
      <c r="G48" s="409"/>
      <c r="H48" s="409"/>
      <c r="I48" s="409"/>
      <c r="J48" s="409"/>
      <c r="K48" s="409"/>
      <c r="L48" s="409"/>
      <c r="M48" s="409"/>
      <c r="N48" s="409"/>
      <c r="O48" s="409"/>
      <c r="P48" s="409"/>
      <c r="Q48" s="409"/>
      <c r="R48" s="409"/>
      <c r="S48" s="409"/>
      <c r="T48" s="409"/>
      <c r="U48" s="409"/>
      <c r="V48" s="407"/>
      <c r="W48" s="647" t="s">
        <v>1633</v>
      </c>
      <c r="X48" s="647"/>
      <c r="Y48" s="647"/>
      <c r="Z48" s="647"/>
      <c r="AA48" s="647"/>
      <c r="AB48" s="647"/>
      <c r="AC48" s="647"/>
      <c r="AD48" s="648"/>
    </row>
    <row r="49" spans="3:30">
      <c r="C49" s="408"/>
      <c r="D49" s="409"/>
      <c r="E49" s="409"/>
      <c r="F49" s="409"/>
      <c r="G49" s="409"/>
      <c r="H49" s="409"/>
      <c r="I49" s="409"/>
      <c r="J49" s="409"/>
      <c r="K49" s="409"/>
      <c r="L49" s="409"/>
      <c r="M49" s="409"/>
      <c r="N49" s="409"/>
      <c r="O49" s="409"/>
      <c r="P49" s="409"/>
      <c r="Q49" s="409"/>
      <c r="R49" s="409"/>
      <c r="S49" s="409"/>
      <c r="T49" s="409"/>
      <c r="U49" s="409"/>
      <c r="V49" s="410"/>
      <c r="W49" s="647"/>
      <c r="X49" s="647"/>
      <c r="Y49" s="647"/>
      <c r="Z49" s="647"/>
      <c r="AA49" s="647"/>
      <c r="AB49" s="647"/>
      <c r="AC49" s="647"/>
      <c r="AD49" s="648"/>
    </row>
    <row r="50" spans="3:30">
      <c r="C50" s="408"/>
      <c r="D50" s="409"/>
      <c r="E50" s="409"/>
      <c r="F50" s="409"/>
      <c r="G50" s="409"/>
      <c r="H50" s="409"/>
      <c r="I50" s="409"/>
      <c r="J50" s="409"/>
      <c r="K50" s="409"/>
      <c r="L50" s="409"/>
      <c r="M50" s="409"/>
      <c r="N50" s="409"/>
      <c r="O50" s="409"/>
      <c r="P50" s="409"/>
      <c r="Q50" s="409"/>
      <c r="R50" s="409"/>
      <c r="S50" s="409"/>
      <c r="T50" s="409"/>
      <c r="U50" s="409"/>
      <c r="V50" s="410"/>
      <c r="W50" s="647"/>
      <c r="X50" s="647"/>
      <c r="Y50" s="647"/>
      <c r="Z50" s="647"/>
      <c r="AA50" s="647"/>
      <c r="AB50" s="647"/>
      <c r="AC50" s="647"/>
      <c r="AD50" s="648"/>
    </row>
    <row r="51" spans="3:30" ht="19.5" customHeight="1">
      <c r="C51" s="408"/>
      <c r="D51" s="409"/>
      <c r="E51" s="409"/>
      <c r="F51" s="409"/>
      <c r="G51" s="409"/>
      <c r="H51" s="409"/>
      <c r="I51" s="409"/>
      <c r="J51" s="409"/>
      <c r="K51" s="409"/>
      <c r="L51" s="409"/>
      <c r="M51" s="409"/>
      <c r="N51" s="409"/>
      <c r="O51" s="409"/>
      <c r="P51" s="409"/>
      <c r="Q51" s="409"/>
      <c r="R51" s="409"/>
      <c r="S51" s="409"/>
      <c r="T51" s="409"/>
      <c r="U51" s="409"/>
      <c r="V51" s="410"/>
      <c r="W51" s="649"/>
      <c r="X51" s="649"/>
      <c r="Y51" s="649"/>
      <c r="Z51" s="649"/>
      <c r="AA51" s="649"/>
      <c r="AB51" s="649"/>
      <c r="AC51" s="649"/>
      <c r="AD51" s="650"/>
    </row>
    <row r="52" spans="3:30">
      <c r="C52" s="408"/>
      <c r="D52" s="409"/>
      <c r="E52" s="409"/>
      <c r="F52" s="409"/>
      <c r="G52" s="409"/>
      <c r="H52" s="409"/>
      <c r="I52" s="409"/>
      <c r="J52" s="409"/>
      <c r="K52" s="409"/>
      <c r="L52" s="409"/>
      <c r="M52" s="409"/>
      <c r="N52" s="409"/>
      <c r="O52" s="409"/>
      <c r="P52" s="409"/>
      <c r="Q52" s="409"/>
      <c r="R52" s="409"/>
      <c r="S52" s="409"/>
      <c r="T52" s="409"/>
      <c r="U52" s="409"/>
      <c r="V52" s="407"/>
      <c r="W52" s="640" t="s">
        <v>1610</v>
      </c>
      <c r="X52" s="641"/>
      <c r="Y52" s="642" t="s">
        <v>1611</v>
      </c>
      <c r="Z52" s="642"/>
      <c r="AA52" s="642"/>
      <c r="AB52" s="642"/>
      <c r="AC52" s="642"/>
      <c r="AD52" s="643"/>
    </row>
    <row r="53" spans="3:30">
      <c r="C53" s="408"/>
      <c r="D53" s="409"/>
      <c r="E53" s="409"/>
      <c r="F53" s="409"/>
      <c r="G53" s="409"/>
      <c r="H53" s="409"/>
      <c r="I53" s="409"/>
      <c r="J53" s="409"/>
      <c r="K53" s="409"/>
      <c r="L53" s="409"/>
      <c r="M53" s="409"/>
      <c r="N53" s="409"/>
      <c r="O53" s="409"/>
      <c r="P53" s="409"/>
      <c r="Q53" s="409"/>
      <c r="R53" s="409"/>
      <c r="S53" s="409"/>
      <c r="T53" s="409"/>
      <c r="V53" s="407"/>
      <c r="W53" s="640" t="s">
        <v>1612</v>
      </c>
      <c r="X53" s="641"/>
      <c r="Y53" s="642" t="s">
        <v>1613</v>
      </c>
      <c r="Z53" s="642"/>
      <c r="AA53" s="642"/>
      <c r="AB53" s="642"/>
      <c r="AC53" s="642"/>
      <c r="AD53" s="643"/>
    </row>
    <row r="54" spans="3:30">
      <c r="C54" s="408"/>
      <c r="D54" s="409"/>
      <c r="E54" s="409"/>
      <c r="F54" s="409"/>
      <c r="G54" s="409"/>
      <c r="H54" s="409"/>
      <c r="I54" s="409"/>
      <c r="J54" s="409"/>
      <c r="K54" s="409"/>
      <c r="L54" s="409"/>
      <c r="M54" s="409"/>
      <c r="N54" s="409"/>
      <c r="O54" s="409"/>
      <c r="P54" s="409"/>
      <c r="Q54" s="409"/>
      <c r="R54" s="409"/>
      <c r="S54" s="409"/>
      <c r="T54" s="409"/>
      <c r="V54" s="407"/>
      <c r="W54" s="640" t="s">
        <v>1614</v>
      </c>
      <c r="X54" s="641"/>
      <c r="Y54" s="642" t="s">
        <v>1615</v>
      </c>
      <c r="Z54" s="642"/>
      <c r="AA54" s="642"/>
      <c r="AB54" s="642"/>
      <c r="AC54" s="642"/>
      <c r="AD54" s="643"/>
    </row>
    <row r="55" spans="3:30" ht="12.75" thickBot="1">
      <c r="C55" s="411"/>
      <c r="D55" s="412"/>
      <c r="E55" s="412"/>
      <c r="F55" s="412"/>
      <c r="G55" s="412"/>
      <c r="H55" s="412"/>
      <c r="I55" s="412"/>
      <c r="J55" s="412"/>
      <c r="K55" s="412"/>
      <c r="L55" s="412"/>
      <c r="M55" s="412"/>
      <c r="N55" s="412"/>
      <c r="O55" s="412"/>
      <c r="P55" s="412"/>
      <c r="Q55" s="412"/>
      <c r="R55" s="412"/>
      <c r="S55" s="412"/>
      <c r="T55" s="412"/>
      <c r="U55" s="413"/>
      <c r="V55" s="414"/>
      <c r="W55" s="636" t="s">
        <v>1616</v>
      </c>
      <c r="X55" s="637"/>
      <c r="Y55" s="638" t="s">
        <v>1617</v>
      </c>
      <c r="Z55" s="638"/>
      <c r="AA55" s="638"/>
      <c r="AB55" s="638"/>
      <c r="AC55" s="638"/>
      <c r="AD55" s="639"/>
    </row>
  </sheetData>
  <mergeCells count="122">
    <mergeCell ref="W2:AD3"/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X7:Z7"/>
    <mergeCell ref="AA7:AB7"/>
    <mergeCell ref="AC7:AD7"/>
    <mergeCell ref="X8:Z8"/>
    <mergeCell ref="AA8:AB8"/>
    <mergeCell ref="AC8:AD8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W26:X26"/>
    <mergeCell ref="AA26:AB26"/>
    <mergeCell ref="W27:X27"/>
    <mergeCell ref="AA27:AB27"/>
    <mergeCell ref="W28:X28"/>
    <mergeCell ref="AA28:AB28"/>
    <mergeCell ref="W22:X22"/>
    <mergeCell ref="W23:X23"/>
    <mergeCell ref="AA23:AB23"/>
    <mergeCell ref="W24:X24"/>
    <mergeCell ref="AA24:AB24"/>
    <mergeCell ref="W25:X25"/>
    <mergeCell ref="AA25:AB25"/>
    <mergeCell ref="AA22:AB22"/>
    <mergeCell ref="W32:X32"/>
    <mergeCell ref="AA32:AB32"/>
    <mergeCell ref="W33:X33"/>
    <mergeCell ref="AA33:AB33"/>
    <mergeCell ref="W34:X34"/>
    <mergeCell ref="AA34:AB34"/>
    <mergeCell ref="W29:X29"/>
    <mergeCell ref="AA29:AB29"/>
    <mergeCell ref="W30:X30"/>
    <mergeCell ref="AA30:AB30"/>
    <mergeCell ref="W31:X31"/>
    <mergeCell ref="AA31:AB31"/>
    <mergeCell ref="W38:X38"/>
    <mergeCell ref="W39:X39"/>
    <mergeCell ref="AA39:AB39"/>
    <mergeCell ref="W40:X40"/>
    <mergeCell ref="W41:X41"/>
    <mergeCell ref="AA41:AB41"/>
    <mergeCell ref="W35:X35"/>
    <mergeCell ref="AA35:AB35"/>
    <mergeCell ref="W36:X36"/>
    <mergeCell ref="AA36:AB36"/>
    <mergeCell ref="W37:X37"/>
    <mergeCell ref="AA37:AB37"/>
    <mergeCell ref="W42:AD43"/>
    <mergeCell ref="W55:X55"/>
    <mergeCell ref="Y55:AA55"/>
    <mergeCell ref="AB55:AD55"/>
    <mergeCell ref="W53:X53"/>
    <mergeCell ref="Y53:AA53"/>
    <mergeCell ref="AB53:AD53"/>
    <mergeCell ref="W54:X54"/>
    <mergeCell ref="Y54:AA54"/>
    <mergeCell ref="AB54:AD54"/>
    <mergeCell ref="W46:X46"/>
    <mergeCell ref="Y46:AA46"/>
    <mergeCell ref="AB46:AC46"/>
    <mergeCell ref="W47:AD47"/>
    <mergeCell ref="W48:AD51"/>
    <mergeCell ref="W52:X52"/>
    <mergeCell ref="Y52:AA52"/>
    <mergeCell ref="AB52:AD52"/>
    <mergeCell ref="W44:X44"/>
    <mergeCell ref="Y44:AD44"/>
    <mergeCell ref="W45:X45"/>
    <mergeCell ref="Y45:AA45"/>
    <mergeCell ref="AB45:AC45"/>
  </mergeCells>
  <printOptions verticalCentered="1"/>
  <pageMargins left="0.5" right="0.25" top="0.25" bottom="0.25" header="0" footer="0"/>
  <pageSetup paperSize="9" scale="78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D120"/>
  <sheetViews>
    <sheetView view="pageBreakPreview" zoomScale="55" zoomScaleNormal="40" zoomScaleSheetLayoutView="55" workbookViewId="0">
      <selection activeCell="C6" sqref="C6:M7"/>
    </sheetView>
  </sheetViews>
  <sheetFormatPr defaultColWidth="9.140625" defaultRowHeight="12.75"/>
  <cols>
    <col min="1" max="1" width="1.7109375" style="469" customWidth="1"/>
    <col min="2" max="2" width="10.7109375" style="469" customWidth="1"/>
    <col min="3" max="3" width="2.5703125" style="469" customWidth="1"/>
    <col min="4" max="20" width="9.140625" style="469"/>
    <col min="21" max="21" width="14.5703125" style="469" customWidth="1"/>
    <col min="22" max="22" width="3.140625" style="469" customWidth="1"/>
    <col min="23" max="26" width="9.140625" style="469"/>
    <col min="27" max="27" width="2.85546875" style="469" customWidth="1"/>
    <col min="28" max="30" width="4.7109375" style="469" customWidth="1"/>
    <col min="31" max="31" width="1.7109375" style="469" customWidth="1"/>
    <col min="32" max="16384" width="9.140625" style="469"/>
  </cols>
  <sheetData>
    <row r="1" spans="1:29">
      <c r="A1" s="428"/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429"/>
      <c r="Q1" s="429"/>
      <c r="R1" s="429"/>
      <c r="S1" s="429"/>
      <c r="T1" s="429"/>
      <c r="U1" s="429"/>
      <c r="V1" s="429"/>
      <c r="W1" s="430"/>
    </row>
    <row r="2" spans="1:29">
      <c r="A2" s="431"/>
      <c r="W2" s="432"/>
    </row>
    <row r="3" spans="1:29" ht="12.75" customHeight="1">
      <c r="A3" s="431"/>
      <c r="C3" s="704" t="s">
        <v>1618</v>
      </c>
      <c r="D3" s="704"/>
      <c r="E3" s="704"/>
      <c r="F3" s="704"/>
      <c r="G3" s="704"/>
      <c r="H3" s="704"/>
      <c r="I3" s="704"/>
      <c r="J3" s="704"/>
      <c r="K3" s="704"/>
      <c r="L3" s="704"/>
      <c r="M3" s="704"/>
      <c r="N3" s="704"/>
      <c r="O3" s="704"/>
      <c r="P3" s="704"/>
      <c r="Q3" s="704"/>
      <c r="R3" s="704"/>
      <c r="S3" s="704"/>
      <c r="T3" s="704"/>
      <c r="U3" s="704"/>
      <c r="V3" s="704"/>
      <c r="W3" s="432"/>
      <c r="X3" s="480"/>
      <c r="Y3" s="480"/>
      <c r="Z3" s="480"/>
      <c r="AA3" s="480"/>
      <c r="AB3" s="480"/>
      <c r="AC3" s="470"/>
    </row>
    <row r="4" spans="1:29" ht="18.75" customHeight="1">
      <c r="A4" s="431"/>
      <c r="C4" s="704"/>
      <c r="D4" s="704"/>
      <c r="E4" s="704"/>
      <c r="F4" s="704"/>
      <c r="G4" s="704"/>
      <c r="H4" s="704"/>
      <c r="I4" s="704"/>
      <c r="J4" s="704"/>
      <c r="K4" s="704"/>
      <c r="L4" s="704"/>
      <c r="M4" s="704"/>
      <c r="N4" s="704"/>
      <c r="O4" s="704"/>
      <c r="P4" s="704"/>
      <c r="Q4" s="704"/>
      <c r="R4" s="704"/>
      <c r="S4" s="704"/>
      <c r="T4" s="704"/>
      <c r="U4" s="704"/>
      <c r="V4" s="704"/>
      <c r="W4" s="432"/>
      <c r="X4" s="480"/>
      <c r="Y4" s="480"/>
      <c r="Z4" s="480"/>
      <c r="AA4" s="480"/>
      <c r="AB4" s="480"/>
      <c r="AC4" s="470"/>
    </row>
    <row r="5" spans="1:29" ht="12.75" customHeight="1">
      <c r="A5" s="431"/>
      <c r="C5" s="471"/>
      <c r="W5" s="432"/>
    </row>
    <row r="6" spans="1:29" ht="12.75" customHeight="1">
      <c r="A6" s="431"/>
      <c r="C6" s="705" t="s">
        <v>1623</v>
      </c>
      <c r="D6" s="705"/>
      <c r="E6" s="705"/>
      <c r="F6" s="705"/>
      <c r="G6" s="705"/>
      <c r="H6" s="705"/>
      <c r="I6" s="705"/>
      <c r="J6" s="705"/>
      <c r="K6" s="705"/>
      <c r="L6" s="705"/>
      <c r="M6" s="705"/>
      <c r="W6" s="432"/>
      <c r="Y6" s="472"/>
      <c r="Z6" s="472"/>
      <c r="AA6" s="472"/>
      <c r="AB6" s="473"/>
      <c r="AC6" s="473"/>
    </row>
    <row r="7" spans="1:29" ht="18" customHeight="1">
      <c r="A7" s="431"/>
      <c r="C7" s="705"/>
      <c r="D7" s="705"/>
      <c r="E7" s="705"/>
      <c r="F7" s="705"/>
      <c r="G7" s="705"/>
      <c r="H7" s="705"/>
      <c r="I7" s="705"/>
      <c r="J7" s="705"/>
      <c r="K7" s="705"/>
      <c r="L7" s="705"/>
      <c r="M7" s="705"/>
      <c r="W7" s="432"/>
      <c r="Y7" s="472"/>
      <c r="Z7" s="472"/>
      <c r="AA7" s="472"/>
      <c r="AB7" s="473"/>
      <c r="AC7" s="473"/>
    </row>
    <row r="8" spans="1:29">
      <c r="A8" s="431"/>
      <c r="W8" s="432"/>
    </row>
    <row r="9" spans="1:29">
      <c r="A9" s="431"/>
      <c r="W9" s="432"/>
    </row>
    <row r="10" spans="1:29">
      <c r="A10" s="431"/>
      <c r="W10" s="432"/>
    </row>
    <row r="11" spans="1:29">
      <c r="A11" s="431"/>
      <c r="W11" s="432"/>
    </row>
    <row r="12" spans="1:29">
      <c r="A12" s="431"/>
      <c r="D12" s="474"/>
      <c r="W12" s="432"/>
    </row>
    <row r="13" spans="1:29">
      <c r="A13" s="431"/>
      <c r="W13" s="432"/>
    </row>
    <row r="14" spans="1:29">
      <c r="A14" s="431"/>
      <c r="W14" s="432"/>
    </row>
    <row r="15" spans="1:29">
      <c r="A15" s="431"/>
      <c r="W15" s="432"/>
    </row>
    <row r="16" spans="1:29">
      <c r="A16" s="431"/>
      <c r="W16" s="432"/>
    </row>
    <row r="17" spans="1:23">
      <c r="A17" s="431"/>
      <c r="W17" s="432"/>
    </row>
    <row r="18" spans="1:23">
      <c r="A18" s="431"/>
      <c r="W18" s="432"/>
    </row>
    <row r="19" spans="1:23">
      <c r="A19" s="431"/>
      <c r="W19" s="432"/>
    </row>
    <row r="20" spans="1:23">
      <c r="A20" s="431"/>
      <c r="W20" s="432"/>
    </row>
    <row r="21" spans="1:23">
      <c r="A21" s="431"/>
      <c r="W21" s="432"/>
    </row>
    <row r="22" spans="1:23">
      <c r="A22" s="431"/>
      <c r="W22" s="432"/>
    </row>
    <row r="23" spans="1:23">
      <c r="A23" s="431"/>
      <c r="W23" s="432"/>
    </row>
    <row r="24" spans="1:23">
      <c r="A24" s="431"/>
      <c r="W24" s="432"/>
    </row>
    <row r="25" spans="1:23">
      <c r="A25" s="431"/>
      <c r="W25" s="432"/>
    </row>
    <row r="26" spans="1:23">
      <c r="A26" s="431"/>
      <c r="W26" s="432"/>
    </row>
    <row r="27" spans="1:23">
      <c r="A27" s="431"/>
      <c r="W27" s="432"/>
    </row>
    <row r="28" spans="1:23">
      <c r="A28" s="431"/>
      <c r="W28" s="432"/>
    </row>
    <row r="29" spans="1:23">
      <c r="A29" s="431"/>
      <c r="W29" s="432"/>
    </row>
    <row r="30" spans="1:23">
      <c r="A30" s="431"/>
      <c r="W30" s="432"/>
    </row>
    <row r="31" spans="1:23">
      <c r="A31" s="431"/>
      <c r="W31" s="432"/>
    </row>
    <row r="32" spans="1:23">
      <c r="A32" s="431"/>
      <c r="W32" s="432"/>
    </row>
    <row r="33" spans="1:23">
      <c r="A33" s="431"/>
      <c r="W33" s="432"/>
    </row>
    <row r="34" spans="1:23">
      <c r="A34" s="431"/>
      <c r="W34" s="432"/>
    </row>
    <row r="35" spans="1:23">
      <c r="A35" s="431"/>
      <c r="W35" s="432"/>
    </row>
    <row r="36" spans="1:23">
      <c r="A36" s="431"/>
      <c r="W36" s="432"/>
    </row>
    <row r="37" spans="1:23">
      <c r="A37" s="431"/>
      <c r="W37" s="432"/>
    </row>
    <row r="38" spans="1:23">
      <c r="A38" s="431"/>
      <c r="W38" s="432"/>
    </row>
    <row r="39" spans="1:23">
      <c r="A39" s="431"/>
      <c r="W39" s="432"/>
    </row>
    <row r="40" spans="1:23">
      <c r="A40" s="431"/>
      <c r="W40" s="432"/>
    </row>
    <row r="41" spans="1:23">
      <c r="A41" s="431"/>
      <c r="W41" s="432"/>
    </row>
    <row r="42" spans="1:23">
      <c r="A42" s="431"/>
      <c r="W42" s="432"/>
    </row>
    <row r="43" spans="1:23">
      <c r="A43" s="431"/>
      <c r="W43" s="432"/>
    </row>
    <row r="44" spans="1:23">
      <c r="A44" s="431"/>
      <c r="W44" s="432"/>
    </row>
    <row r="45" spans="1:23">
      <c r="A45" s="431"/>
      <c r="W45" s="432"/>
    </row>
    <row r="46" spans="1:23">
      <c r="A46" s="431"/>
      <c r="W46" s="432"/>
    </row>
    <row r="47" spans="1:23">
      <c r="A47" s="431"/>
      <c r="W47" s="432"/>
    </row>
    <row r="48" spans="1:23">
      <c r="A48" s="431"/>
      <c r="W48" s="432"/>
    </row>
    <row r="49" spans="1:30">
      <c r="A49" s="431"/>
      <c r="W49" s="432"/>
    </row>
    <row r="50" spans="1:30">
      <c r="A50" s="431"/>
      <c r="W50" s="432"/>
    </row>
    <row r="51" spans="1:30">
      <c r="A51" s="431"/>
      <c r="W51" s="432"/>
    </row>
    <row r="52" spans="1:30">
      <c r="A52" s="431"/>
      <c r="W52" s="432"/>
    </row>
    <row r="53" spans="1:30">
      <c r="A53" s="431"/>
      <c r="W53" s="432"/>
    </row>
    <row r="54" spans="1:30">
      <c r="A54" s="431"/>
      <c r="R54" s="475"/>
      <c r="S54" s="475"/>
      <c r="T54" s="475"/>
      <c r="U54" s="476"/>
      <c r="V54" s="476"/>
      <c r="W54" s="433"/>
      <c r="X54" s="476"/>
      <c r="Y54" s="476"/>
      <c r="Z54" s="476"/>
      <c r="AA54" s="476"/>
      <c r="AB54" s="476"/>
      <c r="AC54" s="476"/>
      <c r="AD54" s="476"/>
    </row>
    <row r="55" spans="1:30" ht="13.5" thickBot="1">
      <c r="A55" s="434"/>
      <c r="B55" s="435"/>
      <c r="C55" s="435"/>
      <c r="D55" s="435"/>
      <c r="E55" s="435"/>
      <c r="F55" s="435"/>
      <c r="G55" s="435"/>
      <c r="H55" s="435"/>
      <c r="I55" s="435"/>
      <c r="J55" s="435"/>
      <c r="K55" s="435"/>
      <c r="L55" s="435"/>
      <c r="M55" s="435"/>
      <c r="N55" s="435"/>
      <c r="O55" s="435"/>
      <c r="P55" s="435"/>
      <c r="Q55" s="435"/>
      <c r="R55" s="481"/>
      <c r="S55" s="482"/>
      <c r="T55" s="482"/>
      <c r="U55" s="436"/>
      <c r="V55" s="437"/>
      <c r="W55" s="438"/>
      <c r="X55" s="476"/>
      <c r="Y55" s="476"/>
      <c r="Z55" s="476"/>
      <c r="AA55" s="477"/>
      <c r="AB55" s="477"/>
      <c r="AC55" s="477"/>
      <c r="AD55" s="477"/>
    </row>
    <row r="56" spans="1:30">
      <c r="U56" s="476"/>
      <c r="V56" s="477"/>
      <c r="W56" s="476"/>
      <c r="X56" s="476"/>
      <c r="Y56" s="476"/>
      <c r="Z56" s="476"/>
      <c r="AA56" s="477"/>
      <c r="AB56" s="476"/>
      <c r="AC56" s="476"/>
      <c r="AD56" s="476"/>
    </row>
    <row r="57" spans="1:30">
      <c r="U57" s="476"/>
      <c r="V57" s="477"/>
      <c r="W57" s="476"/>
      <c r="X57" s="476"/>
      <c r="Y57" s="476"/>
      <c r="Z57" s="476"/>
      <c r="AA57" s="476"/>
      <c r="AB57" s="476"/>
      <c r="AC57" s="476"/>
      <c r="AD57" s="476"/>
    </row>
    <row r="58" spans="1:30">
      <c r="U58" s="476"/>
      <c r="V58" s="477"/>
      <c r="W58" s="476"/>
      <c r="X58" s="476"/>
      <c r="Y58" s="476"/>
      <c r="Z58" s="476"/>
      <c r="AA58" s="476"/>
      <c r="AB58" s="476"/>
      <c r="AC58" s="476"/>
      <c r="AD58" s="476"/>
    </row>
    <row r="59" spans="1:30">
      <c r="U59" s="476"/>
      <c r="V59" s="477"/>
      <c r="W59" s="476"/>
      <c r="X59" s="476"/>
      <c r="Y59" s="476"/>
      <c r="Z59" s="476"/>
      <c r="AA59" s="476"/>
      <c r="AB59" s="476"/>
      <c r="AC59" s="476"/>
      <c r="AD59" s="476"/>
    </row>
    <row r="60" spans="1:30">
      <c r="U60" s="476"/>
      <c r="V60" s="477"/>
      <c r="W60" s="476"/>
      <c r="X60" s="476"/>
      <c r="Y60" s="476"/>
      <c r="Z60" s="476"/>
      <c r="AA60" s="477"/>
      <c r="AB60" s="476"/>
      <c r="AC60" s="476"/>
      <c r="AD60" s="476"/>
    </row>
    <row r="61" spans="1:30">
      <c r="U61" s="476"/>
      <c r="V61" s="477"/>
      <c r="W61" s="476"/>
      <c r="X61" s="476"/>
      <c r="Y61" s="476"/>
      <c r="Z61" s="476"/>
      <c r="AA61" s="476"/>
      <c r="AB61" s="476"/>
      <c r="AC61" s="476"/>
      <c r="AD61" s="476"/>
    </row>
    <row r="62" spans="1:30">
      <c r="U62" s="476"/>
      <c r="V62" s="477"/>
      <c r="W62" s="476"/>
      <c r="X62" s="476"/>
      <c r="Y62" s="476"/>
      <c r="Z62" s="476"/>
      <c r="AA62" s="476"/>
      <c r="AB62" s="476"/>
      <c r="AC62" s="476"/>
      <c r="AD62" s="476"/>
    </row>
    <row r="63" spans="1:30">
      <c r="U63" s="476"/>
      <c r="V63" s="477"/>
      <c r="W63" s="476"/>
      <c r="X63" s="476"/>
      <c r="Y63" s="476"/>
      <c r="Z63" s="476"/>
      <c r="AA63" s="476"/>
      <c r="AB63" s="476"/>
      <c r="AC63" s="476"/>
      <c r="AD63" s="476"/>
    </row>
    <row r="64" spans="1:30">
      <c r="U64" s="476"/>
      <c r="V64" s="477"/>
      <c r="W64" s="476"/>
      <c r="X64" s="476"/>
      <c r="Y64" s="476"/>
      <c r="Z64" s="476"/>
      <c r="AA64" s="476"/>
      <c r="AB64" s="476"/>
      <c r="AC64" s="476"/>
      <c r="AD64" s="476"/>
    </row>
    <row r="65" spans="5:30">
      <c r="U65" s="476"/>
      <c r="V65" s="477"/>
      <c r="W65" s="476"/>
      <c r="X65" s="476"/>
      <c r="Y65" s="476"/>
      <c r="Z65" s="476"/>
      <c r="AA65" s="476"/>
      <c r="AB65" s="476"/>
      <c r="AC65" s="476"/>
      <c r="AD65" s="476"/>
    </row>
    <row r="66" spans="5:30" ht="6" customHeight="1"/>
    <row r="73" spans="5:30">
      <c r="M73" s="478"/>
    </row>
    <row r="74" spans="5:30" ht="15" customHeight="1">
      <c r="E74" s="479"/>
      <c r="M74" s="478"/>
    </row>
    <row r="75" spans="5:30" ht="15" customHeight="1">
      <c r="E75" s="479"/>
      <c r="M75" s="478"/>
    </row>
    <row r="76" spans="5:30" ht="15" customHeight="1">
      <c r="E76" s="479"/>
      <c r="M76" s="478"/>
    </row>
    <row r="77" spans="5:30" ht="15" customHeight="1">
      <c r="E77" s="479"/>
      <c r="M77" s="478"/>
    </row>
    <row r="78" spans="5:30" ht="15" customHeight="1">
      <c r="E78" s="479"/>
      <c r="M78" s="478"/>
    </row>
    <row r="79" spans="5:30" ht="15" customHeight="1">
      <c r="E79" s="479"/>
      <c r="M79" s="478"/>
    </row>
    <row r="80" spans="5:30" ht="15" customHeight="1">
      <c r="E80" s="479"/>
      <c r="M80" s="478"/>
    </row>
    <row r="81" spans="5:13" ht="15" customHeight="1">
      <c r="E81" s="479"/>
      <c r="M81" s="478"/>
    </row>
    <row r="82" spans="5:13" ht="15" customHeight="1">
      <c r="E82" s="479"/>
      <c r="M82" s="478"/>
    </row>
    <row r="83" spans="5:13" ht="15" customHeight="1">
      <c r="E83" s="479"/>
      <c r="M83" s="478"/>
    </row>
    <row r="84" spans="5:13" ht="15" customHeight="1">
      <c r="E84" s="479"/>
      <c r="M84" s="478"/>
    </row>
    <row r="85" spans="5:13" ht="15" customHeight="1">
      <c r="E85" s="479"/>
      <c r="M85" s="478"/>
    </row>
    <row r="86" spans="5:13" ht="15" customHeight="1">
      <c r="E86" s="479"/>
      <c r="M86" s="478"/>
    </row>
    <row r="87" spans="5:13" ht="15" customHeight="1">
      <c r="E87" s="479"/>
      <c r="M87" s="478"/>
    </row>
    <row r="88" spans="5:13" ht="15" customHeight="1">
      <c r="E88" s="479"/>
      <c r="M88" s="478"/>
    </row>
    <row r="89" spans="5:13" ht="15" customHeight="1">
      <c r="E89" s="479"/>
      <c r="M89" s="478"/>
    </row>
    <row r="90" spans="5:13" ht="15" customHeight="1">
      <c r="E90" s="479"/>
      <c r="M90" s="478"/>
    </row>
    <row r="91" spans="5:13" ht="15" customHeight="1">
      <c r="E91" s="479"/>
      <c r="M91" s="478"/>
    </row>
    <row r="92" spans="5:13" ht="15" customHeight="1">
      <c r="E92" s="479"/>
      <c r="M92" s="478"/>
    </row>
    <row r="93" spans="5:13" ht="15" customHeight="1">
      <c r="E93" s="479"/>
      <c r="M93" s="478"/>
    </row>
    <row r="94" spans="5:13" ht="15" customHeight="1">
      <c r="E94" s="479"/>
      <c r="M94" s="478"/>
    </row>
    <row r="95" spans="5:13" ht="15" customHeight="1">
      <c r="E95" s="479"/>
      <c r="M95" s="478"/>
    </row>
    <row r="96" spans="5:13" ht="15" customHeight="1">
      <c r="E96" s="479"/>
    </row>
    <row r="97" spans="5:5" ht="15" customHeight="1">
      <c r="E97" s="479"/>
    </row>
    <row r="98" spans="5:5" ht="15" customHeight="1">
      <c r="E98" s="479"/>
    </row>
    <row r="99" spans="5:5" ht="15" customHeight="1">
      <c r="E99" s="479"/>
    </row>
    <row r="100" spans="5:5" ht="15" customHeight="1">
      <c r="E100" s="479"/>
    </row>
    <row r="101" spans="5:5" ht="15" customHeight="1">
      <c r="E101" s="479"/>
    </row>
    <row r="102" spans="5:5" ht="15" customHeight="1">
      <c r="E102" s="479"/>
    </row>
    <row r="103" spans="5:5" ht="15" customHeight="1">
      <c r="E103" s="479"/>
    </row>
    <row r="104" spans="5:5" ht="15" customHeight="1">
      <c r="E104" s="479"/>
    </row>
    <row r="105" spans="5:5" ht="15" customHeight="1">
      <c r="E105" s="479"/>
    </row>
    <row r="106" spans="5:5" ht="15" customHeight="1">
      <c r="E106" s="479"/>
    </row>
    <row r="107" spans="5:5" ht="15" customHeight="1">
      <c r="E107" s="479"/>
    </row>
    <row r="108" spans="5:5" ht="15" customHeight="1">
      <c r="E108" s="479"/>
    </row>
    <row r="109" spans="5:5" ht="15" customHeight="1">
      <c r="E109" s="479"/>
    </row>
    <row r="110" spans="5:5" ht="15" customHeight="1">
      <c r="E110" s="479"/>
    </row>
    <row r="111" spans="5:5" ht="15" customHeight="1">
      <c r="E111" s="479"/>
    </row>
    <row r="112" spans="5:5" ht="15" customHeight="1">
      <c r="E112" s="479"/>
    </row>
    <row r="113" spans="5:5" ht="15" customHeight="1">
      <c r="E113" s="479"/>
    </row>
    <row r="114" spans="5:5" ht="15" customHeight="1">
      <c r="E114" s="479"/>
    </row>
    <row r="115" spans="5:5" ht="15" customHeight="1">
      <c r="E115" s="479"/>
    </row>
    <row r="116" spans="5:5" ht="15" customHeight="1">
      <c r="E116" s="479"/>
    </row>
    <row r="117" spans="5:5" ht="15" customHeight="1">
      <c r="E117" s="479"/>
    </row>
    <row r="118" spans="5:5" ht="15" customHeight="1">
      <c r="E118" s="479"/>
    </row>
    <row r="119" spans="5:5" ht="15" customHeight="1">
      <c r="E119" s="479"/>
    </row>
    <row r="120" spans="5:5">
      <c r="E120" s="479"/>
    </row>
  </sheetData>
  <mergeCells count="2">
    <mergeCell ref="C3:V4"/>
    <mergeCell ref="C6:M7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AF68"/>
  <sheetViews>
    <sheetView view="pageBreakPreview" topLeftCell="A5" zoomScale="55" zoomScaleNormal="55" zoomScaleSheetLayoutView="55" workbookViewId="0">
      <selection activeCell="AD30" sqref="AD30"/>
    </sheetView>
  </sheetViews>
  <sheetFormatPr defaultColWidth="9.140625" defaultRowHeight="12.75"/>
  <cols>
    <col min="1" max="1" width="1.7109375" style="439" customWidth="1"/>
    <col min="2" max="2" width="1.5703125" style="439" customWidth="1"/>
    <col min="3" max="3" width="10.7109375" style="439" customWidth="1"/>
    <col min="4" max="4" width="2.5703125" style="439" customWidth="1"/>
    <col min="5" max="21" width="9.140625" style="439"/>
    <col min="22" max="22" width="14.5703125" style="439" customWidth="1"/>
    <col min="23" max="23" width="3.140625" style="439" customWidth="1"/>
    <col min="24" max="27" width="9.140625" style="439"/>
    <col min="28" max="28" width="2.85546875" style="439" customWidth="1"/>
    <col min="29" max="31" width="4.7109375" style="439" customWidth="1"/>
    <col min="32" max="32" width="1.7109375" style="439" customWidth="1"/>
    <col min="33" max="16384" width="9.140625" style="439"/>
  </cols>
  <sheetData>
    <row r="1" spans="2:32" ht="13.5" thickBot="1"/>
    <row r="2" spans="2:32" ht="6" customHeight="1" thickBot="1">
      <c r="B2" s="440"/>
      <c r="C2" s="441"/>
      <c r="D2" s="441"/>
      <c r="E2" s="441"/>
      <c r="F2" s="441"/>
      <c r="G2" s="441"/>
      <c r="H2" s="441"/>
      <c r="I2" s="441"/>
      <c r="J2" s="441"/>
      <c r="K2" s="441"/>
      <c r="L2" s="441"/>
      <c r="M2" s="441"/>
      <c r="N2" s="441"/>
      <c r="O2" s="441"/>
      <c r="P2" s="441"/>
      <c r="Q2" s="441"/>
      <c r="R2" s="441"/>
      <c r="S2" s="441"/>
      <c r="T2" s="441"/>
      <c r="U2" s="441"/>
      <c r="V2" s="441"/>
      <c r="W2" s="441"/>
      <c r="X2" s="441"/>
      <c r="Y2" s="441"/>
      <c r="Z2" s="441"/>
      <c r="AA2" s="441"/>
      <c r="AB2" s="441"/>
      <c r="AC2" s="441"/>
      <c r="AD2" s="441"/>
      <c r="AE2" s="441"/>
      <c r="AF2" s="442"/>
    </row>
    <row r="3" spans="2:32" ht="13.5" thickBot="1">
      <c r="B3" s="443"/>
      <c r="C3" s="440"/>
      <c r="D3" s="441"/>
      <c r="E3" s="441"/>
      <c r="F3" s="441"/>
      <c r="G3" s="441"/>
      <c r="H3" s="441"/>
      <c r="I3" s="441"/>
      <c r="J3" s="441"/>
      <c r="K3" s="441"/>
      <c r="L3" s="441"/>
      <c r="M3" s="441"/>
      <c r="N3" s="441"/>
      <c r="O3" s="441"/>
      <c r="P3" s="441"/>
      <c r="Q3" s="441"/>
      <c r="R3" s="441"/>
      <c r="S3" s="441"/>
      <c r="T3" s="441"/>
      <c r="U3" s="441"/>
      <c r="V3" s="441"/>
      <c r="W3" s="441"/>
      <c r="X3" s="441"/>
      <c r="Y3" s="441"/>
      <c r="Z3" s="441"/>
      <c r="AA3" s="441"/>
      <c r="AB3" s="441"/>
      <c r="AC3" s="441"/>
      <c r="AD3" s="441"/>
      <c r="AE3" s="442"/>
      <c r="AF3" s="444"/>
    </row>
    <row r="4" spans="2:32" ht="12.75" customHeight="1">
      <c r="B4" s="443"/>
      <c r="C4" s="443"/>
      <c r="D4" s="706" t="s">
        <v>1619</v>
      </c>
      <c r="E4" s="707"/>
      <c r="F4" s="707"/>
      <c r="G4" s="707"/>
      <c r="H4" s="707"/>
      <c r="I4" s="707"/>
      <c r="J4" s="707"/>
      <c r="K4" s="707"/>
      <c r="L4" s="707"/>
      <c r="M4" s="707"/>
      <c r="N4" s="707"/>
      <c r="O4" s="707"/>
      <c r="P4" s="707"/>
      <c r="Q4" s="707"/>
      <c r="R4" s="707"/>
      <c r="S4" s="707"/>
      <c r="T4" s="707"/>
      <c r="U4" s="707"/>
      <c r="V4" s="707"/>
      <c r="W4" s="707"/>
      <c r="X4" s="707"/>
      <c r="Y4" s="707"/>
      <c r="Z4" s="707"/>
      <c r="AA4" s="707"/>
      <c r="AB4" s="707"/>
      <c r="AC4" s="708"/>
      <c r="AD4" s="445"/>
      <c r="AE4" s="444"/>
      <c r="AF4" s="444"/>
    </row>
    <row r="5" spans="2:32" ht="13.5" customHeight="1">
      <c r="B5" s="443"/>
      <c r="C5" s="443"/>
      <c r="D5" s="709"/>
      <c r="E5" s="704"/>
      <c r="F5" s="704"/>
      <c r="G5" s="704"/>
      <c r="H5" s="704"/>
      <c r="I5" s="704"/>
      <c r="J5" s="704"/>
      <c r="K5" s="704"/>
      <c r="L5" s="704"/>
      <c r="M5" s="704"/>
      <c r="N5" s="704"/>
      <c r="O5" s="704"/>
      <c r="P5" s="704"/>
      <c r="Q5" s="704"/>
      <c r="R5" s="704"/>
      <c r="S5" s="704"/>
      <c r="T5" s="704"/>
      <c r="U5" s="704"/>
      <c r="V5" s="704"/>
      <c r="W5" s="704"/>
      <c r="X5" s="704"/>
      <c r="Y5" s="704"/>
      <c r="Z5" s="704"/>
      <c r="AA5" s="704"/>
      <c r="AB5" s="704"/>
      <c r="AC5" s="710"/>
      <c r="AD5" s="445"/>
      <c r="AE5" s="444"/>
      <c r="AF5" s="444"/>
    </row>
    <row r="6" spans="2:32" ht="12.75" customHeight="1">
      <c r="B6" s="443"/>
      <c r="C6" s="443"/>
      <c r="D6" s="709"/>
      <c r="E6" s="704"/>
      <c r="F6" s="704"/>
      <c r="G6" s="704"/>
      <c r="H6" s="704"/>
      <c r="I6" s="704"/>
      <c r="J6" s="704"/>
      <c r="K6" s="704"/>
      <c r="L6" s="704"/>
      <c r="M6" s="704"/>
      <c r="N6" s="704"/>
      <c r="O6" s="704"/>
      <c r="P6" s="704"/>
      <c r="Q6" s="704"/>
      <c r="R6" s="704"/>
      <c r="S6" s="704"/>
      <c r="T6" s="704"/>
      <c r="U6" s="704"/>
      <c r="V6" s="704"/>
      <c r="W6" s="704"/>
      <c r="X6" s="704"/>
      <c r="Y6" s="704"/>
      <c r="Z6" s="704"/>
      <c r="AA6" s="704"/>
      <c r="AB6" s="704"/>
      <c r="AC6" s="710"/>
      <c r="AE6" s="444"/>
      <c r="AF6" s="444"/>
    </row>
    <row r="7" spans="2:32" ht="12.75" customHeight="1" thickBot="1">
      <c r="B7" s="443"/>
      <c r="C7" s="443"/>
      <c r="D7" s="711"/>
      <c r="E7" s="712"/>
      <c r="F7" s="712"/>
      <c r="G7" s="712"/>
      <c r="H7" s="712"/>
      <c r="I7" s="712"/>
      <c r="J7" s="712"/>
      <c r="K7" s="712"/>
      <c r="L7" s="712"/>
      <c r="M7" s="712"/>
      <c r="N7" s="712"/>
      <c r="O7" s="712"/>
      <c r="P7" s="712"/>
      <c r="Q7" s="712"/>
      <c r="R7" s="712"/>
      <c r="S7" s="712"/>
      <c r="T7" s="712"/>
      <c r="U7" s="712"/>
      <c r="V7" s="712"/>
      <c r="W7" s="712"/>
      <c r="X7" s="712"/>
      <c r="Y7" s="712"/>
      <c r="Z7" s="712"/>
      <c r="AA7" s="712"/>
      <c r="AB7" s="712"/>
      <c r="AC7" s="713"/>
      <c r="AD7" s="447"/>
      <c r="AE7" s="444"/>
      <c r="AF7" s="444"/>
    </row>
    <row r="8" spans="2:32" ht="12.75" customHeight="1">
      <c r="B8" s="443"/>
      <c r="C8" s="443"/>
      <c r="Z8" s="446"/>
      <c r="AA8" s="446"/>
      <c r="AB8" s="446"/>
      <c r="AC8" s="447"/>
      <c r="AD8" s="447"/>
      <c r="AE8" s="444"/>
      <c r="AF8" s="444"/>
    </row>
    <row r="9" spans="2:32" ht="12.75" customHeight="1">
      <c r="B9" s="443"/>
      <c r="C9" s="443"/>
      <c r="AE9" s="444"/>
      <c r="AF9" s="444"/>
    </row>
    <row r="10" spans="2:32" ht="12.75" customHeight="1">
      <c r="B10" s="443"/>
      <c r="C10" s="443"/>
      <c r="AE10" s="444"/>
      <c r="AF10" s="444"/>
    </row>
    <row r="11" spans="2:32">
      <c r="B11" s="443"/>
      <c r="C11" s="443"/>
      <c r="D11" s="449"/>
      <c r="AE11" s="444"/>
      <c r="AF11" s="444"/>
    </row>
    <row r="12" spans="2:32">
      <c r="B12" s="443"/>
      <c r="C12" s="443"/>
      <c r="AE12" s="444"/>
      <c r="AF12" s="444"/>
    </row>
    <row r="13" spans="2:32">
      <c r="B13" s="443"/>
      <c r="C13" s="443"/>
      <c r="AE13" s="444"/>
      <c r="AF13" s="444"/>
    </row>
    <row r="14" spans="2:32">
      <c r="B14" s="443"/>
      <c r="C14" s="443"/>
      <c r="AE14" s="444"/>
      <c r="AF14" s="444"/>
    </row>
    <row r="15" spans="2:32">
      <c r="B15" s="443"/>
      <c r="C15" s="443"/>
      <c r="E15" s="448"/>
      <c r="AE15" s="444"/>
      <c r="AF15" s="444"/>
    </row>
    <row r="16" spans="2:32">
      <c r="B16" s="443"/>
      <c r="C16" s="443"/>
      <c r="AE16" s="444"/>
      <c r="AF16" s="444"/>
    </row>
    <row r="17" spans="2:32">
      <c r="B17" s="443"/>
      <c r="C17" s="443"/>
      <c r="AE17" s="444"/>
      <c r="AF17" s="444"/>
    </row>
    <row r="18" spans="2:32">
      <c r="B18" s="443"/>
      <c r="C18" s="443"/>
      <c r="AE18" s="444"/>
      <c r="AF18" s="444"/>
    </row>
    <row r="19" spans="2:32">
      <c r="B19" s="443"/>
      <c r="C19" s="443"/>
      <c r="AE19" s="444"/>
      <c r="AF19" s="444"/>
    </row>
    <row r="20" spans="2:32">
      <c r="B20" s="443"/>
      <c r="C20" s="443"/>
      <c r="AE20" s="444"/>
      <c r="AF20" s="444"/>
    </row>
    <row r="21" spans="2:32">
      <c r="B21" s="443"/>
      <c r="C21" s="443"/>
      <c r="AE21" s="444"/>
      <c r="AF21" s="444"/>
    </row>
    <row r="22" spans="2:32">
      <c r="B22" s="443"/>
      <c r="C22" s="443"/>
      <c r="AE22" s="444"/>
      <c r="AF22" s="444"/>
    </row>
    <row r="23" spans="2:32">
      <c r="B23" s="443"/>
      <c r="C23" s="443"/>
      <c r="AE23" s="444"/>
      <c r="AF23" s="444"/>
    </row>
    <row r="24" spans="2:32">
      <c r="B24" s="443"/>
      <c r="C24" s="443"/>
      <c r="AE24" s="444"/>
      <c r="AF24" s="444"/>
    </row>
    <row r="25" spans="2:32">
      <c r="B25" s="443"/>
      <c r="C25" s="443"/>
      <c r="AE25" s="444"/>
      <c r="AF25" s="444"/>
    </row>
    <row r="26" spans="2:32">
      <c r="B26" s="443"/>
      <c r="C26" s="443"/>
      <c r="AE26" s="444"/>
      <c r="AF26" s="444"/>
    </row>
    <row r="27" spans="2:32">
      <c r="B27" s="443"/>
      <c r="C27" s="443"/>
      <c r="AE27" s="444"/>
      <c r="AF27" s="444"/>
    </row>
    <row r="28" spans="2:32">
      <c r="B28" s="443"/>
      <c r="C28" s="443"/>
      <c r="AE28" s="444"/>
      <c r="AF28" s="444"/>
    </row>
    <row r="29" spans="2:32">
      <c r="B29" s="443"/>
      <c r="C29" s="443"/>
      <c r="AE29" s="444"/>
      <c r="AF29" s="444"/>
    </row>
    <row r="30" spans="2:32">
      <c r="B30" s="443"/>
      <c r="C30" s="443"/>
      <c r="AE30" s="444"/>
      <c r="AF30" s="444"/>
    </row>
    <row r="31" spans="2:32">
      <c r="B31" s="443"/>
      <c r="C31" s="443"/>
      <c r="AE31" s="444"/>
      <c r="AF31" s="444"/>
    </row>
    <row r="32" spans="2:32">
      <c r="B32" s="443"/>
      <c r="C32" s="443"/>
      <c r="AE32" s="444"/>
      <c r="AF32" s="444"/>
    </row>
    <row r="33" spans="2:32">
      <c r="B33" s="443"/>
      <c r="C33" s="443"/>
      <c r="AE33" s="444"/>
      <c r="AF33" s="444"/>
    </row>
    <row r="34" spans="2:32">
      <c r="B34" s="443"/>
      <c r="C34" s="443"/>
      <c r="AE34" s="444"/>
      <c r="AF34" s="444"/>
    </row>
    <row r="35" spans="2:32">
      <c r="B35" s="443"/>
      <c r="C35" s="443"/>
      <c r="AE35" s="444"/>
      <c r="AF35" s="444"/>
    </row>
    <row r="36" spans="2:32">
      <c r="B36" s="443"/>
      <c r="C36" s="443"/>
      <c r="AE36" s="444"/>
      <c r="AF36" s="444"/>
    </row>
    <row r="37" spans="2:32">
      <c r="B37" s="443"/>
      <c r="C37" s="443"/>
      <c r="AE37" s="444"/>
      <c r="AF37" s="444"/>
    </row>
    <row r="38" spans="2:32">
      <c r="B38" s="443"/>
      <c r="C38" s="443"/>
      <c r="AE38" s="444"/>
      <c r="AF38" s="444"/>
    </row>
    <row r="39" spans="2:32">
      <c r="B39" s="443"/>
      <c r="C39" s="443"/>
      <c r="AE39" s="444"/>
      <c r="AF39" s="444"/>
    </row>
    <row r="40" spans="2:32">
      <c r="B40" s="443"/>
      <c r="C40" s="443"/>
      <c r="AE40" s="444"/>
      <c r="AF40" s="444"/>
    </row>
    <row r="41" spans="2:32">
      <c r="B41" s="443"/>
      <c r="C41" s="443"/>
      <c r="AE41" s="444"/>
      <c r="AF41" s="444"/>
    </row>
    <row r="42" spans="2:32">
      <c r="B42" s="443"/>
      <c r="C42" s="443"/>
      <c r="AE42" s="444"/>
      <c r="AF42" s="444"/>
    </row>
    <row r="43" spans="2:32">
      <c r="B43" s="443"/>
      <c r="C43" s="443"/>
      <c r="AE43" s="444"/>
      <c r="AF43" s="444"/>
    </row>
    <row r="44" spans="2:32">
      <c r="B44" s="443"/>
      <c r="C44" s="443"/>
      <c r="AE44" s="444"/>
      <c r="AF44" s="444"/>
    </row>
    <row r="45" spans="2:32">
      <c r="B45" s="443"/>
      <c r="C45" s="443"/>
      <c r="AE45" s="444"/>
      <c r="AF45" s="444"/>
    </row>
    <row r="46" spans="2:32">
      <c r="B46" s="443"/>
      <c r="C46" s="443"/>
      <c r="AE46" s="444"/>
      <c r="AF46" s="444"/>
    </row>
    <row r="47" spans="2:32">
      <c r="B47" s="443"/>
      <c r="C47" s="443"/>
      <c r="AE47" s="444"/>
      <c r="AF47" s="444"/>
    </row>
    <row r="48" spans="2:32">
      <c r="B48" s="443"/>
      <c r="C48" s="443"/>
      <c r="AE48" s="444"/>
      <c r="AF48" s="444"/>
    </row>
    <row r="49" spans="2:32">
      <c r="B49" s="443"/>
      <c r="C49" s="443"/>
      <c r="AE49" s="444"/>
      <c r="AF49" s="444"/>
    </row>
    <row r="50" spans="2:32">
      <c r="B50" s="443"/>
      <c r="C50" s="443"/>
      <c r="AE50" s="444"/>
      <c r="AF50" s="444"/>
    </row>
    <row r="51" spans="2:32">
      <c r="B51" s="443"/>
      <c r="C51" s="443"/>
      <c r="AE51" s="444"/>
      <c r="AF51" s="444"/>
    </row>
    <row r="52" spans="2:32">
      <c r="B52" s="443"/>
      <c r="C52" s="443"/>
      <c r="AE52" s="444"/>
      <c r="AF52" s="444"/>
    </row>
    <row r="53" spans="2:32">
      <c r="B53" s="443"/>
      <c r="C53" s="443"/>
      <c r="AE53" s="444"/>
      <c r="AF53" s="444"/>
    </row>
    <row r="54" spans="2:32">
      <c r="B54" s="443"/>
      <c r="C54" s="443"/>
      <c r="AE54" s="444"/>
      <c r="AF54" s="444"/>
    </row>
    <row r="55" spans="2:32">
      <c r="B55" s="443"/>
      <c r="C55" s="443"/>
      <c r="AE55" s="444"/>
      <c r="AF55" s="444"/>
    </row>
    <row r="56" spans="2:32">
      <c r="B56" s="443"/>
      <c r="C56" s="443"/>
      <c r="AE56" s="444"/>
      <c r="AF56" s="444"/>
    </row>
    <row r="57" spans="2:32">
      <c r="B57" s="443"/>
      <c r="C57" s="443"/>
      <c r="S57" s="449"/>
      <c r="T57" s="449"/>
      <c r="U57" s="449"/>
      <c r="V57" s="450"/>
      <c r="W57" s="450"/>
      <c r="X57" s="450"/>
      <c r="Y57" s="450"/>
      <c r="Z57" s="450"/>
      <c r="AA57" s="450"/>
      <c r="AB57" s="450"/>
      <c r="AC57" s="450"/>
      <c r="AD57" s="450"/>
      <c r="AE57" s="451"/>
      <c r="AF57" s="444"/>
    </row>
    <row r="58" spans="2:32">
      <c r="B58" s="443"/>
      <c r="C58" s="443"/>
      <c r="S58" s="452"/>
      <c r="T58" s="449"/>
      <c r="U58" s="449"/>
      <c r="V58" s="450"/>
      <c r="W58" s="453"/>
      <c r="X58" s="450"/>
      <c r="Y58" s="450"/>
      <c r="Z58" s="450"/>
      <c r="AA58" s="450"/>
      <c r="AB58" s="453"/>
      <c r="AC58" s="453"/>
      <c r="AD58" s="453"/>
      <c r="AE58" s="454"/>
      <c r="AF58" s="444"/>
    </row>
    <row r="59" spans="2:32">
      <c r="B59" s="443"/>
      <c r="C59" s="443"/>
      <c r="V59" s="450"/>
      <c r="W59" s="453"/>
      <c r="X59" s="450"/>
      <c r="Y59" s="450"/>
      <c r="Z59" s="450"/>
      <c r="AA59" s="450"/>
      <c r="AB59" s="453"/>
      <c r="AC59" s="450"/>
      <c r="AD59" s="450"/>
      <c r="AE59" s="451"/>
      <c r="AF59" s="444"/>
    </row>
    <row r="60" spans="2:32">
      <c r="B60" s="443"/>
      <c r="C60" s="443"/>
      <c r="V60" s="450"/>
      <c r="W60" s="453"/>
      <c r="X60" s="450"/>
      <c r="Y60" s="450"/>
      <c r="Z60" s="450"/>
      <c r="AA60" s="450"/>
      <c r="AB60" s="450"/>
      <c r="AC60" s="450"/>
      <c r="AD60" s="450"/>
      <c r="AE60" s="451"/>
      <c r="AF60" s="444"/>
    </row>
    <row r="61" spans="2:32">
      <c r="B61" s="443"/>
      <c r="C61" s="443"/>
      <c r="V61" s="455"/>
      <c r="W61" s="455"/>
      <c r="X61" s="455"/>
      <c r="Y61" s="455"/>
      <c r="Z61" s="455"/>
      <c r="AA61" s="455"/>
      <c r="AB61" s="455"/>
      <c r="AC61" s="455"/>
      <c r="AD61" s="455"/>
      <c r="AE61" s="456"/>
      <c r="AF61" s="444"/>
    </row>
    <row r="62" spans="2:32">
      <c r="B62" s="443"/>
      <c r="C62" s="443"/>
      <c r="V62" s="450"/>
      <c r="W62" s="450"/>
      <c r="X62" s="450"/>
      <c r="Y62" s="450"/>
      <c r="Z62" s="450"/>
      <c r="AA62" s="450"/>
      <c r="AB62" s="450"/>
      <c r="AC62" s="450"/>
      <c r="AD62" s="450"/>
      <c r="AE62" s="451"/>
      <c r="AF62" s="444"/>
    </row>
    <row r="63" spans="2:32">
      <c r="B63" s="443"/>
      <c r="C63" s="443"/>
      <c r="V63" s="450"/>
      <c r="W63" s="453"/>
      <c r="X63" s="450"/>
      <c r="Y63" s="450"/>
      <c r="Z63" s="450"/>
      <c r="AA63" s="450"/>
      <c r="AB63" s="450"/>
      <c r="AC63" s="450"/>
      <c r="AD63" s="450"/>
      <c r="AE63" s="451"/>
      <c r="AF63" s="444"/>
    </row>
    <row r="64" spans="2:32">
      <c r="B64" s="443"/>
      <c r="C64" s="443"/>
      <c r="V64" s="450"/>
      <c r="W64" s="453"/>
      <c r="X64" s="450"/>
      <c r="Y64" s="450"/>
      <c r="Z64" s="450"/>
      <c r="AA64" s="450"/>
      <c r="AB64" s="450"/>
      <c r="AC64" s="450"/>
      <c r="AD64" s="450"/>
      <c r="AE64" s="451"/>
      <c r="AF64" s="444"/>
    </row>
    <row r="65" spans="2:32">
      <c r="B65" s="443"/>
      <c r="C65" s="443"/>
      <c r="V65" s="450"/>
      <c r="W65" s="453"/>
      <c r="X65" s="450"/>
      <c r="Y65" s="450"/>
      <c r="Z65" s="450"/>
      <c r="AA65" s="450"/>
      <c r="AB65" s="450"/>
      <c r="AC65" s="450"/>
      <c r="AD65" s="450"/>
      <c r="AE65" s="451"/>
      <c r="AF65" s="444"/>
    </row>
    <row r="66" spans="2:32">
      <c r="B66" s="443"/>
      <c r="C66" s="443"/>
      <c r="V66" s="450"/>
      <c r="W66" s="453"/>
      <c r="X66" s="450"/>
      <c r="Y66" s="450"/>
      <c r="Z66" s="450"/>
      <c r="AA66" s="450"/>
      <c r="AB66" s="450"/>
      <c r="AC66" s="450"/>
      <c r="AD66" s="450"/>
      <c r="AE66" s="451"/>
      <c r="AF66" s="444"/>
    </row>
    <row r="67" spans="2:32" ht="13.5" thickBot="1">
      <c r="B67" s="443"/>
      <c r="C67" s="457"/>
      <c r="D67" s="458"/>
      <c r="E67" s="458"/>
      <c r="F67" s="458"/>
      <c r="G67" s="458"/>
      <c r="H67" s="458"/>
      <c r="I67" s="458"/>
      <c r="J67" s="458"/>
      <c r="K67" s="458"/>
      <c r="L67" s="458"/>
      <c r="M67" s="458"/>
      <c r="N67" s="458"/>
      <c r="O67" s="458"/>
      <c r="P67" s="458"/>
      <c r="Q67" s="458"/>
      <c r="R67" s="458"/>
      <c r="S67" s="458"/>
      <c r="T67" s="458"/>
      <c r="U67" s="458"/>
      <c r="V67" s="459"/>
      <c r="W67" s="460"/>
      <c r="X67" s="459"/>
      <c r="Y67" s="459"/>
      <c r="Z67" s="459"/>
      <c r="AA67" s="459"/>
      <c r="AB67" s="459"/>
      <c r="AC67" s="459"/>
      <c r="AD67" s="459"/>
      <c r="AE67" s="461"/>
      <c r="AF67" s="444"/>
    </row>
    <row r="68" spans="2:32" ht="6" customHeight="1" thickBot="1">
      <c r="B68" s="457"/>
      <c r="C68" s="458"/>
      <c r="D68" s="458"/>
      <c r="E68" s="458"/>
      <c r="F68" s="458"/>
      <c r="G68" s="458"/>
      <c r="H68" s="458"/>
      <c r="I68" s="458"/>
      <c r="J68" s="458"/>
      <c r="K68" s="458"/>
      <c r="L68" s="458"/>
      <c r="M68" s="458"/>
      <c r="N68" s="458"/>
      <c r="O68" s="458"/>
      <c r="P68" s="458"/>
      <c r="Q68" s="458"/>
      <c r="R68" s="458"/>
      <c r="S68" s="458"/>
      <c r="T68" s="458"/>
      <c r="U68" s="458"/>
      <c r="V68" s="458"/>
      <c r="W68" s="458"/>
      <c r="X68" s="458"/>
      <c r="Y68" s="458"/>
      <c r="Z68" s="458"/>
      <c r="AA68" s="458"/>
      <c r="AB68" s="458"/>
      <c r="AC68" s="458"/>
      <c r="AD68" s="458"/>
      <c r="AE68" s="458"/>
      <c r="AF68" s="462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58">
        <v>1</v>
      </c>
    </row>
    <row r="2" spans="1:11" ht="48" customHeight="1">
      <c r="A2" s="358">
        <v>3</v>
      </c>
    </row>
    <row r="4" spans="1:11" ht="48" customHeight="1">
      <c r="C4" s="358">
        <v>1</v>
      </c>
    </row>
    <row r="5" spans="1:11" ht="48" customHeight="1">
      <c r="C5" s="358">
        <v>3</v>
      </c>
    </row>
    <row r="7" spans="1:11" ht="48" customHeight="1">
      <c r="E7" s="358">
        <v>1</v>
      </c>
    </row>
    <row r="8" spans="1:11" ht="48" customHeight="1">
      <c r="E8" s="358">
        <v>3</v>
      </c>
    </row>
    <row r="10" spans="1:11" ht="48" customHeight="1">
      <c r="G10" s="358">
        <v>3</v>
      </c>
    </row>
    <row r="11" spans="1:11" ht="48" customHeight="1">
      <c r="G11" s="358">
        <v>1</v>
      </c>
    </row>
    <row r="13" spans="1:11" ht="48" customHeight="1">
      <c r="I13" s="358">
        <v>3</v>
      </c>
    </row>
    <row r="14" spans="1:11" ht="48" customHeight="1">
      <c r="I14" s="358">
        <v>1</v>
      </c>
    </row>
    <row r="16" spans="1:11" ht="48" customHeight="1">
      <c r="K16" s="358">
        <v>3</v>
      </c>
    </row>
    <row r="17" spans="11:21" ht="48" customHeight="1">
      <c r="K17" s="358">
        <v>1</v>
      </c>
    </row>
    <row r="19" spans="11:21" ht="48" customHeight="1">
      <c r="M19" s="358">
        <v>3</v>
      </c>
    </row>
    <row r="20" spans="11:21" ht="48" customHeight="1">
      <c r="M20" s="358">
        <v>1</v>
      </c>
    </row>
    <row r="22" spans="11:21" ht="48" customHeight="1">
      <c r="O22" s="358">
        <v>3</v>
      </c>
    </row>
    <row r="23" spans="11:21" ht="48" customHeight="1">
      <c r="O23" s="358">
        <v>1</v>
      </c>
    </row>
    <row r="25" spans="11:21" ht="57" customHeight="1">
      <c r="Q25" s="358">
        <v>3</v>
      </c>
    </row>
    <row r="26" spans="11:21" ht="57" customHeight="1">
      <c r="Q26" s="358">
        <v>1</v>
      </c>
    </row>
    <row r="28" spans="11:21" ht="57" customHeight="1">
      <c r="S28" s="358">
        <v>3</v>
      </c>
    </row>
    <row r="29" spans="11:21" ht="57" customHeight="1">
      <c r="S29" s="358">
        <v>1</v>
      </c>
    </row>
    <row r="31" spans="11:21" ht="57" customHeight="1">
      <c r="U31" s="358">
        <v>3</v>
      </c>
    </row>
    <row r="32" spans="11:21" ht="57" customHeight="1">
      <c r="U32" s="35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  <vt:lpstr>'GAMBAR '!Print_Area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DHITA AYU DAMAYANTI</cp:lastModifiedBy>
  <cp:lastPrinted>2023-02-27T08:00:50Z</cp:lastPrinted>
  <dcterms:created xsi:type="dcterms:W3CDTF">2011-02-06T11:57:38Z</dcterms:created>
  <dcterms:modified xsi:type="dcterms:W3CDTF">2023-10-24T09:12:09Z</dcterms:modified>
</cp:coreProperties>
</file>