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200" tabRatio="859" activeTab="6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 " sheetId="91" r:id="rId10"/>
    <sheet name="PETA" sheetId="92" r:id="rId11"/>
    <sheet name="SLD " sheetId="93" r:id="rId12"/>
    <sheet name="PDL" sheetId="66" state="hidden" r:id="rId13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_xlnm._FilterDatabase" localSheetId="1" hidden="1">'REKAP TIANG'!$B$14:$K$36</definedName>
    <definedName name="_xlnm._FilterDatabase" localSheetId="2" hidden="1">'REKAP MDU'!$B$14:$K$166</definedName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'[7]C'!$D$322:$K$322</definedName>
    <definedName name="__123Graph_A2" hidden="1">'[7]C'!$D$372:$K$372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'[7]C'!$D$323:$K$323</definedName>
    <definedName name="__123Graph_B2" hidden="1">'[7]C'!$D$373:$K$373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'[14]JAN07'!#REF!</definedName>
    <definedName name="a" localSheetId="9">#REF!</definedName>
    <definedName name="a" localSheetId="7">'[14]JAN07'!#REF!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'[17]JAN09'!#REF!</definedName>
    <definedName name="ad" localSheetId="7">'[17]JAN09'!#REF!</definedName>
    <definedName name="ad">'[17]JAN09'!#REF!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'[17]JAN09'!#REF!</definedName>
    <definedName name="an" localSheetId="7">'[17]JAN09'!#REF!</definedName>
    <definedName name="an">'[17]JAN09'!#REF!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'[19]JAN09'!#REF!</definedName>
    <definedName name="and" localSheetId="9">'[19]JAN09'!#REF!</definedName>
    <definedName name="and" localSheetId="7">'[19]JAN09'!#REF!</definedName>
    <definedName name="and" localSheetId="10">'[19]JAN09'!#REF!</definedName>
    <definedName name="and" localSheetId="11">'[19]JAN09'!#REF!</definedName>
    <definedName name="and">'[19]JAN09'!#REF!</definedName>
    <definedName name="andrea" localSheetId="6">'[17]JAN09'!#REF!</definedName>
    <definedName name="andrea" localSheetId="7">'[17]JAN09'!#REF!</definedName>
    <definedName name="andrea">'[17]JAN09'!#REF!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'[17]JAN09'!#REF!</definedName>
    <definedName name="csa" localSheetId="7">'[17]JAN09'!#REF!</definedName>
    <definedName name="csa">'[17]JAN09'!#REF!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Database" localSheetId="6">#REF!</definedName>
    <definedName name="Database" localSheetId="9">#REF!</definedName>
    <definedName name="Database" localSheetId="7">#REF!</definedName>
    <definedName name="Database" localSheetId="0">#REF!</definedName>
    <definedName name="Database" localSheetId="2">#REF!</definedName>
    <definedName name="Database" localSheetId="1">#REF!</definedName>
    <definedName name="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'[35]JAN07'!#REF!</definedName>
    <definedName name="dc" localSheetId="7">'[35]JAN07'!#REF!</definedName>
    <definedName name="dc" localSheetId="5">'[36]JAN07'!#REF!</definedName>
    <definedName name="dc">'[36]JAN07'!#REF!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'[14]JAN07'!#REF!</definedName>
    <definedName name="FEEDERGGNKDS" localSheetId="7">'[14]JAN07'!#REF!</definedName>
    <definedName name="FEEDERGGNKDS">'[41]JAN07'!#REF!</definedName>
    <definedName name="FEEDERGGNSLG" localSheetId="6">'[14]JAN07'!#REF!</definedName>
    <definedName name="FEEDERGGNSLG" localSheetId="7">'[14]JAN07'!#REF!</definedName>
    <definedName name="FEEDERGGNSLG">'[41]JAN07'!#REF!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9">INDEX([44]KKO!#REF!,MATCH([44]KKO!#REF!:[44]KKO!#REF!,0)*2)</definedName>
    <definedName name="GBR" localSheetId="10">INDEX([45]KKO!#REF!,MATCH([45]KKO!#REF!:[45]KKO!#REF!,0)*2)</definedName>
    <definedName name="GBR" localSheetId="11">INDEX([45]KKO!#REF!,MATCH([45]KKO!#REF!:[45]KKO!#REF!,0)*2)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[46]RAB!$F$12:$J$175</definedName>
    <definedName name="hari" localSheetId="9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'[17]JAN09'!#REF!</definedName>
    <definedName name="ips" localSheetId="5">'[17]JAN09'!#REF!</definedName>
    <definedName name="ips">'[17]JAN09'!#REF!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'[19]JAN09'!#REF!</definedName>
    <definedName name="kal" localSheetId="7">'[19]JAN09'!#REF!</definedName>
    <definedName name="kal">'[19]JAN09'!#REF!</definedName>
    <definedName name="KALIKDS" localSheetId="6">'[14]JAN07'!#REF!</definedName>
    <definedName name="KALIKDS" localSheetId="7">'[14]JAN07'!#REF!</definedName>
    <definedName name="KALIKDS">'[41]JAN07'!#REF!</definedName>
    <definedName name="KALISLG" localSheetId="6">'[14]JAN07'!#REF!</definedName>
    <definedName name="KALISLG" localSheetId="7">'[14]JAN07'!#REF!</definedName>
    <definedName name="KALISLG">'[41]JAN07'!#REF!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9">INDEX([44]PDL!$B$1:$B$3,IFERROR(MATCH([44]KKO!$D$16,[44]PDL!$A$1:$A$2,),3))</definedName>
    <definedName name="Kutools_PDL0_1" localSheetId="10">INDEX([45]PDL!$B$1:$B$3,IFERROR(MATCH([45]KKO!$D$16,[45]PDL!$A$1:$A$2,),3))</definedName>
    <definedName name="Kutools_PDL0_1" localSheetId="11">INDEX([45]PDL!$B$1:$B$3,IFERROR(MATCH([45]KKO!$D$16,[45]PDL!$A$1:$A$2,),3))</definedName>
    <definedName name="Kutools_PDL0_1">INDEX(PDL!$B$1:$B$3,IFERROR(MATCH(KKO!$D$15,PDL!$A$1:$A$2,),3))</definedName>
    <definedName name="Kutools_PDL1_1" localSheetId="9">INDEX([44]PDL!$D$4:$D$6,IFERROR(MATCH([44]KKO!$D$16,[44]PDL!$C$4:$C$5,),3))</definedName>
    <definedName name="Kutools_PDL1_1" localSheetId="10">INDEX([45]PDL!$D$4:$D$6,IFERROR(MATCH([45]KKO!$D$16,[45]PDL!$C$4:$C$5,),3))</definedName>
    <definedName name="Kutools_PDL1_1" localSheetId="11">INDEX([45]PDL!$D$4:$D$6,IFERROR(MATCH([45]KKO!$D$16,[45]PDL!$C$4:$C$5,),3))</definedName>
    <definedName name="Kutools_PDL1_1">INDEX(PDL!$D$4:$D$6,IFERROR(MATCH(KKO!$D$15,PDL!$C$4:$C$5,),3))</definedName>
    <definedName name="Kutools_PDL10_1" localSheetId="9">INDEX([44]PDL!$V$31:$V$33,IFERROR(MATCH([44]KKO!$K$16,[44]PDL!$U$31:$U$32,),3))</definedName>
    <definedName name="Kutools_PDL10_1" localSheetId="10">INDEX([45]PDL!$V$31:$V$33,IFERROR(MATCH([45]KKO!$K$16,[45]PDL!$U$31:$U$32,),3))</definedName>
    <definedName name="Kutools_PDL10_1" localSheetId="11">INDEX([45]PDL!$V$31:$V$33,IFERROR(MATCH([45]KKO!$K$16,[45]PDL!$U$31:$U$32,),3))</definedName>
    <definedName name="Kutools_PDL10_1">INDEX(PDL!$V$31:$V$33,IFERROR(MATCH(KKO!$K$15,PDL!$U$31:$U$32,),3))</definedName>
    <definedName name="Kutools_PDL2_1" localSheetId="9">INDEX([44]PDL!$F$7:$F$9,IFERROR(MATCH([44]KKO!$K$16,[44]PDL!$E$7:$E$8,),3))</definedName>
    <definedName name="Kutools_PDL2_1" localSheetId="10">INDEX([45]PDL!$F$7:$F$9,IFERROR(MATCH([45]KKO!$K$16,[45]PDL!$E$7:$E$8,),3))</definedName>
    <definedName name="Kutools_PDL2_1" localSheetId="11">INDEX([45]PDL!$F$7:$F$9,IFERROR(MATCH([45]KKO!$K$16,[45]PDL!$E$7:$E$8,),3))</definedName>
    <definedName name="Kutools_PDL2_1">INDEX(PDL!$F$7:$F$9,IFERROR(MATCH(KKO!$K$15,PDL!$E$7:$E$8,),3))</definedName>
    <definedName name="Kutools_PDL3_1" localSheetId="9">INDEX([44]PDL!$H$10:$H$12,IFERROR(MATCH([44]KKO!$D$16,[44]PDL!$G$10:$G$11,),3))</definedName>
    <definedName name="Kutools_PDL3_1" localSheetId="10">INDEX([45]PDL!$H$10:$H$12,IFERROR(MATCH([45]KKO!$D$16,[45]PDL!$G$10:$G$11,),3))</definedName>
    <definedName name="Kutools_PDL3_1" localSheetId="11">INDEX([45]PDL!$H$10:$H$12,IFERROR(MATCH([45]KKO!$D$16,[45]PDL!$G$10:$G$11,),3))</definedName>
    <definedName name="Kutools_PDL3_1">INDEX(PDL!$H$10:$H$12,IFERROR(MATCH(KKO!$D$15,PDL!$G$10:$G$11,),3))</definedName>
    <definedName name="Kutools_PDL4_1" localSheetId="9">INDEX([44]PDL!$J$13:$J$15,IFERROR(MATCH([44]KKO!$D$16,[44]PDL!$I$13:$I$14,),3))</definedName>
    <definedName name="Kutools_PDL4_1" localSheetId="10">INDEX([45]PDL!$J$13:$J$15,IFERROR(MATCH([45]KKO!$D$16,[45]PDL!$I$13:$I$14,),3))</definedName>
    <definedName name="Kutools_PDL4_1" localSheetId="11">INDEX([45]PDL!$J$13:$J$15,IFERROR(MATCH([45]KKO!$D$16,[45]PDL!$I$13:$I$14,),3))</definedName>
    <definedName name="Kutools_PDL4_1">INDEX(PDL!$J$13:$J$15,IFERROR(MATCH(KKO!$D$15,PDL!$I$13:$I$14,),3))</definedName>
    <definedName name="Kutools_PDL5_1" localSheetId="9">INDEX([44]PDL!$L$16:$L$18,IFERROR(MATCH([44]KKO!$K$16,[44]PDL!$K$16:$K$17,),3))</definedName>
    <definedName name="Kutools_PDL5_1" localSheetId="10">INDEX([45]PDL!$L$16:$L$18,IFERROR(MATCH([45]KKO!$K$16,[45]PDL!$K$16:$K$17,),3))</definedName>
    <definedName name="Kutools_PDL5_1" localSheetId="11">INDEX([45]PDL!$L$16:$L$18,IFERROR(MATCH([45]KKO!$K$16,[45]PDL!$K$16:$K$17,),3))</definedName>
    <definedName name="Kutools_PDL5_1">INDEX(PDL!$L$16:$L$18,IFERROR(MATCH(KKO!$K$15,PDL!$K$16:$K$17,),3))</definedName>
    <definedName name="Kutools_PDL6_1" localSheetId="9">INDEX([44]PDL!$N$19:$N$21,IFERROR(MATCH([44]KKO!$D$16,[44]PDL!$M$19:$M$20,),3))</definedName>
    <definedName name="Kutools_PDL6_1" localSheetId="10">INDEX([45]PDL!$N$19:$N$21,IFERROR(MATCH([45]KKO!$D$16,[45]PDL!$M$19:$M$20,),3))</definedName>
    <definedName name="Kutools_PDL6_1" localSheetId="11">INDEX([45]PDL!$N$19:$N$21,IFERROR(MATCH([45]KKO!$D$16,[45]PDL!$M$19:$M$20,),3))</definedName>
    <definedName name="Kutools_PDL6_1">INDEX(PDL!$N$19:$N$21,IFERROR(MATCH(KKO!$D$15,PDL!$M$19:$M$20,),3))</definedName>
    <definedName name="Kutools_PDL7_1" localSheetId="9">INDEX([44]PDL!$P$22:$P$24,IFERROR(MATCH([44]KKO!$D$16,[44]PDL!$O$22:$O$23,),3))</definedName>
    <definedName name="Kutools_PDL7_1" localSheetId="10">INDEX([45]PDL!$P$22:$P$24,IFERROR(MATCH([45]KKO!$D$16,[45]PDL!$O$22:$O$23,),3))</definedName>
    <definedName name="Kutools_PDL7_1" localSheetId="11">INDEX([45]PDL!$P$22:$P$24,IFERROR(MATCH([45]KKO!$D$16,[45]PDL!$O$22:$O$23,),3))</definedName>
    <definedName name="Kutools_PDL7_1">INDEX(PDL!$P$22:$P$24,IFERROR(MATCH(KKO!$D$15,PDL!$O$22:$O$23,),3))</definedName>
    <definedName name="Kutools_PDL8_1" localSheetId="9">INDEX([44]PDL!$R$25:$R$27,IFERROR(MATCH([44]KKO!$D$16,[44]PDL!$Q$25:$Q$26,),3))</definedName>
    <definedName name="Kutools_PDL8_1" localSheetId="10">INDEX([45]PDL!$R$25:$R$27,IFERROR(MATCH([45]KKO!$D$16,[45]PDL!$Q$25:$Q$26,),3))</definedName>
    <definedName name="Kutools_PDL8_1" localSheetId="11">INDEX([45]PDL!$R$25:$R$27,IFERROR(MATCH([45]KKO!$D$16,[45]PDL!$Q$25:$Q$26,),3))</definedName>
    <definedName name="Kutools_PDL8_1">INDEX(PDL!$R$25:$R$27,IFERROR(MATCH(KKO!$D$15,PDL!$Q$25:$Q$26,),3))</definedName>
    <definedName name="Kutools_PDL9_1" localSheetId="9">INDEX([44]PDL!$T$28:$T$30,IFERROR(MATCH([44]KKO!$D$16,[44]PDL!$S$28:$S$29,),3))</definedName>
    <definedName name="Kutools_PDL9_1" localSheetId="10">INDEX([45]PDL!$T$28:$T$30,IFERROR(MATCH([45]KKO!$D$16,[45]PDL!$S$28:$S$29,),3))</definedName>
    <definedName name="Kutools_PDL9_1" localSheetId="11">INDEX([45]PDL!$T$28:$T$30,IFERROR(MATCH([45]KKO!$D$16,[45]PDL!$S$28:$S$29,),3))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'[17]JAN09'!#REF!</definedName>
    <definedName name="lk" localSheetId="9">'[17]JAN09'!#REF!</definedName>
    <definedName name="lk" localSheetId="5">'[17]JAN09'!#REF!</definedName>
    <definedName name="lk" localSheetId="10">'[17]JAN09'!#REF!</definedName>
    <definedName name="lk" localSheetId="11">'[17]JAN09'!#REF!</definedName>
    <definedName name="lk">'[17]JAN09'!#REF!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9">[44]KKO!#REF!</definedName>
    <definedName name="pict" localSheetId="10">[45]KKO!#REF!</definedName>
    <definedName name="pict" localSheetId="11">[45]KKO!#REF!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'[17]JAN09'!#REF!</definedName>
    <definedName name="poi" localSheetId="9">'[17]JAN09'!#REF!</definedName>
    <definedName name="poi" localSheetId="5">'[17]JAN09'!#REF!</definedName>
    <definedName name="poi" localSheetId="10">'[17]JAN09'!#REF!</definedName>
    <definedName name="poi" localSheetId="11">'[17]JAN09'!#REF!</definedName>
    <definedName name="poi">'[17]JAN09'!#REF!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'GAMBAR '!$A$1:$AD$55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0">PETA!$A$1:$W$55</definedName>
    <definedName name="_xlnm.Print_Area" localSheetId="8">RAB!$A$1:$K$89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'!$A$1:$AF$68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'[17]JAN09'!#REF!</definedName>
    <definedName name="rafi" localSheetId="7">'[17]JAN09'!#REF!</definedName>
    <definedName name="rafi" localSheetId="5">'[17]JAN09'!#REF!</definedName>
    <definedName name="rafi">'[17]JAN09'!#REF!</definedName>
    <definedName name="raja" localSheetId="6">'[17]JAN09'!#REF!</definedName>
    <definedName name="raja" localSheetId="7">'[17]JAN09'!#REF!</definedName>
    <definedName name="raja">'[17]JAN09'!#REF!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'[17]JAN09'!#REF!</definedName>
    <definedName name="rcps" localSheetId="9">'[17]JAN09'!#REF!</definedName>
    <definedName name="rcps" localSheetId="5">'[17]JAN09'!#REF!</definedName>
    <definedName name="rcps" localSheetId="10">'[17]JAN09'!#REF!</definedName>
    <definedName name="rcps" localSheetId="11">'[17]JAN09'!#REF!</definedName>
    <definedName name="rcps">'[17]JAN09'!#REF!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'[71]JAN07'!#REF!</definedName>
    <definedName name="rtyu" localSheetId="7">'[71]JAN07'!#REF!</definedName>
    <definedName name="rtyu">'[72]JAN07'!#REF!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'[17]JAN09'!#REF!</definedName>
    <definedName name="sasa" localSheetId="7">'[17]JAN09'!#REF!</definedName>
    <definedName name="sasa" localSheetId="5">'[17]JAN09'!#REF!</definedName>
    <definedName name="sasa">'[17]JAN09'!#REF!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'[17]JAN09'!#REF!</definedName>
    <definedName name="sdffA" localSheetId="7">'[17]JAN09'!#REF!</definedName>
    <definedName name="sdffA" localSheetId="5">'[17]JAN09'!#REF!</definedName>
    <definedName name="sdffA">'[17]JAN09'!#REF!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'[79]HB2'!$A$1:$L$65536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'[71]JAN07'!#REF!</definedName>
    <definedName name="swed" localSheetId="7">'[71]JAN07'!#REF!</definedName>
    <definedName name="swed">'[72]JAN07'!#REF!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>[85]bantu!$M$5:$X$5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'[17]JAN09'!#REF!</definedName>
    <definedName name="TIARA" localSheetId="9">'[17]JAN09'!#REF!</definedName>
    <definedName name="TIARA" localSheetId="7">'[17]JAN09'!#REF!</definedName>
    <definedName name="TIARA" localSheetId="10">'[17]JAN09'!#REF!</definedName>
    <definedName name="TIARA" localSheetId="11">'[17]JAN09'!#REF!</definedName>
    <definedName name="TIARA">'[17]JAN09'!#REF!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'[86]Rekap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[87]Usulan!#REF!</definedName>
    <definedName name="usul" localSheetId="7">[87]Usulan!#REF!</definedName>
    <definedName name="usul" localSheetId="5">[87]Usulan!#REF!</definedName>
    <definedName name="usul">[87]Usulan!#REF!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'[19]JAN09'!#REF!</definedName>
    <definedName name="WATES" localSheetId="7">'[19]JAN09'!#REF!</definedName>
    <definedName name="WATES">'[19]JAN09'!#REF!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'[71]JAN07'!#REF!</definedName>
    <definedName name="x" localSheetId="7">'[71]JAN07'!#REF!</definedName>
    <definedName name="x">'[72]JAN07'!#REF!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'[71]JAN07'!#REF!</definedName>
    <definedName name="xs" localSheetId="7">'[71]JAN07'!#REF!</definedName>
    <definedName name="xs" localSheetId="5">'[72]JAN07'!#REF!</definedName>
    <definedName name="xs">'[72]JAN07'!#REF!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('[88]Submission Form'!$A$4:$C$5,'[88]Submission Form'!$D$7,'[88]Submission Form'!$D$10:$D$11,'[88]Submission Form'!$D$17:$D$26,'[88]Submission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44525"/>
</workbook>
</file>

<file path=xl/comments1.xml><?xml version="1.0" encoding="utf-8"?>
<comments xmlns="http://schemas.openxmlformats.org/spreadsheetml/2006/main">
  <authors>
    <author>NEILA</author>
  </authors>
  <commentList>
    <comment ref="B7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NEILA</author>
  </authors>
  <commentList>
    <comment ref="B11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NEILA</author>
  </authors>
  <commentList>
    <comment ref="B11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B1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>
  <authors>
    <author>muhamat.suropati</author>
  </authors>
  <commentList>
    <comment ref="C7" authorId="0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N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kwh jual - O&amp;M</t>
        </r>
      </text>
    </comment>
    <comment ref="C8" authorId="0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3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4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5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6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3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4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5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6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A11" authorId="0">
      <text>
        <r>
          <rPr>
            <sz val="9"/>
            <rFont val="Tahoma"/>
            <charset val="134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<sst xmlns="http://schemas.openxmlformats.org/spreadsheetml/2006/main" count="4810" uniqueCount="1666">
  <si>
    <t>PT. PLN ( PERSERO )</t>
  </si>
  <si>
    <t>REKAP KEBUTUHAN MATERIAL</t>
  </si>
  <si>
    <t>NO</t>
  </si>
  <si>
    <t>URAIAN</t>
  </si>
  <si>
    <t>GOL</t>
  </si>
  <si>
    <t>SAT</t>
  </si>
  <si>
    <t>VOL TOTAL</t>
  </si>
  <si>
    <t>HARGA SATUAN</t>
  </si>
  <si>
    <t>LOKASI</t>
  </si>
  <si>
    <t>NO PRK</t>
  </si>
  <si>
    <t>NAMA PROGRAM</t>
  </si>
  <si>
    <t>INISIATIF STRATEGIS</t>
  </si>
  <si>
    <t>+</t>
  </si>
  <si>
    <t>REKAP MATERIAL</t>
  </si>
  <si>
    <t>REKAP KEBUTUHAN TIANG</t>
  </si>
  <si>
    <t>Pekerjaan</t>
  </si>
  <si>
    <t>:</t>
  </si>
  <si>
    <t>Lokasi</t>
  </si>
  <si>
    <t>Pelaksana</t>
  </si>
  <si>
    <t>Anggaran</t>
  </si>
  <si>
    <t>VOL</t>
  </si>
  <si>
    <t>BIAYA YANG DIPERLUKAN ( Rp )</t>
  </si>
  <si>
    <t>MDU</t>
  </si>
  <si>
    <t>HARDWARE</t>
  </si>
  <si>
    <t>JASA</t>
  </si>
  <si>
    <t>JUMLAH</t>
  </si>
  <si>
    <t>REKAP TIANG</t>
  </si>
  <si>
    <t>Jumlah MDU - Hardware - Jasa</t>
  </si>
  <si>
    <t>PPN 10%</t>
  </si>
  <si>
    <t>Jumlah Total</t>
  </si>
  <si>
    <t>JENIS TIANG</t>
  </si>
  <si>
    <t>REKAP MDU</t>
  </si>
  <si>
    <t>JENIS MDU</t>
  </si>
  <si>
    <t>NO.</t>
  </si>
  <si>
    <t>MATERIAL + SIZE</t>
  </si>
  <si>
    <t>RAB SKK 2022</t>
  </si>
  <si>
    <t>RAB HSS 2023</t>
  </si>
  <si>
    <t>KETERANGAN</t>
  </si>
  <si>
    <t>HARGA YANG DIPAKAI DI RAB</t>
  </si>
  <si>
    <t>A</t>
  </si>
  <si>
    <t>ALAT PENGUKUR DAN PEMBATAS</t>
  </si>
  <si>
    <t>KWH MPB; 1P;230V;5(60)A;1;2W</t>
  </si>
  <si>
    <t>MDU-KD</t>
  </si>
  <si>
    <t>Bh</t>
  </si>
  <si>
    <t>KWH MPB; 3P; 4W; 230/400 V; 5(80) A; Class 1</t>
  </si>
  <si>
    <t>HDW</t>
  </si>
  <si>
    <t>KWH Elektronik; 1P; 2W; 230 V; 5(40) A; kls 1 (combo); register drum</t>
  </si>
  <si>
    <t>KWH Elektronik; 1P; 2W; 230 V; 5(100) A; kls 1 termasuk modem 3G/4G</t>
  </si>
  <si>
    <t>KWH Elektronik; 3P; 4W; 57.7-100V/220-400V; 5 A; kls 0.2 (meter pembanding)</t>
  </si>
  <si>
    <t>KWH Elektronik; 3P; 4W; 220/380V; 5(80) A; kls 1 (Pengukuran Langsung)</t>
  </si>
  <si>
    <t>KWH Elektronik; 3P; 4W; 57.7-100V/220-400V; 5(10) A; kls 0.5 (Pengukuran Tidak Langsung)</t>
  </si>
  <si>
    <t>KWH Elektronik; 3P; 4W; 220/380V; 5(10); kls 1 (Pengukuran Tidak Langsung)</t>
  </si>
  <si>
    <t>Modem 3G/4G</t>
  </si>
  <si>
    <t>Unit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</si>
  <si>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</si>
  <si>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</si>
  <si>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</si>
  <si>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</si>
  <si>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</si>
  <si>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</si>
  <si>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</si>
  <si>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</si>
  <si>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</si>
  <si>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</si>
  <si>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</si>
  <si>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</si>
  <si>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</si>
  <si>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</si>
  <si>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</si>
  <si>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</si>
  <si>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</si>
  <si>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</si>
  <si>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</si>
  <si>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</si>
  <si>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</si>
  <si>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</si>
  <si>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</si>
  <si>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</si>
  <si>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</si>
  <si>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</si>
  <si>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 xml:space="preserve">CT TR ; Burden 5 VA; 50/5 A - 300/5 A Class 0.5s </t>
  </si>
  <si>
    <t xml:space="preserve">CT TR ; Burden 5 VA; 100/5 A Class 0.5s 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</si>
  <si>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</si>
  <si>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</si>
  <si>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</si>
  <si>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</si>
  <si>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</si>
  <si>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</si>
  <si>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</si>
  <si>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</si>
  <si>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</si>
  <si>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</si>
  <si>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</si>
  <si>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</si>
  <si>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</si>
  <si>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</si>
  <si>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</si>
  <si>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</si>
  <si>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</si>
  <si>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</si>
  <si>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</si>
  <si>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</si>
  <si>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</si>
  <si>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</si>
  <si>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</si>
  <si>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</si>
  <si>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</si>
  <si>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</si>
  <si>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</si>
  <si>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</si>
  <si>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</si>
  <si>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</si>
  <si>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</si>
  <si>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</si>
  <si>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</si>
  <si>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</si>
  <si>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</si>
  <si>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</si>
  <si>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</si>
  <si>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</si>
  <si>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PT Indoor (ratio 20.000/v3 : 100/v3) Class 0.2s</t>
  </si>
  <si>
    <t>PT Outdoor (ratio 20.000/v3 : 100/v3) Class 0.2s</t>
  </si>
  <si>
    <t/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</si>
  <si>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</si>
  <si>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</si>
  <si>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</si>
  <si>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</si>
  <si>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</si>
  <si>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</si>
  <si>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</si>
  <si>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</si>
  <si>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</si>
  <si>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</si>
  <si>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</si>
  <si>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</si>
  <si>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</si>
  <si>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</si>
  <si>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</si>
  <si>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</si>
  <si>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</si>
  <si>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</si>
  <si>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</si>
  <si>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Kotak APP 1 Fasa OA KAS I</t>
  </si>
  <si>
    <t>Set</t>
  </si>
  <si>
    <t>Kotak APP 3 Fasa OA KAS III</t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</si>
  <si>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</si>
  <si>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</si>
  <si>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</si>
  <si>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</si>
  <si>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TR Double Tarif, lengkap</t>
  </si>
  <si>
    <t>Kotak APP TM , lengkap</t>
  </si>
  <si>
    <t>C</t>
  </si>
  <si>
    <t>LBS &amp; KUBIKEL PELANGGAN</t>
  </si>
  <si>
    <t>LBS Pelanggan TM</t>
  </si>
  <si>
    <t>Air Insulated LBS Manual;24KV;630A;Min-16KA</t>
  </si>
  <si>
    <t>Cell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</si>
  <si>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</si>
  <si>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</si>
  <si>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</si>
  <si>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</si>
  <si>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Fully Gas Insulated LBS Manual;24KV;630A;Min-16KA</t>
  </si>
  <si>
    <t>Kubikel Pelayanan Prioritas</t>
  </si>
  <si>
    <t>Automatic Change Over (ACO) TM</t>
  </si>
  <si>
    <t>Automatic Change Over (ACO) TR</t>
  </si>
  <si>
    <t>D</t>
  </si>
  <si>
    <t>KUBIKEL GARDU INDUK</t>
  </si>
  <si>
    <t>Metaclad;Outgoing;20kV;630A;25kA - GI</t>
  </si>
  <si>
    <t>Metaclad;Couple;20kV;2000A;25kA - GI</t>
  </si>
  <si>
    <t>Kubikel Interface 20 kV</t>
  </si>
  <si>
    <t>Power Meter Digital</t>
  </si>
  <si>
    <t>Rele Proteksi OC/EF</t>
  </si>
  <si>
    <t>E</t>
  </si>
  <si>
    <t>TRAFO DISTRIBUSI</t>
  </si>
  <si>
    <t>Trafo 1 Fasa CSP 50 kVA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</si>
  <si>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</si>
  <si>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</si>
  <si>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</si>
  <si>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</si>
  <si>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</si>
  <si>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</si>
  <si>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</si>
  <si>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Trafo 3 phasa 250 kVA DYn5</t>
  </si>
  <si>
    <t>Trafo 3 phasa 400 kVA DYn5 OD</t>
  </si>
  <si>
    <t>LVCB 2 Jurusan 250 A MCCB</t>
  </si>
  <si>
    <t>LVCB 2 Jurusan 250 A LBS</t>
  </si>
  <si>
    <t>LVCB 2 Jurusan 400 A LBS</t>
  </si>
  <si>
    <t>LVCB 4 Jurusan 400 A LBS</t>
  </si>
  <si>
    <t>LVCB 4 Jurusan 630 A LBS</t>
  </si>
  <si>
    <t>F</t>
  </si>
  <si>
    <t>PEMBATAS</t>
  </si>
  <si>
    <t>FCO Polymer</t>
  </si>
  <si>
    <t>Fuse Link 2 A</t>
  </si>
  <si>
    <t>Fuse Link 3 A</t>
  </si>
  <si>
    <t>Fuse Link 4 A</t>
  </si>
  <si>
    <t>Fuse Link 6 A</t>
  </si>
  <si>
    <t>Fuse Link 8 A</t>
  </si>
  <si>
    <t>Fuse Link 10 A</t>
  </si>
  <si>
    <t>Fuse Link 12 A</t>
  </si>
  <si>
    <t>Fuse Link 15 A</t>
  </si>
  <si>
    <t>Fuse Link 20 A</t>
  </si>
  <si>
    <t>Fuse Link 25 A</t>
  </si>
  <si>
    <t>Fuse Link 30 A</t>
  </si>
  <si>
    <t>Fuse Link 50 A</t>
  </si>
  <si>
    <t>Fuse Link 60 A</t>
  </si>
  <si>
    <t>Fuse Link 80A</t>
  </si>
  <si>
    <t>Fuse Link 100A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</si>
  <si>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</si>
  <si>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</si>
  <si>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</si>
  <si>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</si>
  <si>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</si>
  <si>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</si>
  <si>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</si>
  <si>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</si>
  <si>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</si>
  <si>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</si>
  <si>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</si>
  <si>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</si>
  <si>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</si>
  <si>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</si>
  <si>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</si>
  <si>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NH Fuse Puller Size 00-4</t>
  </si>
  <si>
    <t>G</t>
  </si>
  <si>
    <t>SWITCH</t>
  </si>
  <si>
    <t>ABSW 20 KV</t>
  </si>
  <si>
    <t>Load Break Switch</t>
  </si>
  <si>
    <t>Recloser</t>
  </si>
  <si>
    <t>Disconnecting Switch 20 KV - 630 A Porcelein</t>
  </si>
  <si>
    <t>Disconnecting Switch 20 KV - 630 A Polymer</t>
  </si>
  <si>
    <t>H</t>
  </si>
  <si>
    <t>LIGHTNING ARESTER</t>
  </si>
  <si>
    <t>Lightning Arester (Polymer) 21 KV, 10 KA</t>
  </si>
  <si>
    <t>Lightning Arester (Polymer) 24 KV, 10 KA</t>
  </si>
  <si>
    <t>Disconnector Lightning Arester 5 KA</t>
  </si>
  <si>
    <t>Disconnector Lightning Arester 10 KA</t>
  </si>
  <si>
    <t xml:space="preserve">Multi Chamber Arrester </t>
  </si>
  <si>
    <t>I</t>
  </si>
  <si>
    <t>KAPASITOR</t>
  </si>
  <si>
    <t>Capasitor 3 x 300 KVAR komplit dengan kontrol</t>
  </si>
  <si>
    <t>Micro Capasitor Controller</t>
  </si>
  <si>
    <t>Current Sensor</t>
  </si>
  <si>
    <t>J</t>
  </si>
  <si>
    <t>TIANG BETON</t>
  </si>
  <si>
    <t>Tiang Beton 9M-200 daN+E</t>
  </si>
  <si>
    <t>Btg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</si>
  <si>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</si>
  <si>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</si>
  <si>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</si>
  <si>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</si>
  <si>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</si>
  <si>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Penomoran Tiang</t>
  </si>
  <si>
    <t>Penghalang Panjat dan Papan Peringatan</t>
  </si>
  <si>
    <t>K</t>
  </si>
  <si>
    <t>ISOLATOR</t>
  </si>
  <si>
    <t>Isolator Tumpu ( Pin Post ) 20 KV Porcelein</t>
  </si>
  <si>
    <t>Isolator Tumpu ( Line Post ) 20 KV Polymer</t>
  </si>
  <si>
    <t>Isolator Tarik ( Strainkap Porcelain ) 20 KV</t>
  </si>
  <si>
    <t>Isolator Tarik ( Suspension Polymer ) 20 KV</t>
  </si>
  <si>
    <t>L</t>
  </si>
  <si>
    <t>PENGHANTAR KAWAT</t>
  </si>
  <si>
    <t>AAAC 70 mm²</t>
  </si>
  <si>
    <t>Mtr</t>
  </si>
  <si>
    <t>AAAC 150 mm²</t>
  </si>
  <si>
    <t>AAAC 240 mm²</t>
  </si>
  <si>
    <t>AAAC/S 70 mm²</t>
  </si>
  <si>
    <t>AAAC/S 150 mm²</t>
  </si>
  <si>
    <t>AAAC/S 240 mm²</t>
  </si>
  <si>
    <t>M</t>
  </si>
  <si>
    <t>PENGHANTAR KABEL</t>
  </si>
  <si>
    <t>NFA2X-T 2 x 70 + N 70 mm²</t>
  </si>
  <si>
    <t>NFA2X-T 3x35+1x35</t>
  </si>
  <si>
    <t>NFA2X-T 3x70+1x70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</si>
  <si>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</si>
  <si>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</si>
  <si>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</si>
  <si>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</si>
  <si>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</si>
  <si>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</si>
  <si>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</si>
  <si>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NYFGBY 2 x 16 mm²</t>
  </si>
  <si>
    <t>Kabel NYFGBY 4 x 16 mm²</t>
  </si>
  <si>
    <t>Kabel NYFGBY 4 x 70 mm²</t>
  </si>
  <si>
    <t>Kabel NYFGBY 4 x 95 mm²</t>
  </si>
  <si>
    <t>Kabel NYFGBY 4 x 150 mm²</t>
  </si>
  <si>
    <t>Kabel NYY 1 x 70 mm²</t>
  </si>
  <si>
    <t>Kabel NYY 1 x 95 mm²</t>
  </si>
  <si>
    <t>Kabel NYY 1 x 150 mm²</t>
  </si>
  <si>
    <t>Kabel NYY 1 x 240 mm²</t>
  </si>
  <si>
    <t>Kabel NYY 4 x 25 mm²</t>
  </si>
  <si>
    <t>Kabel NYY 4 x 35 mm²</t>
  </si>
  <si>
    <t>Kabel NYY 4 x 70 mm²</t>
  </si>
  <si>
    <t>Kabel NYY 4 x 95 mm²</t>
  </si>
  <si>
    <t>Kabel NA2XSY 20 KV, 1 x 70 mm²</t>
  </si>
  <si>
    <t>Kabel NA2XSY 20 KV, 1 x 150 mm²</t>
  </si>
  <si>
    <t>Kabel NA2XSY 20 KV, 1 x 240 mm²</t>
  </si>
  <si>
    <t>Kabel NA2XSY 20 KV, 1 x 300 mm²</t>
  </si>
  <si>
    <t>Kabel NA2XS2Y 20 KV, 1 x 70 mm²</t>
  </si>
  <si>
    <t>Kabel NA2XS2Y 20 KV, 1 x 150 mm²</t>
  </si>
  <si>
    <t>Kabel NA2XS2Y 20 KV, 1 x 240 mm²</t>
  </si>
  <si>
    <t>Kabel NA2XS2Y 20 KV, 1 x 300 mm²</t>
  </si>
  <si>
    <t>Kabel NA2XSEYBY 20 KV, 3 x 150 mm²</t>
  </si>
  <si>
    <t>Kabel NA2XSEYBY 20 KV, 3 x 240 mm²</t>
  </si>
  <si>
    <t>Kabel NA2XSEYBY 20 KV, 3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</si>
  <si>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</si>
  <si>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</si>
  <si>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</si>
  <si>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</si>
  <si>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</si>
  <si>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</si>
  <si>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3 x 2.5 mm²</t>
  </si>
  <si>
    <t>Kabel NYM 2 x 4 mm²</t>
  </si>
  <si>
    <t>Kabel NYM 3 x 4 mm²</t>
  </si>
  <si>
    <t>MVTIC 3 x 150 + N 95 mm²</t>
  </si>
  <si>
    <t>MVTIC 3 x 240 + N 95 mm²</t>
  </si>
  <si>
    <t>N</t>
  </si>
  <si>
    <t>SEPATU KABEL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</si>
  <si>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</si>
  <si>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</si>
  <si>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</si>
  <si>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</si>
  <si>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</si>
  <si>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</si>
  <si>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</si>
  <si>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</si>
  <si>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</si>
  <si>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</si>
  <si>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</si>
  <si>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</si>
  <si>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</si>
  <si>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</si>
  <si>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</si>
  <si>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</si>
  <si>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</si>
  <si>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</si>
  <si>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</si>
  <si>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</si>
  <si>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</si>
  <si>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</si>
  <si>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</si>
  <si>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</si>
  <si>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</si>
  <si>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</si>
  <si>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</si>
  <si>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</si>
  <si>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</si>
  <si>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</si>
  <si>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</si>
  <si>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</si>
  <si>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</si>
  <si>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</si>
  <si>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</si>
  <si>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</si>
  <si>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</si>
  <si>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Sepatu Kabel CU/CU OD 2 Hole 300</t>
  </si>
  <si>
    <t>Sepatu Kabel CU/CU OD 1 Hole 300</t>
  </si>
  <si>
    <t>O</t>
  </si>
  <si>
    <t>AKSESORIES APP</t>
  </si>
  <si>
    <t>Kawat Segel</t>
  </si>
  <si>
    <t>Roll</t>
  </si>
  <si>
    <t>Timah Segel</t>
  </si>
  <si>
    <t>Kg</t>
  </si>
  <si>
    <t>Segel Plastik Tekan</t>
  </si>
  <si>
    <t>Service Wedge Clamp 1 Fasa 6, 10, 16 mm²</t>
  </si>
  <si>
    <t>Service Wedge Clamp 3 Fasa 6, 10, 16, 25 mm²</t>
  </si>
  <si>
    <t>Strain Hook Clamp 1 ½"</t>
  </si>
  <si>
    <t>Strain Hook Ekor Babi</t>
  </si>
  <si>
    <t>Loden Manset 0.8 Kg</t>
  </si>
  <si>
    <t>Protective Cup 1 ½"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</si>
  <si>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</si>
  <si>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</si>
  <si>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</si>
  <si>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</si>
  <si>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</si>
  <si>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</si>
  <si>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</si>
  <si>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</si>
  <si>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Tap Connector Berbadan Logam ( 6-25 / 6-25 ) mm²</t>
  </si>
  <si>
    <t>Tap Connector Berbadan Logam ( 35-70 / 35-70 ) mm²</t>
  </si>
  <si>
    <t>Tap Connector Berbadan Logam ( 6-25 / 35-70 ) mm²</t>
  </si>
  <si>
    <t>Connector Bimetal 16-6 mm²</t>
  </si>
  <si>
    <t>Connector Bimetal 16-10 mm²</t>
  </si>
  <si>
    <t>Connector Bimetal 16-16 mm²</t>
  </si>
  <si>
    <t>Connector Bimetal 50-50 mm²</t>
  </si>
  <si>
    <t>Connector Bimetal 70-35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</si>
  <si>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</si>
  <si>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</si>
  <si>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</si>
  <si>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</si>
  <si>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</si>
  <si>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</si>
  <si>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</si>
  <si>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</si>
  <si>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Permanent Connector ANSI 70-300 mm²</t>
  </si>
  <si>
    <t>Pole Bracket Three Way 3"-4"</t>
  </si>
  <si>
    <t>Pole Bracket Three Way 8"-9"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</si>
  <si>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</si>
  <si>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</si>
  <si>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</si>
  <si>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</si>
  <si>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</si>
  <si>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Klem Bugel untuk tiang atap 1 ½"</t>
  </si>
  <si>
    <t>Gas Pipe 1 ½" x 6 Meter</t>
  </si>
  <si>
    <t>Gas Pipe 1 ½" x 1.5 Meter</t>
  </si>
  <si>
    <t>P</t>
  </si>
  <si>
    <t>AKSESORIES TM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</si>
  <si>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</si>
  <si>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</si>
  <si>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</si>
  <si>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</si>
  <si>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</si>
  <si>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</si>
  <si>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Bimetalic Connector 35 - 240 mm²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</si>
  <si>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</si>
  <si>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</si>
  <si>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</si>
  <si>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</si>
  <si>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</si>
  <si>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</si>
  <si>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</si>
  <si>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</si>
  <si>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</si>
  <si>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</si>
  <si>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</si>
  <si>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</si>
  <si>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10"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</si>
  <si>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</si>
  <si>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</si>
  <si>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</si>
  <si>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</si>
  <si>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</si>
  <si>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</si>
  <si>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</si>
  <si>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</si>
  <si>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</si>
  <si>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Brace Steel 1.262 mm</t>
  </si>
  <si>
    <t>Bracket Extension for cut out</t>
  </si>
  <si>
    <t>Bracket Secondary / Bracket insulated</t>
  </si>
  <si>
    <t>Bracket band segment,vertikal plat ( Hot dip galvanis )</t>
  </si>
  <si>
    <t>Bracket Transformer cluster and adapter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</si>
  <si>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</si>
  <si>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</si>
  <si>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</si>
  <si>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</si>
  <si>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</si>
  <si>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</si>
  <si>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70 mm²</t>
  </si>
  <si>
    <t>Compresion Conector H type 70 mm² / 150 mm²</t>
  </si>
  <si>
    <t>Compresion Conector H type 70 mm² / 240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</si>
  <si>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</si>
  <si>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</si>
  <si>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</si>
  <si>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</si>
  <si>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</si>
  <si>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Steel 1.500 mm ( UNSP 10 ) galvanis</t>
  </si>
  <si>
    <t>Cross Arm Steel 2.000 mm ( UNSP 10 ) galvanis</t>
  </si>
  <si>
    <t>Cross Arm Steel 3.000 mm ( UNSP 10 ) galvanis</t>
  </si>
  <si>
    <t>Cross Arm Clevis</t>
  </si>
  <si>
    <t>Dead End Assembly</t>
  </si>
  <si>
    <t>Expanding Anchor 8.000 lbs</t>
  </si>
  <si>
    <t>Expanding Anchor 10.000 lbs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</si>
  <si>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</si>
  <si>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</si>
  <si>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</si>
  <si>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</si>
  <si>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</si>
  <si>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</si>
  <si>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</si>
  <si>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</si>
  <si>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</si>
  <si>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</si>
  <si>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Frefomed guy wire 22 mm²</t>
  </si>
  <si>
    <t>Frefomed guy wire 35 mm²</t>
  </si>
  <si>
    <t>Frefomed guy wire 70 mm²</t>
  </si>
  <si>
    <t>Ground rod &amp; Washer</t>
  </si>
  <si>
    <t>Ground rod ⅝" x 8" Copper Weld</t>
  </si>
  <si>
    <t>Ground rod ⅝" x 8" Galvanis</t>
  </si>
  <si>
    <t>Ground wire Cu 16 mm²</t>
  </si>
  <si>
    <t>Ground wire Cu 25 mm²</t>
  </si>
  <si>
    <t>Ground wire Cu 50 mm²</t>
  </si>
  <si>
    <t>Clamp Ground Rod ⅝"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</si>
  <si>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</si>
  <si>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</si>
  <si>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</si>
  <si>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</si>
  <si>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</si>
  <si>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ANSI C119 ( 70 s/d 240 mm2 )</t>
  </si>
  <si>
    <t>Hot Line Clamp ( 35mm² s/d 70 mm² )</t>
  </si>
  <si>
    <t>Hot Line Clamp ( 150mm² s/d 240 mm² )</t>
  </si>
  <si>
    <t>Insulating Tape</t>
  </si>
  <si>
    <t>Joint sleeve 35 mm²</t>
  </si>
  <si>
    <t>Joint sleeve 50 mm²</t>
  </si>
  <si>
    <t>Joint sleeve 70 mm²</t>
  </si>
  <si>
    <t>Joint sleeve 150 mm²</t>
  </si>
  <si>
    <t>Joint sleeve 240 mm²</t>
  </si>
  <si>
    <t>Kawat Bendrad 6 mm²</t>
  </si>
  <si>
    <t>Kawat Las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</si>
  <si>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</si>
  <si>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</si>
  <si>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</si>
  <si>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</si>
  <si>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</si>
  <si>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Live Line Connector 240 mm²</t>
  </si>
  <si>
    <t>Live Line Connector 150 mm²</t>
  </si>
  <si>
    <t>Live Line Connector 70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</si>
  <si>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</si>
  <si>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</si>
  <si>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</si>
  <si>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</si>
  <si>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</si>
  <si>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</si>
  <si>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Oval Eye Nut ⅝"</t>
  </si>
  <si>
    <t>Parallel group clamp AL/AL 25-70 mm²</t>
  </si>
  <si>
    <t>Parallel group clamp AL/AL 70-150 mm²</t>
  </si>
  <si>
    <t>Parallel group clamp AL/AL 150-240 mm²</t>
  </si>
  <si>
    <t>Pin adapter Insulator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</si>
  <si>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</si>
  <si>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</si>
  <si>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</si>
  <si>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</si>
  <si>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</si>
  <si>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</si>
  <si>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Pipe Cap Galvanis 2 ½"</t>
  </si>
  <si>
    <t>Pipe Galvanis 2" 6'</t>
  </si>
  <si>
    <t>Plastic Strap for Clamping</t>
  </si>
  <si>
    <t>Plat Besi 4 mm x 4 cm x 8 cm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</si>
  <si>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</si>
  <si>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</si>
  <si>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</si>
  <si>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</si>
  <si>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7" atau 7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</si>
  <si>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</si>
  <si>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</si>
  <si>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</si>
  <si>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</si>
  <si>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</si>
  <si>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</si>
  <si>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</si>
  <si>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</si>
  <si>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</si>
  <si>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</si>
  <si>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</si>
  <si>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</si>
  <si>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</si>
  <si>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</si>
  <si>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</si>
  <si>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</si>
  <si>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</si>
  <si>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</si>
  <si>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</si>
  <si>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</si>
  <si>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</si>
  <si>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</si>
  <si>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</si>
  <si>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</si>
  <si>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</si>
  <si>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</si>
  <si>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</si>
  <si>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Primary Dead End Clamp ( 150 s/d 240 ) mm²</t>
  </si>
  <si>
    <t>Rod Anchor ¾" x 8'</t>
  </si>
  <si>
    <t>Rod Anchor ⅝" x 7'</t>
  </si>
  <si>
    <t>Schackle Anchor ⅝"</t>
  </si>
  <si>
    <t>Side Bracket</t>
  </si>
  <si>
    <t>Split Plastic Sleve ( Tutup Kabel )</t>
  </si>
  <si>
    <t>Spool Insulator ANSI 53 - 2</t>
  </si>
  <si>
    <t>Spool Insulator ANSI 53 - 4</t>
  </si>
  <si>
    <t>Stainless Steel Strap 20 x 0.7 mm</t>
  </si>
  <si>
    <t>Steel L 70 x 70 x 7 x 780 mm galvanis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</si>
  <si>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</si>
  <si>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</si>
  <si>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</si>
  <si>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</si>
  <si>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Steel Channel C NP 8 x 1.750</t>
  </si>
  <si>
    <t>Steel Channel C NP 8 x 1.250</t>
  </si>
  <si>
    <t>Steel Channel C NP 8 x 1.390</t>
  </si>
  <si>
    <t>Stopping Buckle / Yokes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</si>
  <si>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</si>
  <si>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</si>
  <si>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</si>
  <si>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</si>
  <si>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/ Small Angle Assembly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</si>
  <si>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</si>
  <si>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</si>
  <si>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</si>
  <si>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</si>
  <si>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</si>
  <si>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Strain Clamp Wedge 25 - 35 mm2</t>
  </si>
  <si>
    <t>Strain Clamp Wedge 50 - 70 mm2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</si>
  <si>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</si>
  <si>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</si>
  <si>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</si>
  <si>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</si>
  <si>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</si>
  <si>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</si>
  <si>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</si>
  <si>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</si>
  <si>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Tie Wire # 4 / Alluminium bonding wire # 20</t>
  </si>
  <si>
    <t>U Bolt Connector</t>
  </si>
  <si>
    <t>Washer Round ⅜"</t>
  </si>
  <si>
    <t>Washer Square 2 ¼"</t>
  </si>
  <si>
    <t>Q</t>
  </si>
  <si>
    <t>AKSESORIES KABEL TANAH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</si>
  <si>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</si>
  <si>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</si>
  <si>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</si>
  <si>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</si>
  <si>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</si>
  <si>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</si>
  <si>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</si>
  <si>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</si>
  <si>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</si>
  <si>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</si>
  <si>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</si>
  <si>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</si>
  <si>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</si>
  <si>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</si>
  <si>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</si>
  <si>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</si>
  <si>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</si>
  <si>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</si>
  <si>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</si>
  <si>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</si>
  <si>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</si>
  <si>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</si>
  <si>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</si>
  <si>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</si>
  <si>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</si>
  <si>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</si>
  <si>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</si>
  <si>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</si>
  <si>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</si>
  <si>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Klem beugel ⅞"</t>
  </si>
  <si>
    <t>Pipa PVC ½"</t>
  </si>
  <si>
    <t>Pipa PVC ¾" panjang 4 meter</t>
  </si>
  <si>
    <t>Pipa PVC 3" panjang 4 meter</t>
  </si>
  <si>
    <t>Pipa PVC 6" panjang 4 meter</t>
  </si>
  <si>
    <t>Pipa Besi Galvanis 3" Tebal 4 mm Panjang 6 Meter</t>
  </si>
  <si>
    <t>Pipa shock PVC</t>
  </si>
  <si>
    <t>Tanda urutan Fasa untuk kabel</t>
  </si>
  <si>
    <t>Stainless steel strap</t>
  </si>
  <si>
    <t>Tanda Kabel TM</t>
  </si>
  <si>
    <t>R</t>
  </si>
  <si>
    <t>MATERIAL SCADA DAN TELEKOMUNIKASI</t>
  </si>
  <si>
    <t>Antena 9 dBi</t>
  </si>
  <si>
    <t xml:space="preserve">Bh </t>
  </si>
  <si>
    <t>Battery 12 V/120 Ah</t>
  </si>
  <si>
    <t>Battery 12 V/17 Ah</t>
  </si>
  <si>
    <t>Battery 12 V/12 Ah</t>
  </si>
  <si>
    <t>Battery 12 V/ 7 Ah</t>
  </si>
  <si>
    <t>Kabel komunikasi RS485</t>
  </si>
  <si>
    <t>Converter RS 485 to RS 232</t>
  </si>
  <si>
    <t>S</t>
  </si>
  <si>
    <t>SKUTM / SKTM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</si>
  <si>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</si>
  <si>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</si>
  <si>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</si>
  <si>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</si>
  <si>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</si>
  <si>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</si>
  <si>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</si>
  <si>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</si>
  <si>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</si>
  <si>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</si>
  <si>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</si>
  <si>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</si>
  <si>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</si>
  <si>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</si>
  <si>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</si>
  <si>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</si>
  <si>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Stainless Steel Strap 20mm x 0.7 mm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</si>
  <si>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</si>
  <si>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</si>
  <si>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</si>
  <si>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</si>
  <si>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</si>
  <si>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</si>
  <si>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</si>
  <si>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</si>
  <si>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>T</t>
  </si>
  <si>
    <t>PEMBUATAN SALURAN KABEL GI</t>
  </si>
  <si>
    <t>a</t>
  </si>
  <si>
    <t>PEMBUATAN SALURAN KABEL Outdoor</t>
  </si>
  <si>
    <t>Persiapan Pekerjaan</t>
  </si>
  <si>
    <t>ls</t>
  </si>
  <si>
    <t>Pemasangan Bouwplank</t>
  </si>
  <si>
    <t>m2</t>
  </si>
  <si>
    <t>Galian Tanah</t>
  </si>
  <si>
    <t>m3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</si>
  <si>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</si>
  <si>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</si>
  <si>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</si>
  <si>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</si>
  <si>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</si>
  <si>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</si>
  <si>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pcs</t>
  </si>
  <si>
    <t>b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</si>
  <si>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</si>
  <si>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</si>
  <si>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</si>
  <si>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</si>
  <si>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</si>
  <si>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</si>
  <si>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c</t>
  </si>
  <si>
    <t>Mur Baut Ring Plat Ring Per Stainless Steel Ukuran 19 mm</t>
  </si>
  <si>
    <t>U</t>
  </si>
  <si>
    <t>UPAH PASANG</t>
  </si>
  <si>
    <t>-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</si>
  <si>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</si>
  <si>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</si>
  <si>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</si>
  <si>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</si>
  <si>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</si>
  <si>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</si>
  <si>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</si>
  <si>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</si>
  <si>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</si>
  <si>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</si>
  <si>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</si>
  <si>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</si>
  <si>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</si>
  <si>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</si>
  <si>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</si>
  <si>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</si>
  <si>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</si>
  <si>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</si>
  <si>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</si>
  <si>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</si>
  <si>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</si>
  <si>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</si>
  <si>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</si>
  <si>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</si>
  <si>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</si>
  <si>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</si>
  <si>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</si>
  <si>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</si>
  <si>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</si>
  <si>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</si>
  <si>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</si>
  <si>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</si>
  <si>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</si>
  <si>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</si>
  <si>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</si>
  <si>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</si>
  <si>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</si>
  <si>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</si>
  <si>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</si>
  <si>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</si>
  <si>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</si>
  <si>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</si>
  <si>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</si>
  <si>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</si>
  <si>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</si>
  <si>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</si>
  <si>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</si>
  <si>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</si>
  <si>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</si>
  <si>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</si>
  <si>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</si>
  <si>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</si>
  <si>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</si>
  <si>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</si>
  <si>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</si>
  <si>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</si>
  <si>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</si>
  <si>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</si>
  <si>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</si>
  <si>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</si>
  <si>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</si>
  <si>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</si>
  <si>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</si>
  <si>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</si>
  <si>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</si>
  <si>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</si>
  <si>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</si>
  <si>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</si>
  <si>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</si>
  <si>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</si>
  <si>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</si>
  <si>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</si>
  <si>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</si>
  <si>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</si>
  <si>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</si>
  <si>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</si>
  <si>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</si>
  <si>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</si>
  <si>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</si>
  <si>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</si>
  <si>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</si>
  <si>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</si>
  <si>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</si>
  <si>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</si>
  <si>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</si>
  <si>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</si>
  <si>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</si>
  <si>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</si>
  <si>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</si>
  <si>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</si>
  <si>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</si>
  <si>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 2-1N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</si>
  <si>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</si>
  <si>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</si>
  <si>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</si>
  <si>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</si>
  <si>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</si>
  <si>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</si>
  <si>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</si>
  <si>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</si>
  <si>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</si>
  <si>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</si>
  <si>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</si>
  <si>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</si>
  <si>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</si>
  <si>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</si>
  <si>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</si>
  <si>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C 7 - A'</t>
  </si>
  <si>
    <t>Upah Pasang Konst. JTM 3 Fasa C8</t>
  </si>
  <si>
    <t>Upah Pasang Konst. JTM 3 Fasa C8-A</t>
  </si>
  <si>
    <t>Upah Pasang Konst. JTM 3 Fasa C8-AN</t>
  </si>
  <si>
    <t>Upah Pasang Konst. JTM C 8-N</t>
  </si>
  <si>
    <t>Upah Pasang Konst. JTM 3 Fasa C8'</t>
  </si>
  <si>
    <t>Upah Pasang Konst. JTM 3 Fasa C8-A'</t>
  </si>
  <si>
    <t>Upah Pasang Konst. JTM C 8 - B'</t>
  </si>
  <si>
    <t>Upah Pasang Konst. JTM C 8 - C'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</si>
  <si>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</si>
  <si>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</si>
  <si>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</si>
  <si>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</si>
  <si>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</si>
  <si>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</si>
  <si>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</si>
  <si>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</si>
  <si>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</si>
  <si>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</si>
  <si>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</si>
  <si>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</si>
  <si>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DC1-C1-1VN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</si>
  <si>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</si>
  <si>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</si>
  <si>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</si>
  <si>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</si>
  <si>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</si>
  <si>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DC-C2-ABN</t>
  </si>
  <si>
    <t>Upah Pasang Konst. JTM Double Circuit DC-C2-AVN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</si>
  <si>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</si>
  <si>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</si>
  <si>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</si>
  <si>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</si>
  <si>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</si>
  <si>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</si>
  <si>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</si>
  <si>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</si>
  <si>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</si>
  <si>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</si>
  <si>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>Upah Pasang Konst. SKUTM DB08</t>
  </si>
  <si>
    <t>Upah Pasang Konst. SKUTM DB09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</si>
  <si>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</si>
  <si>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</si>
  <si>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</si>
  <si>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</si>
  <si>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</si>
  <si>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</si>
  <si>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</si>
  <si>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</si>
  <si>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</si>
  <si>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</si>
  <si>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</si>
  <si>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</si>
  <si>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</si>
  <si>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</si>
  <si>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</si>
  <si>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</si>
  <si>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</si>
  <si>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</si>
  <si>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</si>
  <si>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</si>
  <si>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</si>
  <si>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</si>
  <si>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</si>
  <si>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</si>
  <si>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</si>
  <si>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</si>
  <si>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</si>
  <si>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</si>
  <si>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</si>
  <si>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</si>
  <si>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</si>
  <si>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</si>
  <si>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</si>
  <si>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</si>
  <si>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</si>
  <si>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</si>
  <si>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Upah Pasang Acc.Jar Penghalang Panjat</t>
  </si>
  <si>
    <t>Upah Pasang Acc.Jar LVCB 2 Jurusan (M8-A1, M8-A2)</t>
  </si>
  <si>
    <t>Upah Pasang Acc.Jar LVCB 4 Jurusan (M8-B1, M8-B2)</t>
  </si>
  <si>
    <t>Upah Pasang Acc.Jar Konstruksi Vangnet</t>
  </si>
  <si>
    <t>Upah Pembuatan &amp; Pasang Acc.Jar Jaring Vangnet</t>
  </si>
  <si>
    <t>Per 1 m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</si>
  <si>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</si>
  <si>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</si>
  <si>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</si>
  <si>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</si>
  <si>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</si>
  <si>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PENGHANTAR TM</t>
  </si>
  <si>
    <t>Upah Pasang Penghantar TM A3C 3x240 + 1x150mm²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</si>
  <si>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</si>
  <si>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</si>
  <si>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</si>
  <si>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</si>
  <si>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</si>
  <si>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</si>
  <si>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</si>
  <si>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</si>
  <si>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</si>
  <si>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</si>
  <si>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</si>
  <si>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</si>
  <si>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</si>
  <si>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</si>
  <si>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</si>
  <si>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3x150mm²</t>
  </si>
  <si>
    <t>Upah Pasang Penghantar TM A3C 3x70mm²</t>
  </si>
  <si>
    <t>Upah Pasang Penghantar TM A3C 3x35mm²</t>
  </si>
  <si>
    <t>Upah Pasang Penghantar TM A3C 2x240mm²</t>
  </si>
  <si>
    <t>Upah Pasang Penghantar TM A3C 2x150mm²</t>
  </si>
  <si>
    <t>Upah Pasang Penghantar TM A3C 2x70mm²</t>
  </si>
  <si>
    <t>Upah Pasang Penghantar TM A3C 2x35mm²</t>
  </si>
  <si>
    <t>Upah Pasang Penghantar TM A3C 1x240mm²</t>
  </si>
  <si>
    <t>Upah Pasang Penghantar TM A3C 1x150mm²</t>
  </si>
  <si>
    <t>Upah Pasang Penghantar TM A3C 1x70mm²</t>
  </si>
  <si>
    <t>Upah Pasang Penghantar TM A3C 1x50mm²</t>
  </si>
  <si>
    <t>Upah Pasang Penghantar TM A3C 1x35mm²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</si>
  <si>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</si>
  <si>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</si>
  <si>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</si>
  <si>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</si>
  <si>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</si>
  <si>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</si>
  <si>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</si>
  <si>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</si>
  <si>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</si>
  <si>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</si>
  <si>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</si>
  <si>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</si>
  <si>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</si>
  <si>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</si>
  <si>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</si>
  <si>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3x150mm²</t>
  </si>
  <si>
    <t>Upah Pasang Penghantar TM A3CS 3x70mm²</t>
  </si>
  <si>
    <t>Upah Pasang Penghantar TM A3CS 3x35mm²</t>
  </si>
  <si>
    <t>Upah Pasang Penghantar TM A3CS 2x240mm²</t>
  </si>
  <si>
    <t>Upah Pasang Penghantar TM A3CS 2x150mm²</t>
  </si>
  <si>
    <t>Upah Pasang Penghantar TM A3CS 2x70mm²</t>
  </si>
  <si>
    <t>Upah Pasang Penghantar TM A3CS 2x35mm²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</si>
  <si>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</si>
  <si>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</si>
  <si>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</si>
  <si>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</si>
  <si>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</si>
  <si>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Upah Pasang Kabel MVTIC 3 x 150 + N 95 mm²</t>
  </si>
  <si>
    <t>Upah Pasang Kabel MVTIC 3 x 240 + N 95 mm²</t>
  </si>
  <si>
    <t>PENGHANTAR TR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</si>
  <si>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</si>
  <si>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</si>
  <si>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</si>
  <si>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</si>
  <si>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</si>
  <si>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</si>
  <si>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</si>
  <si>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Penghantar TM A3C 3x240 + 1x150mm² Per Kms</t>
  </si>
  <si>
    <t>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</si>
  <si>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</si>
  <si>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</si>
  <si>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</si>
  <si>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</si>
  <si>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</si>
  <si>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</si>
  <si>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</si>
  <si>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</si>
  <si>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</si>
  <si>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</si>
  <si>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</si>
  <si>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</si>
  <si>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</si>
  <si>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</si>
  <si>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</si>
  <si>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</si>
  <si>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</si>
  <si>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</si>
  <si>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</si>
  <si>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</si>
  <si>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</si>
  <si>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</si>
  <si>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</si>
  <si>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</si>
  <si>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</si>
  <si>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</si>
  <si>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</si>
  <si>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</si>
  <si>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</si>
  <si>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</si>
  <si>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</si>
  <si>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</si>
  <si>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</si>
  <si>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</si>
  <si>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</si>
  <si>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</si>
  <si>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</si>
  <si>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</si>
  <si>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</si>
  <si>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</si>
  <si>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</si>
  <si>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</si>
  <si>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</si>
  <si>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</si>
  <si>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</si>
  <si>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</si>
  <si>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</si>
  <si>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</si>
  <si>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</si>
  <si>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</si>
  <si>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</si>
  <si>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</si>
  <si>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</si>
  <si>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</si>
  <si>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</si>
  <si>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</si>
  <si>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</si>
  <si>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</si>
  <si>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</si>
  <si>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</si>
  <si>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</si>
  <si>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</si>
  <si>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</si>
  <si>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</si>
  <si>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</si>
  <si>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</si>
  <si>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</si>
  <si>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</si>
  <si>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</si>
  <si>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Upah Pasang Trafo 3 Fasa 250 KVA 2 Tiang</t>
  </si>
  <si>
    <t>Upah Pasang Trafo 3 Fasa 400 KVA 2 Tiang</t>
  </si>
  <si>
    <t>LVCB 2 Jurusan Komplit dgn Perlengkapan SM / CM 8-A2</t>
  </si>
  <si>
    <t>LVCB 4 Jurusan Komplit dgn Perlengkapan SM / CM 8-B2</t>
  </si>
  <si>
    <t>TIANG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</si>
  <si>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</si>
  <si>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</si>
  <si>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</si>
  <si>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</si>
  <si>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</si>
  <si>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</si>
  <si>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9M-350 daN</t>
  </si>
  <si>
    <t>Upah Pasang Tiang Beton 9M-350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</si>
  <si>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</si>
  <si>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</si>
  <si>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</si>
  <si>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</si>
  <si>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</si>
  <si>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</si>
  <si>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</si>
  <si>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</si>
  <si>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</si>
  <si>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</si>
  <si>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</si>
  <si>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</si>
  <si>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</si>
  <si>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</si>
  <si>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</si>
  <si>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</si>
  <si>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</si>
  <si>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</si>
  <si>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KABEL TANAH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</si>
  <si>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</si>
  <si>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</si>
  <si>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</si>
  <si>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</si>
  <si>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</si>
  <si>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</si>
  <si>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</si>
  <si>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</si>
  <si>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 xml:space="preserve">Upah Pasang Kabel NA2XS2Y 20 KV 1 x 70 mm² 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</si>
  <si>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</si>
  <si>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</si>
  <si>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</si>
  <si>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</si>
  <si>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</si>
  <si>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>Galian Kabel - m³</t>
  </si>
  <si>
    <t>Per m³</t>
  </si>
  <si>
    <t>SAMBUNGAN RUMAH</t>
  </si>
  <si>
    <t>Upah Pasang Sambungan Rumah 1 Fasa</t>
  </si>
  <si>
    <t>Upah Pasang Sambungan Rumah 3 Fasa</t>
  </si>
  <si>
    <t>Upah Pasang SR + APP 1 Fasa</t>
  </si>
  <si>
    <t>Upah Pasang SR + APP 3 Fasa</t>
  </si>
  <si>
    <t>Upah Pasang APP TM + Wiring</t>
  </si>
  <si>
    <t>Upah Pasang Cubicle Pelanggan</t>
  </si>
  <si>
    <t xml:space="preserve">Bongkar &amp; Pasang Kwh Meter 1 Fasa </t>
  </si>
  <si>
    <t xml:space="preserve">Bongkar &amp; Pasang Kwh Meter 3 Fasa </t>
  </si>
  <si>
    <t>V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</si>
  <si>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</si>
  <si>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</si>
  <si>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</si>
  <si>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</si>
  <si>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</si>
  <si>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</si>
  <si>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</si>
  <si>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</si>
  <si>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</si>
  <si>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</si>
  <si>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</si>
  <si>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</si>
  <si>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</si>
  <si>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</si>
  <si>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</si>
  <si>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</si>
  <si>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</si>
  <si>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</si>
  <si>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</si>
  <si>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</si>
  <si>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</si>
  <si>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</si>
  <si>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</si>
  <si>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</si>
  <si>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</si>
  <si>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</si>
  <si>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</si>
  <si>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</si>
  <si>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</si>
  <si>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</si>
  <si>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</si>
  <si>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</si>
  <si>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</si>
  <si>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</si>
  <si>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</si>
  <si>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</si>
  <si>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</si>
  <si>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</si>
  <si>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</si>
  <si>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</si>
  <si>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</si>
  <si>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</si>
  <si>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</si>
  <si>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</si>
  <si>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</si>
  <si>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</si>
  <si>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</si>
  <si>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</si>
  <si>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</si>
  <si>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</si>
  <si>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</si>
  <si>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</si>
  <si>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</si>
  <si>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</si>
  <si>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</si>
  <si>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</si>
  <si>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</si>
  <si>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</si>
  <si>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</si>
  <si>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</si>
  <si>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</si>
  <si>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</si>
  <si>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</si>
  <si>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</si>
  <si>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</si>
  <si>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</si>
  <si>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</si>
  <si>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</si>
  <si>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</si>
  <si>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</si>
  <si>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</si>
  <si>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</si>
  <si>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</si>
  <si>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</si>
  <si>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</si>
  <si>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</si>
  <si>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</si>
  <si>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</si>
  <si>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</si>
  <si>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</si>
  <si>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</si>
  <si>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</si>
  <si>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</si>
  <si>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</si>
  <si>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</si>
  <si>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</si>
  <si>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</si>
  <si>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</si>
  <si>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</si>
  <si>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</si>
  <si>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</si>
  <si>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</si>
  <si>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</si>
  <si>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</si>
  <si>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</si>
  <si>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</si>
  <si>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</si>
  <si>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</si>
  <si>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</si>
  <si>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</si>
  <si>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</si>
  <si>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</si>
  <si>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</si>
  <si>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</si>
  <si>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</si>
  <si>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</si>
  <si>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</si>
  <si>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</si>
  <si>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</si>
  <si>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</si>
  <si>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</si>
  <si>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</si>
  <si>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</si>
  <si>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</si>
  <si>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</si>
  <si>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</si>
  <si>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</si>
  <si>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</si>
  <si>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</si>
  <si>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</si>
  <si>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</si>
  <si>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</si>
  <si>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</si>
  <si>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</si>
  <si>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</si>
  <si>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</si>
  <si>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</si>
  <si>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</si>
  <si>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</si>
  <si>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</si>
  <si>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</si>
  <si>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</si>
  <si>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</si>
  <si>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</si>
  <si>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</si>
  <si>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</si>
  <si>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</si>
  <si>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</si>
  <si>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</si>
  <si>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</si>
  <si>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</si>
  <si>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</si>
  <si>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</si>
  <si>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</si>
  <si>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</si>
  <si>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</si>
  <si>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</si>
  <si>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</si>
  <si>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</si>
  <si>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</si>
  <si>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</si>
  <si>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</si>
  <si>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</si>
  <si>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</si>
  <si>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</si>
  <si>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</si>
  <si>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Acc.Jar Penghalang Panjat</t>
  </si>
  <si>
    <t>Upah Bongkar Acc.Jar LVCB 2 Jurusan (M8-A1, M8-A2)</t>
  </si>
  <si>
    <t>Upah Bongkar Acc.Jar LVCB 4 Jurusan (M8-B1, M8-B2)</t>
  </si>
  <si>
    <t>Upah Bongkar Acc.Jar Konstruksi Vangnet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</si>
  <si>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</si>
  <si>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</si>
  <si>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</si>
  <si>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</si>
  <si>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</si>
  <si>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Penghantar TM A3C 3x240 + 1x150mm²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</si>
  <si>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</si>
  <si>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</si>
  <si>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</si>
  <si>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</si>
  <si>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</si>
  <si>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</si>
  <si>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</si>
  <si>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</si>
  <si>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</si>
  <si>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</si>
  <si>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</si>
  <si>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</si>
  <si>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</si>
  <si>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</si>
  <si>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3x150mm²</t>
  </si>
  <si>
    <t>Upah Bongkar Penghantar TM A3C 3x70mm²</t>
  </si>
  <si>
    <t>Upah Bongkar Penghantar TM A3C 3x35mm²</t>
  </si>
  <si>
    <t>Upah Bongkar Penghantar TM A3C 2x240mm²</t>
  </si>
  <si>
    <t>Upah Bongkar Penghantar TM A3C 2x150mm²</t>
  </si>
  <si>
    <t>Upah Bongkar Penghantar TM A3C 2x70mm²</t>
  </si>
  <si>
    <t>Upah Bongkar Penghantar TM A3C 2x35mm²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</si>
  <si>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</si>
  <si>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</si>
  <si>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</si>
  <si>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</si>
  <si>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</si>
  <si>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</si>
  <si>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</si>
  <si>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</si>
  <si>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</si>
  <si>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</si>
  <si>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</si>
  <si>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</si>
  <si>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</si>
  <si>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</si>
  <si>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</si>
  <si>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</si>
  <si>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</si>
  <si>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</si>
  <si>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</si>
  <si>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</si>
  <si>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3x150mm²</t>
  </si>
  <si>
    <t>Upah Bongkar Penghantar TM A3CS 3x70mm²</t>
  </si>
  <si>
    <t>Upah Bongkar Penghantar TM A3CS 3x35mm²</t>
  </si>
  <si>
    <t>Upah Bongkar Penghantar TM A3CS 2x240mm²</t>
  </si>
  <si>
    <t>Upah Bongkar Penghantar TM A3CS 2x150mm²</t>
  </si>
  <si>
    <t>Upah Bongkar Penghantar TM A3CS 2x70mm²</t>
  </si>
  <si>
    <t>Upah Bongkar Penghantar TM A3CS 2x35mm²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</si>
  <si>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</si>
  <si>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</si>
  <si>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</si>
  <si>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</si>
  <si>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</si>
  <si>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Kabel MVTIC 3 x 240 + N 95 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</si>
  <si>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</si>
  <si>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</si>
  <si>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</si>
  <si>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</si>
  <si>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</si>
  <si>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</si>
  <si>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</si>
  <si>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</si>
  <si>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</si>
  <si>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</si>
  <si>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</si>
  <si>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</si>
  <si>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</si>
  <si>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</si>
  <si>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</si>
  <si>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</si>
  <si>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</si>
  <si>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</si>
  <si>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</si>
  <si>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</si>
  <si>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</si>
  <si>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</si>
  <si>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</si>
  <si>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</si>
  <si>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</si>
  <si>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</si>
  <si>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</si>
  <si>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</si>
  <si>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</si>
  <si>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</si>
  <si>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</si>
  <si>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</si>
  <si>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</si>
  <si>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</si>
  <si>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</si>
  <si>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</si>
  <si>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</si>
  <si>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</si>
  <si>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</si>
  <si>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</si>
  <si>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</si>
  <si>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</si>
  <si>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</si>
  <si>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</si>
  <si>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</si>
  <si>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</si>
  <si>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</si>
  <si>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</si>
  <si>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</si>
  <si>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</si>
  <si>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</si>
  <si>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</si>
  <si>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</si>
  <si>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</si>
  <si>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</si>
  <si>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</si>
  <si>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</si>
  <si>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</si>
  <si>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</si>
  <si>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</si>
  <si>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</si>
  <si>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</si>
  <si>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</si>
  <si>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</si>
  <si>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</si>
  <si>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</si>
  <si>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</si>
  <si>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</si>
  <si>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</si>
  <si>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</si>
  <si>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</si>
  <si>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</si>
  <si>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</si>
  <si>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</si>
  <si>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</si>
  <si>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</si>
  <si>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</si>
  <si>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</si>
  <si>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</si>
  <si>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</si>
  <si>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</si>
  <si>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</si>
  <si>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</si>
  <si>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</si>
  <si>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9M-350 daN</t>
  </si>
  <si>
    <t>Upah Bongkar Tiang Beton 9M-350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</si>
  <si>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</si>
  <si>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</si>
  <si>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</si>
  <si>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</si>
  <si>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</si>
  <si>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</si>
  <si>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</si>
  <si>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</si>
  <si>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</si>
  <si>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</si>
  <si>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</si>
  <si>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</si>
  <si>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</si>
  <si>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</si>
  <si>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</si>
  <si>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</si>
  <si>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</si>
  <si>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</si>
  <si>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1 x 70 mm² OD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</si>
  <si>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</si>
  <si>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</si>
  <si>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</si>
  <si>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</si>
  <si>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</si>
  <si>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</si>
  <si>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</si>
  <si>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</si>
  <si>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</si>
  <si>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</si>
  <si>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</si>
  <si>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</si>
  <si>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</si>
  <si>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</si>
  <si>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</si>
  <si>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</si>
  <si>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</si>
  <si>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</si>
  <si>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 xml:space="preserve">Upah Bongkar Kabel NA2XS2Y 20 KV 1 x 70 mm² </t>
  </si>
  <si>
    <t>Upah Bongkar Sambungan Rumah 1 Fasa</t>
  </si>
  <si>
    <t>Upah Bongkar Sambungan Rumah 3 Fasa</t>
  </si>
  <si>
    <t>Upah Bongkar SR + APP 1 Fasa</t>
  </si>
  <si>
    <t>Upah Bongkar SR + APP 3 Fasa</t>
  </si>
  <si>
    <t>Upah Bongkar APP TM + Wiring</t>
  </si>
  <si>
    <t>Upah Bongkar Cubicle Pelanggan</t>
  </si>
  <si>
    <t>W</t>
  </si>
  <si>
    <t>LAIN-LAIN</t>
  </si>
  <si>
    <t>Sertifikasi Laik Operasi</t>
  </si>
  <si>
    <t>Lot</t>
  </si>
  <si>
    <t>Transportasi</t>
  </si>
  <si>
    <t>Rit</t>
  </si>
  <si>
    <t>Rabas-Rabas Pohon</t>
  </si>
  <si>
    <t>Kms</t>
  </si>
  <si>
    <t>Tebang  Pohon</t>
  </si>
  <si>
    <t>Pohon</t>
  </si>
  <si>
    <t>Potong Pohon</t>
  </si>
  <si>
    <t>Pengepresan CCO</t>
  </si>
  <si>
    <t>Pengepresan Joint Sleve</t>
  </si>
  <si>
    <t>Penegakan Tiang Miring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</si>
  <si>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</si>
  <si>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</si>
  <si>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</si>
  <si>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</si>
  <si>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</si>
  <si>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</si>
  <si>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</si>
  <si>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</si>
  <si>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</si>
  <si>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</si>
  <si>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</si>
  <si>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</si>
  <si>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</si>
  <si>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</si>
  <si>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</si>
  <si>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</si>
  <si>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</si>
  <si>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</si>
  <si>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</si>
  <si>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</si>
  <si>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</si>
  <si>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</si>
  <si>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</si>
  <si>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</si>
  <si>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</si>
  <si>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</si>
  <si>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</si>
  <si>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</si>
  <si>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</si>
  <si>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</si>
  <si>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</si>
  <si>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4.</t>
  </si>
  <si>
    <t>Jasa Pasang Seng Matahari</t>
  </si>
  <si>
    <t>Jasa Pasang Ijuk</t>
  </si>
  <si>
    <t>Jasa Pasang Caping Skur</t>
  </si>
  <si>
    <t>KAJIAN KELAYAKAN OPERASI</t>
  </si>
  <si>
    <t>DAYA LAMA</t>
  </si>
  <si>
    <t>DAYA BARU</t>
  </si>
  <si>
    <t>Nama Pelanggan</t>
  </si>
  <si>
    <t>Daya Lama (VA)</t>
  </si>
  <si>
    <t>Daya Baru (VA)</t>
  </si>
  <si>
    <t>Jumlah Fasa</t>
  </si>
  <si>
    <t>*</t>
  </si>
  <si>
    <t>Tegangan Sekunder Pengukuran rata-rata (Fasa-Netral) (V)</t>
  </si>
  <si>
    <t>DC MGN01-67 MGN06-73</t>
  </si>
  <si>
    <t>Beban Pelanggan (A)</t>
  </si>
  <si>
    <t>SUPLAI TRAFO EKSISTING</t>
  </si>
  <si>
    <t>SUPLAI TRAFO RENCANA</t>
  </si>
  <si>
    <t>Nomor Tiang</t>
  </si>
  <si>
    <t>MGN 06 - 296</t>
  </si>
  <si>
    <t>Penyulang</t>
  </si>
  <si>
    <t>MGN 06</t>
  </si>
  <si>
    <t>Daya</t>
  </si>
  <si>
    <t>Beban TRAFO (Pengukuran Lapangan)</t>
  </si>
  <si>
    <t>Beban TRAFO</t>
  </si>
  <si>
    <t>Beban Primer</t>
  </si>
  <si>
    <t>Beban Sekunder</t>
  </si>
  <si>
    <t>Beban (A)</t>
  </si>
  <si>
    <t>Prosentase Pembebanan</t>
  </si>
  <si>
    <t>DATA</t>
  </si>
  <si>
    <t>Tahun</t>
  </si>
  <si>
    <t>Discount Rate</t>
  </si>
  <si>
    <t>Transfer price TM</t>
  </si>
  <si>
    <t>Marginal COST maret 2022</t>
  </si>
  <si>
    <t>Umur ekonomis (tahun)</t>
  </si>
  <si>
    <t>Selisih Susut Teknis</t>
  </si>
  <si>
    <t>∑ Daya</t>
  </si>
  <si>
    <t>BP (Rp)</t>
  </si>
  <si>
    <t>RAB  (Rp)</t>
  </si>
  <si>
    <t>Biaya O&amp;M (2% invest)</t>
  </si>
  <si>
    <t>RUDY GUNAWAN</t>
  </si>
  <si>
    <t>Golongan Pelanggan</t>
  </si>
  <si>
    <t>B2</t>
  </si>
  <si>
    <t>Jenis Layanan</t>
  </si>
  <si>
    <t>REGULER</t>
  </si>
  <si>
    <t>Daya Lama (kVA)</t>
  </si>
  <si>
    <t>Jml Phasa</t>
  </si>
  <si>
    <t>Tegangan</t>
  </si>
  <si>
    <t>Daya Baru (kVA)</t>
  </si>
  <si>
    <t>Tarif WBP (Rp/kWh)</t>
  </si>
  <si>
    <t>Tarif LWBP (Rp/kWh)</t>
  </si>
  <si>
    <t>BP (Rp/VA) TR</t>
  </si>
  <si>
    <t>Jam Nyala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</si>
  <si>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</si>
  <si>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</si>
  <si>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</si>
  <si>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</si>
  <si>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</si>
  <si>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</si>
  <si>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</si>
  <si>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</si>
  <si>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</si>
  <si>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charset val="134"/>
      </rPr>
      <t>Σ</t>
    </r>
    <r>
      <rPr>
        <sz val="10"/>
        <rFont val="Arial"/>
        <charset val="134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</si>
  <si>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</si>
  <si>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</si>
  <si>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</si>
  <si>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</si>
  <si>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</si>
  <si>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Total</t>
  </si>
  <si>
    <t>BP</t>
  </si>
  <si>
    <t>E Sales</t>
  </si>
  <si>
    <t xml:space="preserve">Total Cost </t>
  </si>
  <si>
    <t>Total Benefit</t>
  </si>
  <si>
    <t>BEP</t>
  </si>
  <si>
    <t>PP</t>
  </si>
  <si>
    <t>BCR</t>
  </si>
  <si>
    <t>NPV</t>
  </si>
  <si>
    <t>IRR</t>
  </si>
  <si>
    <t>UNIT INDUK DISTRIBUSI JAWA TENGAH &amp; DI YOGYAKARTA</t>
  </si>
  <si>
    <t>RAB TOTAL</t>
  </si>
  <si>
    <t>UP3 DEMAK</t>
  </si>
  <si>
    <t>RAB NON MDU</t>
  </si>
  <si>
    <t>RENCANA ANGGARAN BIAYA (RAB)</t>
  </si>
  <si>
    <t>RUDI GUNAWAN</t>
  </si>
  <si>
    <t xml:space="preserve">JL. SEMARANG-PURWODADI DK. KENONGO BRAMBANG MRANGGEN </t>
  </si>
  <si>
    <t>PT. PLN (PERSERO) UP3 DEMAK</t>
  </si>
  <si>
    <t>SAR 2023</t>
  </si>
  <si>
    <t>PEMASANGAN TIANG</t>
  </si>
  <si>
    <t>PEKERJAAN PEMASANGAN KONSTRUKSI TM</t>
  </si>
  <si>
    <t>Trafo 3 Fasa 200 KVA 2 Tiang (G313)</t>
  </si>
  <si>
    <t>Trafo 3 phasa 250 kVA Dyn5</t>
  </si>
  <si>
    <t xml:space="preserve">Jumper Wire : </t>
  </si>
  <si>
    <t>ATB</t>
  </si>
  <si>
    <t>PEKERJAAN PEMASANGAN KONDUKTOR</t>
  </si>
  <si>
    <t>v</t>
  </si>
  <si>
    <t>PEKERJAAN PEMASANGAN APP</t>
  </si>
  <si>
    <t>Daya 197.000 VA</t>
  </si>
  <si>
    <t>PEMBONGKARAN</t>
  </si>
  <si>
    <t>SLO</t>
  </si>
  <si>
    <t>PPN 11%</t>
  </si>
  <si>
    <t>Tegowanu, Oktober 2023</t>
  </si>
  <si>
    <t>MANAGER ULP TEGOWANU</t>
  </si>
  <si>
    <t>HARY PRATAMA</t>
  </si>
  <si>
    <t>Hasil Ukur Trafo 3 Ph 50 KVA ( X ) di SYG5-206A/4</t>
  </si>
  <si>
    <t>X0</t>
  </si>
  <si>
    <t>X1</t>
  </si>
  <si>
    <t>X2</t>
  </si>
  <si>
    <t>X3</t>
  </si>
  <si>
    <t>Keterangan Gambar :</t>
  </si>
  <si>
    <t>SIANG</t>
  </si>
  <si>
    <t>No</t>
  </si>
  <si>
    <t>Nama Material</t>
  </si>
  <si>
    <t>Baru</t>
  </si>
  <si>
    <t>Eksisting</t>
  </si>
  <si>
    <t>MALAM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</si>
  <si>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</si>
  <si>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</si>
  <si>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</si>
  <si>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</si>
  <si>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</si>
  <si>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</si>
  <si>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</si>
  <si>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</si>
  <si>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</si>
  <si>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ABSW</t>
  </si>
  <si>
    <t>Vang Net</t>
  </si>
  <si>
    <t>Schoor</t>
  </si>
  <si>
    <t>Bongkar Pasang Konstruksi :</t>
  </si>
  <si>
    <t>Pasang</t>
  </si>
  <si>
    <t>Bongkar</t>
  </si>
  <si>
    <t>CG-313 250 KVA</t>
  </si>
  <si>
    <t>SJ6</t>
  </si>
  <si>
    <t>CG-312A 160 KVA</t>
  </si>
  <si>
    <t>APP 197KVA</t>
  </si>
  <si>
    <t>APP 164 KVA</t>
  </si>
  <si>
    <t>CM2-11M</t>
  </si>
  <si>
    <t xml:space="preserve">LVTC 3X70+NX50 </t>
  </si>
  <si>
    <t>MTR</t>
  </si>
  <si>
    <t>LVTC 3X70+70</t>
  </si>
  <si>
    <t>CJ6-T</t>
  </si>
  <si>
    <t>C14-350E</t>
  </si>
  <si>
    <t>BTG</t>
  </si>
  <si>
    <t>CC7</t>
  </si>
  <si>
    <t>CC8-AN</t>
  </si>
  <si>
    <t>CM5-5</t>
  </si>
  <si>
    <t>CM2-12</t>
  </si>
  <si>
    <t>CM2-12A</t>
  </si>
  <si>
    <t>CE1-2</t>
  </si>
  <si>
    <t>F1-3</t>
  </si>
  <si>
    <t>CM8-A1</t>
  </si>
  <si>
    <t>NYY 1X150 mm2</t>
  </si>
  <si>
    <t>CCO 70-70</t>
  </si>
  <si>
    <t>BH</t>
  </si>
  <si>
    <t>CCO 240-70</t>
  </si>
  <si>
    <t>CCO 150-70</t>
  </si>
  <si>
    <t>AAAC 70 mm2</t>
  </si>
  <si>
    <t>SEPATU KABEL CU-CU 70 mm2</t>
  </si>
  <si>
    <t xml:space="preserve">Keterangan Tambahan : -7.045587,110.585438
</t>
  </si>
  <si>
    <t>Golongan</t>
  </si>
  <si>
    <t>No. Gambar</t>
  </si>
  <si>
    <t>Lembar</t>
  </si>
  <si>
    <t xml:space="preserve">    dr </t>
  </si>
  <si>
    <t>Gambar dari</t>
  </si>
  <si>
    <t>Skala</t>
  </si>
  <si>
    <t>Perihal:</t>
  </si>
  <si>
    <t xml:space="preserve"> Digambar</t>
  </si>
  <si>
    <t>Staf Teknik</t>
  </si>
  <si>
    <t xml:space="preserve"> Diperiksa</t>
  </si>
  <si>
    <t>TL. Teknik</t>
  </si>
  <si>
    <t xml:space="preserve"> Diketahui</t>
  </si>
  <si>
    <t>Manager ULP</t>
  </si>
  <si>
    <t xml:space="preserve"> Disetujui</t>
  </si>
  <si>
    <t>Man. Perencanaan</t>
  </si>
  <si>
    <t>PETA LOKASI PELANGGAN</t>
  </si>
  <si>
    <t>KOORDINAT LOKASI :  -7.045587,110.585438</t>
  </si>
  <si>
    <t>SINGLE LINE DIAGRAM LOKASI PELANGGAN</t>
  </si>
</sst>
</file>

<file path=xl/styles.xml><?xml version="1.0" encoding="utf-8"?>
<styleSheet xmlns="http://schemas.openxmlformats.org/spreadsheetml/2006/main" xmlns:xr9="http://schemas.microsoft.com/office/spreadsheetml/2016/revision9">
  <numFmts count="49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_-;\-* #,##0_-;_-* &quot;-&quot;_-;_-@_-"/>
    <numFmt numFmtId="177" formatCode="General_)"/>
    <numFmt numFmtId="178" formatCode="0.000000%"/>
    <numFmt numFmtId="179" formatCode="_(&quot;$&quot;* #,##0.0_);_(&quot;$&quot;* \(#,##0.0\);_(&quot;$&quot;* &quot;-&quot;?_);_(@_)"/>
    <numFmt numFmtId="180" formatCode="00000"/>
    <numFmt numFmtId="181" formatCode="m/d"/>
    <numFmt numFmtId="182" formatCode="0.0000000000"/>
    <numFmt numFmtId="183" formatCode="d\ayy"/>
    <numFmt numFmtId="184" formatCode="_-* #,##0.00_-;\-* #,##0.00_-;_-* &quot;-&quot;??_-;_-@_-"/>
    <numFmt numFmtId="185" formatCode="dd/mm/yy;@"/>
    <numFmt numFmtId="186" formatCode="&quot;Rp&quot;#,##0.00_);\(&quot;Rp&quot;#,##0.00\)"/>
    <numFmt numFmtId="187" formatCode="&quot;Rp&quot;#,##0.00;\-&quot;Rp&quot;#,##0.00"/>
    <numFmt numFmtId="188" formatCode="_([$Rp-421]* #,##0_);_([$Rp-421]* \(#,##0\);_([$Rp-421]* &quot;-&quot;??_);_(@_)"/>
    <numFmt numFmtId="189" formatCode="_-* #,##0.000_-;\-* #,##0.000_-;_-* &quot;-&quot;_-;_-@_-"/>
    <numFmt numFmtId="190" formatCode="_(&quot;Rp&quot;* #,##0_);_(&quot;Rp&quot;* \(#,##0\);_(&quot;Rp&quot;* &quot;-&quot;???_);_(@_)"/>
    <numFmt numFmtId="191" formatCode="_(* #,##0_);_(* \(#,##0\);_(* &quot;-&quot;??_);_(@_)"/>
    <numFmt numFmtId="192" formatCode="0.000"/>
    <numFmt numFmtId="193" formatCode="_(* #,##0.000_);_(* \(#,##0.000\);_(* &quot;-&quot;??_);_(@_)"/>
    <numFmt numFmtId="194" formatCode="[$-409]d\-mmm\-yy;@"/>
    <numFmt numFmtId="195" formatCode="0.0"/>
    <numFmt numFmtId="196" formatCode="_(* #,##0.000_);_(* \(#,##0.000\);_(* &quot;-&quot;_);_(@_)"/>
    <numFmt numFmtId="197" formatCode="0.E+00"/>
    <numFmt numFmtId="198" formatCode="_(* #,##0.0_);_(* \(#,##0.0\);_(* &quot;-&quot;_);_(@_)"/>
    <numFmt numFmtId="199" formatCode="&quot;IR£&quot;#,##0.00;[Red]\-&quot;IR£&quot;#,##0.00"/>
    <numFmt numFmtId="200" formatCode="&quot;$&quot;#,##0\ ;\(&quot;$&quot;#,##0\)"/>
    <numFmt numFmtId="201" formatCode="m\o\n\th\ \D\,\ \y\y\y\y"/>
    <numFmt numFmtId="202" formatCode="#."/>
    <numFmt numFmtId="203" formatCode="#,#00"/>
    <numFmt numFmtId="204" formatCode="#,"/>
    <numFmt numFmtId="205" formatCode="_-* #,##0\ _€_-;\-* #,##0\ _€_-;_-* &quot;-&quot;\ _€_-;_-@_-"/>
    <numFmt numFmtId="206" formatCode="&quot;Rp.&quot;#,##0.00;&quot;Rp.&quot;\-#,##0.00"/>
    <numFmt numFmtId="207" formatCode="#\ ?/?"/>
    <numFmt numFmtId="208" formatCode="0.00_)"/>
    <numFmt numFmtId="209" formatCode="[$-421]dd\ mmmm\ yyyy;@"/>
    <numFmt numFmtId="210" formatCode="_([$Rp-421]* #,##0.00_);_([$Rp-421]* \(#,##0.00\);_([$Rp-421]* &quot;-&quot;??_);_(@_)"/>
    <numFmt numFmtId="211" formatCode="_-&quot;£&quot;* #,##0_-;\-&quot;£&quot;* #,##0_-;_-&quot;£&quot;* &quot;-&quot;_-;_-@_-"/>
    <numFmt numFmtId="212" formatCode="_(* #,##0.0000_);_(* \(#,##0.0000\);_(* &quot;-&quot;??_);_(@_)"/>
    <numFmt numFmtId="213" formatCode="[$-409]d\-mmm\-yyyy;@"/>
    <numFmt numFmtId="214" formatCode="#,##0&quot;NT$&quot;;[Red]\-#,##0&quot;NT$&quot;"/>
    <numFmt numFmtId="215" formatCode="mm/dd/yy"/>
    <numFmt numFmtId="216" formatCode="dddd"/>
    <numFmt numFmtId="217" formatCode="ddd"/>
    <numFmt numFmtId="218" formatCode="#.##0_);\(#.##\)"/>
    <numFmt numFmtId="219" formatCode="0.0%"/>
    <numFmt numFmtId="220" formatCode="h:mm\ AM/PM"/>
  </numFmts>
  <fonts count="144">
    <font>
      <sz val="10"/>
      <name val="Arial"/>
      <charset val="134"/>
    </font>
    <font>
      <sz val="10"/>
      <name val="Calibri"/>
      <charset val="134"/>
      <scheme val="minor"/>
    </font>
    <font>
      <b/>
      <sz val="24"/>
      <name val="Calibri"/>
      <charset val="134"/>
      <scheme val="minor"/>
    </font>
    <font>
      <b/>
      <sz val="10"/>
      <name val="Calibri"/>
      <charset val="134"/>
      <scheme val="minor"/>
    </font>
    <font>
      <sz val="8"/>
      <name val="Calibri"/>
      <charset val="134"/>
      <scheme val="minor"/>
    </font>
    <font>
      <b/>
      <sz val="9"/>
      <name val="Calibri"/>
      <charset val="134"/>
      <scheme val="minor"/>
    </font>
    <font>
      <b/>
      <u/>
      <sz val="9"/>
      <name val="Calibri"/>
      <charset val="134"/>
      <scheme val="minor"/>
    </font>
    <font>
      <b/>
      <sz val="12"/>
      <name val="Calibri"/>
      <charset val="134"/>
      <scheme val="minor"/>
    </font>
    <font>
      <b/>
      <sz val="16"/>
      <name val="Calibri"/>
      <charset val="134"/>
      <scheme val="minor"/>
    </font>
    <font>
      <sz val="20"/>
      <name val="Calibri"/>
      <charset val="134"/>
      <scheme val="minor"/>
    </font>
    <font>
      <b/>
      <sz val="18"/>
      <name val="Calibri"/>
      <charset val="134"/>
      <scheme val="minor"/>
    </font>
    <font>
      <sz val="9"/>
      <name val="Calibri"/>
      <charset val="134"/>
      <scheme val="minor"/>
    </font>
    <font>
      <sz val="8"/>
      <color theme="1"/>
      <name val="Arial"/>
      <charset val="134"/>
    </font>
    <font>
      <sz val="9"/>
      <name val="Calibri"/>
      <charset val="134"/>
    </font>
    <font>
      <strike/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9"/>
      <color indexed="10"/>
      <name val="Calibri"/>
      <charset val="134"/>
    </font>
    <font>
      <sz val="9"/>
      <color rgb="FFFF0000"/>
      <name val="Calibri"/>
      <charset val="134"/>
    </font>
    <font>
      <sz val="9"/>
      <color indexed="10"/>
      <name val="Calibri"/>
      <charset val="134"/>
      <scheme val="minor"/>
    </font>
    <font>
      <sz val="8"/>
      <color rgb="FFFF0000"/>
      <name val="Calibri"/>
      <charset val="134"/>
    </font>
    <font>
      <sz val="9"/>
      <color theme="1"/>
      <name val="Calibri"/>
      <charset val="134"/>
    </font>
    <font>
      <sz val="11"/>
      <color indexed="8"/>
      <name val="Times New Roman"/>
      <charset val="134"/>
    </font>
    <font>
      <sz val="11"/>
      <color indexed="10"/>
      <name val="Times New Roman"/>
      <charset val="134"/>
    </font>
    <font>
      <sz val="11"/>
      <color indexed="9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b/>
      <sz val="14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indexed="8"/>
      <name val="Calibri"/>
      <charset val="134"/>
    </font>
    <font>
      <sz val="11"/>
      <name val="Calibri"/>
      <charset val="1"/>
    </font>
    <font>
      <b/>
      <sz val="11"/>
      <color theme="1"/>
      <name val="Times New Roman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</font>
    <font>
      <sz val="11"/>
      <color indexed="10"/>
      <name val="Calibri"/>
      <charset val="1"/>
    </font>
    <font>
      <b/>
      <sz val="11"/>
      <color theme="1"/>
      <name val="Calibri"/>
      <charset val="134"/>
      <scheme val="minor"/>
    </font>
    <font>
      <b/>
      <i/>
      <sz val="11"/>
      <color indexed="8"/>
      <name val="Times New Roman"/>
      <charset val="134"/>
    </font>
    <font>
      <b/>
      <i/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11"/>
      <color indexed="10"/>
      <name val="Calibri"/>
      <charset val="134"/>
    </font>
    <font>
      <b/>
      <sz val="10"/>
      <name val="Cambria"/>
      <charset val="134"/>
      <scheme val="major"/>
    </font>
    <font>
      <sz val="10"/>
      <name val="Arial"/>
      <charset val="134"/>
    </font>
    <font>
      <b/>
      <sz val="12"/>
      <color theme="3" tint="-0.249977111117893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b/>
      <sz val="11"/>
      <color theme="3" tint="-0.249977111117893"/>
      <name val="Cambria"/>
      <charset val="134"/>
      <scheme val="major"/>
    </font>
    <font>
      <b/>
      <sz val="10"/>
      <color theme="3" tint="-0.249977111117893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b/>
      <sz val="11"/>
      <color theme="0"/>
      <name val="Cambria"/>
      <charset val="134"/>
      <scheme val="major"/>
    </font>
    <font>
      <b/>
      <i/>
      <sz val="11"/>
      <color rgb="FFFF0000"/>
      <name val="Cambria"/>
      <charset val="134"/>
      <scheme val="major"/>
    </font>
    <font>
      <sz val="11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0"/>
      <name val="Calibri"/>
      <charset val="134"/>
    </font>
    <font>
      <b/>
      <sz val="14"/>
      <color indexed="8"/>
      <name val="Calibri"/>
      <charset val="134"/>
    </font>
    <font>
      <b/>
      <sz val="14"/>
      <name val="Calibri"/>
      <charset val="134"/>
    </font>
    <font>
      <sz val="14"/>
      <name val="Calibri"/>
      <charset val="134"/>
      <scheme val="minor"/>
    </font>
    <font>
      <sz val="12"/>
      <color theme="3" tint="-0.249977111117893"/>
      <name val="Calibri"/>
      <charset val="134"/>
    </font>
    <font>
      <b/>
      <sz val="12"/>
      <color indexed="10"/>
      <name val="Calibri"/>
      <charset val="134"/>
    </font>
    <font>
      <sz val="12"/>
      <color theme="1"/>
      <name val="Calibri"/>
      <charset val="134"/>
    </font>
    <font>
      <i/>
      <sz val="11"/>
      <color rgb="FFFF0000"/>
      <name val="Monotype Corsiva"/>
      <charset val="134"/>
    </font>
    <font>
      <sz val="12"/>
      <color indexed="8"/>
      <name val="Calibri"/>
      <charset val="134"/>
    </font>
    <font>
      <sz val="12"/>
      <color indexed="10"/>
      <name val="Calibri"/>
      <charset val="134"/>
    </font>
    <font>
      <b/>
      <sz val="12"/>
      <name val="Calibri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0"/>
      <name val="Calibri"/>
      <charset val="134"/>
    </font>
    <font>
      <sz val="11"/>
      <color theme="0"/>
      <name val="Calibri"/>
      <charset val="134"/>
      <scheme val="minor"/>
    </font>
    <font>
      <sz val="10"/>
      <name val="Calibri"/>
      <charset val="134"/>
    </font>
    <font>
      <sz val="10"/>
      <color indexed="10"/>
      <name val="Calibri"/>
      <charset val="134"/>
    </font>
    <font>
      <sz val="11"/>
      <color indexed="9"/>
      <name val="Calibri"/>
      <charset val="134"/>
    </font>
    <font>
      <sz val="10"/>
      <color indexed="9"/>
      <name val="Calibri"/>
      <charset val="134"/>
    </font>
    <font>
      <b/>
      <sz val="16"/>
      <name val="Calibri"/>
      <charset val="134"/>
    </font>
    <font>
      <b/>
      <sz val="10"/>
      <name val="Calibri"/>
      <charset val="134"/>
    </font>
    <font>
      <b/>
      <sz val="11"/>
      <color indexed="10"/>
      <name val="Calibri"/>
      <charset val="134"/>
    </font>
    <font>
      <b/>
      <sz val="16"/>
      <color indexed="9"/>
      <name val="Calibri"/>
      <charset val="134"/>
    </font>
    <font>
      <b/>
      <sz val="11"/>
      <color indexed="9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name val="Calibri"/>
      <charset val="134"/>
      <scheme val="minor"/>
    </font>
    <font>
      <sz val="11"/>
      <color indexed="9"/>
      <name val="Calibri"/>
      <charset val="1"/>
    </font>
    <font>
      <sz val="11"/>
      <color theme="1"/>
      <name val="Calibri"/>
      <charset val="1"/>
      <scheme val="minor"/>
    </font>
    <font>
      <b/>
      <sz val="16"/>
      <color indexed="8"/>
      <name val="Calibri"/>
      <charset val="134"/>
    </font>
    <font>
      <b/>
      <sz val="11"/>
      <name val="Calibri"/>
      <charset val="1"/>
    </font>
    <font>
      <b/>
      <i/>
      <sz val="11"/>
      <color indexed="8"/>
      <name val="Calibri"/>
      <charset val="134"/>
    </font>
    <font>
      <sz val="11"/>
      <color indexed="8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indexed="56"/>
      <name val="Cambria"/>
      <charset val="1"/>
    </font>
    <font>
      <i/>
      <sz val="11"/>
      <color indexed="23"/>
      <name val="Calibri"/>
      <charset val="1"/>
    </font>
    <font>
      <b/>
      <sz val="15"/>
      <color indexed="56"/>
      <name val="Calibri"/>
      <charset val="1"/>
    </font>
    <font>
      <b/>
      <sz val="13"/>
      <color indexed="56"/>
      <name val="Calibri"/>
      <charset val="1"/>
    </font>
    <font>
      <b/>
      <sz val="11"/>
      <color indexed="56"/>
      <name val="Calibri"/>
      <charset val="1"/>
    </font>
    <font>
      <sz val="11"/>
      <color indexed="62"/>
      <name val="Calibri"/>
      <charset val="1"/>
    </font>
    <font>
      <b/>
      <sz val="11"/>
      <color indexed="63"/>
      <name val="Calibri"/>
      <charset val="1"/>
    </font>
    <font>
      <b/>
      <sz val="11"/>
      <color indexed="52"/>
      <name val="Calibri"/>
      <charset val="1"/>
    </font>
    <font>
      <b/>
      <sz val="11"/>
      <color indexed="9"/>
      <name val="Calibri"/>
      <charset val="1"/>
    </font>
    <font>
      <sz val="11"/>
      <color indexed="52"/>
      <name val="Calibri"/>
      <charset val="1"/>
    </font>
    <font>
      <b/>
      <sz val="11"/>
      <color indexed="8"/>
      <name val="Calibri"/>
      <charset val="1"/>
    </font>
    <font>
      <sz val="11"/>
      <color indexed="17"/>
      <name val="Calibri"/>
      <charset val="1"/>
    </font>
    <font>
      <sz val="11"/>
      <color indexed="20"/>
      <name val="Calibri"/>
      <charset val="1"/>
    </font>
    <font>
      <sz val="11"/>
      <color indexed="60"/>
      <name val="Calibri"/>
      <charset val="1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Helv"/>
      <charset val="134"/>
    </font>
    <font>
      <sz val="12"/>
      <name val="Times New Roman"/>
      <charset val="134"/>
    </font>
    <font>
      <sz val="12"/>
      <color indexed="8"/>
      <name val="Calibri"/>
      <charset val="1"/>
    </font>
    <font>
      <sz val="11"/>
      <color indexed="8"/>
      <name val="Trebuchet MS"/>
      <charset val="1"/>
    </font>
    <font>
      <sz val="12"/>
      <name val="Arial Narrow"/>
      <charset val="134"/>
    </font>
    <font>
      <sz val="10"/>
      <color indexed="22"/>
      <name val="MS Sans Serif"/>
      <charset val="134"/>
    </font>
    <font>
      <sz val="10"/>
      <name val="MS Serif"/>
      <charset val="134"/>
    </font>
    <font>
      <sz val="1"/>
      <color indexed="8"/>
      <name val="Courier"/>
      <charset val="134"/>
    </font>
    <font>
      <sz val="1"/>
      <color indexed="16"/>
      <name val="Courier"/>
      <charset val="134"/>
    </font>
    <font>
      <sz val="10"/>
      <name val="Courier"/>
      <charset val="134"/>
    </font>
    <font>
      <sz val="24"/>
      <color indexed="13"/>
      <name val="Arial"/>
      <charset val="134"/>
    </font>
    <font>
      <sz val="10"/>
      <color indexed="16"/>
      <name val="MS Serif"/>
      <charset val="134"/>
    </font>
    <font>
      <i/>
      <sz val="11"/>
      <color rgb="FF7F7F7F"/>
      <name val="Calibri"/>
      <charset val="134"/>
      <scheme val="minor"/>
    </font>
    <font>
      <b/>
      <sz val="1"/>
      <color indexed="8"/>
      <name val="Courier"/>
      <charset val="134"/>
    </font>
    <font>
      <i/>
      <sz val="1"/>
      <color indexed="8"/>
      <name val="Courier"/>
      <charset val="134"/>
    </font>
    <font>
      <b/>
      <sz val="14"/>
      <name val="Arial"/>
      <charset val="134"/>
    </font>
    <font>
      <sz val="10"/>
      <color indexed="10"/>
      <name val="Arial MT Black"/>
      <charset val="134"/>
    </font>
    <font>
      <sz val="8"/>
      <name val="Arial"/>
      <charset val="134"/>
    </font>
    <font>
      <b/>
      <sz val="12"/>
      <name val="Arial"/>
      <charset val="134"/>
    </font>
    <font>
      <u/>
      <sz val="11"/>
      <color theme="10"/>
      <name val="Calibri"/>
      <charset val="1"/>
    </font>
    <font>
      <u/>
      <sz val="6.8"/>
      <color theme="10"/>
      <name val="Arial"/>
      <charset val="134"/>
    </font>
    <font>
      <sz val="7"/>
      <name val="Small Fonts"/>
      <charset val="134"/>
    </font>
    <font>
      <sz val="9"/>
      <name val="Helv"/>
      <charset val="134"/>
    </font>
    <font>
      <sz val="10"/>
      <name val="Helv"/>
      <charset val="134"/>
    </font>
    <font>
      <sz val="10"/>
      <color indexed="0"/>
      <name val="Arial"/>
      <charset val="134"/>
    </font>
    <font>
      <sz val="12"/>
      <name val="Arial"/>
      <charset val="134"/>
    </font>
    <font>
      <sz val="11"/>
      <color indexed="8"/>
      <name val="Cambria"/>
      <charset val="134"/>
    </font>
    <font>
      <sz val="10"/>
      <color theme="1"/>
      <name val="Arial"/>
      <charset val="1"/>
    </font>
    <font>
      <sz val="8"/>
      <name val="Helv"/>
      <charset val="134"/>
    </font>
    <font>
      <b/>
      <i/>
      <sz val="8"/>
      <name val="Arial"/>
      <charset val="134"/>
    </font>
    <font>
      <b/>
      <sz val="9"/>
      <name val="Arial"/>
      <charset val="134"/>
    </font>
    <font>
      <b/>
      <sz val="8"/>
      <color indexed="8"/>
      <name val="Helv"/>
      <charset val="134"/>
    </font>
    <font>
      <sz val="9"/>
      <name val="Tms Rmn"/>
      <charset val="134"/>
    </font>
    <font>
      <b/>
      <sz val="9"/>
      <name val="Tahoma"/>
      <charset val="134"/>
    </font>
    <font>
      <sz val="9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6"/>
        <bgColor indexed="9"/>
      </patternFill>
    </fill>
  </fills>
  <borders count="9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10"/>
      </top>
      <bottom style="thin">
        <color indexed="1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0.0499893185216834"/>
      </top>
      <bottom/>
      <diagonal/>
    </border>
    <border>
      <left/>
      <right/>
      <top/>
      <bottom style="thin">
        <color rgb="FF92D050"/>
      </bottom>
      <diagonal/>
    </border>
    <border>
      <left style="thin">
        <color auto="1"/>
      </left>
      <right/>
      <top style="thin">
        <color auto="1"/>
      </top>
      <bottom style="thin">
        <color theme="6" tint="-0.249946592608417"/>
      </bottom>
      <diagonal/>
    </border>
    <border>
      <left/>
      <right/>
      <top style="thin">
        <color auto="1"/>
      </top>
      <bottom style="thin">
        <color theme="6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theme="6" tint="-0.249946592608417"/>
      </bottom>
      <diagonal/>
    </border>
    <border>
      <left style="thin">
        <color auto="1"/>
      </left>
      <right/>
      <top style="thin">
        <color theme="6" tint="-0.249946592608417"/>
      </top>
      <bottom style="thin">
        <color theme="6" tint="-0.249946592608417"/>
      </bottom>
      <diagonal/>
    </border>
    <border>
      <left/>
      <right/>
      <top style="thin">
        <color theme="6" tint="-0.249946592608417"/>
      </top>
      <bottom style="thin">
        <color theme="6" tint="-0.249946592608417"/>
      </bottom>
      <diagonal/>
    </border>
    <border>
      <left/>
      <right style="thin">
        <color auto="1"/>
      </right>
      <top style="thin">
        <color theme="6" tint="-0.249946592608417"/>
      </top>
      <bottom style="thin">
        <color theme="6" tint="-0.249946592608417"/>
      </bottom>
      <diagonal/>
    </border>
    <border>
      <left style="thin">
        <color auto="1"/>
      </left>
      <right/>
      <top style="thin">
        <color theme="6" tint="-0.249946592608417"/>
      </top>
      <bottom style="thin">
        <color auto="1"/>
      </bottom>
      <diagonal/>
    </border>
    <border>
      <left/>
      <right/>
      <top style="thin">
        <color theme="6" tint="-0.249946592608417"/>
      </top>
      <bottom style="thin">
        <color auto="1"/>
      </bottom>
      <diagonal/>
    </border>
    <border>
      <left/>
      <right style="thin">
        <color auto="1"/>
      </right>
      <top style="thin">
        <color theme="6" tint="-0.249946592608417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8"/>
      </right>
      <top/>
      <bottom/>
      <diagonal/>
    </border>
  </borders>
  <cellStyleXfs count="3735">
    <xf numFmtId="0" fontId="0" fillId="0" borderId="0"/>
    <xf numFmtId="43" fontId="45" fillId="0" borderId="0" applyFont="0" applyFill="0" applyBorder="0" applyAlignment="0" applyProtection="0"/>
    <xf numFmtId="44" fontId="90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2" fontId="90" fillId="0" borderId="0" applyFon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45" fillId="21" borderId="85" applyNumberFormat="0" applyFont="0" applyAlignment="0" applyProtection="0"/>
    <xf numFmtId="0" fontId="38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86" applyNumberFormat="0" applyFill="0" applyAlignment="0" applyProtection="0"/>
    <xf numFmtId="0" fontId="96" fillId="0" borderId="87" applyNumberFormat="0" applyFill="0" applyAlignment="0" applyProtection="0"/>
    <xf numFmtId="0" fontId="97" fillId="0" borderId="88" applyNumberFormat="0" applyFill="0" applyAlignment="0" applyProtection="0"/>
    <xf numFmtId="0" fontId="97" fillId="0" borderId="0" applyNumberFormat="0" applyFill="0" applyBorder="0" applyAlignment="0" applyProtection="0"/>
    <xf numFmtId="0" fontId="98" fillId="22" borderId="89" applyNumberFormat="0" applyAlignment="0" applyProtection="0"/>
    <xf numFmtId="0" fontId="99" fillId="23" borderId="90" applyNumberFormat="0" applyAlignment="0" applyProtection="0"/>
    <xf numFmtId="0" fontId="100" fillId="23" borderId="89" applyNumberFormat="0" applyAlignment="0" applyProtection="0"/>
    <xf numFmtId="0" fontId="101" fillId="24" borderId="91" applyNumberFormat="0" applyAlignment="0" applyProtection="0"/>
    <xf numFmtId="0" fontId="102" fillId="0" borderId="92" applyNumberFormat="0" applyFill="0" applyAlignment="0" applyProtection="0"/>
    <xf numFmtId="0" fontId="103" fillId="0" borderId="93" applyNumberFormat="0" applyFill="0" applyAlignment="0" applyProtection="0"/>
    <xf numFmtId="0" fontId="104" fillId="25" borderId="0" applyNumberFormat="0" applyBorder="0" applyAlignment="0" applyProtection="0"/>
    <xf numFmtId="0" fontId="105" fillId="26" borderId="0" applyNumberFormat="0" applyBorder="0" applyAlignment="0" applyProtection="0"/>
    <xf numFmtId="0" fontId="106" fillId="27" borderId="0" applyNumberFormat="0" applyBorder="0" applyAlignment="0" applyProtection="0"/>
    <xf numFmtId="0" fontId="84" fillId="28" borderId="0" applyNumberFormat="0" applyBorder="0" applyAlignment="0" applyProtection="0"/>
    <xf numFmtId="0" fontId="89" fillId="29" borderId="0" applyNumberFormat="0" applyBorder="0" applyAlignment="0" applyProtection="0"/>
    <xf numFmtId="0" fontId="89" fillId="4" borderId="0" applyNumberFormat="0" applyBorder="0" applyAlignment="0" applyProtection="0"/>
    <xf numFmtId="0" fontId="84" fillId="30" borderId="0" applyNumberFormat="0" applyBorder="0" applyAlignment="0" applyProtection="0"/>
    <xf numFmtId="0" fontId="84" fillId="31" borderId="0" applyNumberFormat="0" applyBorder="0" applyAlignment="0" applyProtection="0"/>
    <xf numFmtId="0" fontId="89" fillId="26" borderId="0" applyNumberFormat="0" applyBorder="0" applyAlignment="0" applyProtection="0"/>
    <xf numFmtId="0" fontId="89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3" borderId="0" applyNumberFormat="0" applyBorder="0" applyAlignment="0" applyProtection="0"/>
    <xf numFmtId="0" fontId="89" fillId="25" borderId="0" applyNumberFormat="0" applyBorder="0" applyAlignment="0" applyProtection="0"/>
    <xf numFmtId="0" fontId="89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5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4" fillId="35" borderId="0" applyNumberFormat="0" applyBorder="0" applyAlignment="0" applyProtection="0"/>
    <xf numFmtId="0" fontId="84" fillId="37" borderId="0" applyNumberFormat="0" applyBorder="0" applyAlignment="0" applyProtection="0"/>
    <xf numFmtId="0" fontId="89" fillId="38" borderId="0" applyNumberFormat="0" applyBorder="0" applyAlignment="0" applyProtection="0"/>
    <xf numFmtId="0" fontId="89" fillId="4" borderId="0" applyNumberFormat="0" applyBorder="0" applyAlignment="0" applyProtection="0"/>
    <xf numFmtId="0" fontId="84" fillId="37" borderId="0" applyNumberFormat="0" applyBorder="0" applyAlignment="0" applyProtection="0"/>
    <xf numFmtId="0" fontId="84" fillId="39" borderId="0" applyNumberFormat="0" applyBorder="0" applyAlignment="0" applyProtection="0"/>
    <xf numFmtId="0" fontId="89" fillId="22" borderId="0" applyNumberFormat="0" applyBorder="0" applyAlignment="0" applyProtection="0"/>
    <xf numFmtId="0" fontId="89" fillId="40" borderId="0" applyNumberFormat="0" applyBorder="0" applyAlignment="0" applyProtection="0"/>
    <xf numFmtId="0" fontId="84" fillId="41" borderId="0" applyNumberFormat="0" applyBorder="0" applyAlignment="0" applyProtection="0"/>
    <xf numFmtId="177" fontId="107" fillId="0" borderId="0">
      <alignment horizontal="centerContinuous"/>
    </xf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0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4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41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28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1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3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7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84" fillId="39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8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9" fontId="45" fillId="0" borderId="0" applyFill="0" applyBorder="0" applyAlignment="0"/>
    <xf numFmtId="179" fontId="45" fillId="0" borderId="0" applyFill="0" applyBorder="0" applyAlignment="0"/>
    <xf numFmtId="180" fontId="45" fillId="0" borderId="0" applyFill="0" applyBorder="0" applyAlignment="0"/>
    <xf numFmtId="180" fontId="45" fillId="0" borderId="0" applyFill="0" applyBorder="0" applyAlignment="0"/>
    <xf numFmtId="181" fontId="45" fillId="0" borderId="0" applyFill="0" applyBorder="0" applyAlignment="0"/>
    <xf numFmtId="181" fontId="45" fillId="0" borderId="0" applyFill="0" applyBorder="0" applyAlignment="0"/>
    <xf numFmtId="182" fontId="45" fillId="0" borderId="0" applyFill="0" applyBorder="0" applyAlignment="0"/>
    <xf numFmtId="182" fontId="45" fillId="0" borderId="0" applyFill="0" applyBorder="0" applyAlignment="0"/>
    <xf numFmtId="183" fontId="45" fillId="0" borderId="0" applyFill="0" applyBorder="0" applyAlignment="0"/>
    <xf numFmtId="183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0" fillId="23" borderId="89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1" fillId="24" borderId="91" applyNumberFormat="0" applyAlignment="0" applyProtection="0"/>
    <xf numFmtId="0" fontId="109" fillId="0" borderId="0"/>
    <xf numFmtId="0" fontId="109" fillId="0" borderId="0"/>
    <xf numFmtId="0" fontId="109" fillId="0" borderId="0"/>
    <xf numFmtId="4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89" fillId="0" borderId="0" applyFont="0" applyFill="0" applyBorder="0" applyAlignment="0" applyProtection="0"/>
    <xf numFmtId="185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1" fillId="0" borderId="0" applyFont="0" applyFill="0" applyBorder="0" applyAlignment="0" applyProtection="0"/>
    <xf numFmtId="176" fontId="111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176" fontId="110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89" fillId="0" borderId="0" applyFont="0" applyFill="0" applyBorder="0" applyAlignment="0" applyProtection="0"/>
    <xf numFmtId="190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112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82" fontId="45" fillId="0" borderId="0" applyFont="0" applyFill="0" applyBorder="0" applyAlignment="0" applyProtection="0"/>
    <xf numFmtId="182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8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92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9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97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13" fillId="0" borderId="0" applyFont="0" applyFill="0" applyBorder="0" applyAlignment="0" applyProtection="0"/>
    <xf numFmtId="184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184" fontId="113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3" fontId="114" fillId="0" borderId="0" applyFont="0" applyFill="0" applyBorder="0" applyAlignment="0" applyProtection="0"/>
    <xf numFmtId="0" fontId="115" fillId="0" borderId="0" applyNumberFormat="0" applyAlignment="0">
      <alignment horizontal="left"/>
    </xf>
    <xf numFmtId="0" fontId="109" fillId="0" borderId="0"/>
    <xf numFmtId="0" fontId="109" fillId="0" borderId="0"/>
    <xf numFmtId="199" fontId="45" fillId="0" borderId="9"/>
    <xf numFmtId="199" fontId="45" fillId="0" borderId="9"/>
    <xf numFmtId="42" fontId="89" fillId="0" borderId="0" applyFont="0" applyFill="0" applyBorder="0" applyAlignment="0" applyProtection="0"/>
    <xf numFmtId="42" fontId="89" fillId="0" borderId="0" applyFont="0" applyFill="0" applyBorder="0" applyAlignment="0" applyProtection="0"/>
    <xf numFmtId="42" fontId="89" fillId="0" borderId="0" applyFont="0" applyFill="0" applyBorder="0" applyAlignment="0" applyProtection="0"/>
    <xf numFmtId="42" fontId="89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114" fillId="0" borderId="0" applyFont="0" applyFill="0" applyBorder="0" applyAlignment="0" applyProtection="0"/>
    <xf numFmtId="201" fontId="116" fillId="0" borderId="0">
      <protection locked="0"/>
    </xf>
    <xf numFmtId="58" fontId="108" fillId="0" borderId="0" applyFill="0" applyBorder="0" applyAlignment="0"/>
    <xf numFmtId="202" fontId="117" fillId="0" borderId="0">
      <protection locked="0"/>
    </xf>
    <xf numFmtId="0" fontId="118" fillId="0" borderId="0"/>
    <xf numFmtId="0" fontId="118" fillId="0" borderId="94"/>
    <xf numFmtId="0" fontId="118" fillId="0" borderId="94"/>
    <xf numFmtId="0" fontId="118" fillId="0" borderId="94"/>
    <xf numFmtId="0" fontId="118" fillId="0" borderId="94"/>
    <xf numFmtId="0" fontId="119" fillId="42" borderId="0"/>
    <xf numFmtId="182" fontId="45" fillId="0" borderId="0" applyFill="0" applyBorder="0" applyAlignment="0"/>
    <xf numFmtId="182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82" fontId="45" fillId="0" borderId="0" applyFill="0" applyBorder="0" applyAlignment="0"/>
    <xf numFmtId="182" fontId="45" fillId="0" borderId="0" applyFill="0" applyBorder="0" applyAlignment="0"/>
    <xf numFmtId="183" fontId="45" fillId="0" borderId="0" applyFill="0" applyBorder="0" applyAlignment="0"/>
    <xf numFmtId="183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0" fontId="120" fillId="0" borderId="0" applyNumberFormat="0" applyAlignment="0">
      <alignment horizontal="left"/>
    </xf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122" fillId="0" borderId="0">
      <protection locked="0"/>
    </xf>
    <xf numFmtId="0" fontId="116" fillId="0" borderId="0">
      <protection locked="0"/>
    </xf>
    <xf numFmtId="0" fontId="116" fillId="0" borderId="0">
      <protection locked="0"/>
    </xf>
    <xf numFmtId="0" fontId="116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3" fillId="0" borderId="0">
      <protection locked="0"/>
    </xf>
    <xf numFmtId="203" fontId="116" fillId="0" borderId="0">
      <protection locked="0"/>
    </xf>
    <xf numFmtId="0" fontId="124" fillId="0" borderId="95"/>
    <xf numFmtId="0" fontId="124" fillId="0" borderId="95"/>
    <xf numFmtId="0" fontId="124" fillId="0" borderId="95"/>
    <xf numFmtId="0" fontId="124" fillId="0" borderId="95"/>
    <xf numFmtId="0" fontId="124" fillId="0" borderId="94"/>
    <xf numFmtId="0" fontId="124" fillId="0" borderId="94"/>
    <xf numFmtId="0" fontId="124" fillId="43" borderId="94"/>
    <xf numFmtId="0" fontId="124" fillId="43" borderId="94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25" fillId="0" borderId="0" applyNumberFormat="0"/>
    <xf numFmtId="38" fontId="126" fillId="23" borderId="0" applyNumberFormat="0" applyBorder="0" applyAlignment="0" applyProtection="0"/>
    <xf numFmtId="0" fontId="127" fillId="0" borderId="81" applyNumberFormat="0" applyAlignment="0" applyProtection="0">
      <alignment horizontal="left" vertical="center"/>
    </xf>
    <xf numFmtId="0" fontId="127" fillId="0" borderId="18">
      <alignment horizontal="left" vertical="center"/>
    </xf>
    <xf numFmtId="0" fontId="127" fillId="0" borderId="18">
      <alignment horizontal="left" vertical="center"/>
    </xf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5" fillId="0" borderId="86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6" fillId="0" borderId="87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88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204" fontId="122" fillId="0" borderId="0">
      <protection locked="0"/>
    </xf>
    <xf numFmtId="204" fontId="122" fillId="0" borderId="0"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10" fontId="126" fillId="21" borderId="9" applyNumberFormat="0" applyBorder="0" applyAlignment="0" applyProtection="0"/>
    <xf numFmtId="10" fontId="126" fillId="21" borderId="9" applyNumberFormat="0" applyBorder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0" fontId="98" fillId="22" borderId="89" applyNumberFormat="0" applyAlignment="0" applyProtection="0"/>
    <xf numFmtId="182" fontId="45" fillId="0" borderId="0" applyFill="0" applyBorder="0" applyAlignment="0"/>
    <xf numFmtId="182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82" fontId="45" fillId="0" borderId="0" applyFill="0" applyBorder="0" applyAlignment="0"/>
    <xf numFmtId="182" fontId="45" fillId="0" borderId="0" applyFill="0" applyBorder="0" applyAlignment="0"/>
    <xf numFmtId="183" fontId="45" fillId="0" borderId="0" applyFill="0" applyBorder="0" applyAlignment="0"/>
    <xf numFmtId="183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0" fontId="102" fillId="0" borderId="92" applyNumberFormat="0" applyFill="0" applyAlignment="0" applyProtection="0"/>
    <xf numFmtId="205" fontId="45" fillId="0" borderId="0" applyFont="0" applyFill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0" fontId="106" fillId="27" borderId="0" applyNumberFormat="0" applyBorder="0" applyAlignment="0" applyProtection="0"/>
    <xf numFmtId="37" fontId="130" fillId="0" borderId="0"/>
    <xf numFmtId="206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206" fontId="45" fillId="0" borderId="0"/>
    <xf numFmtId="206" fontId="45" fillId="0" borderId="0"/>
    <xf numFmtId="206" fontId="45" fillId="0" borderId="0"/>
    <xf numFmtId="206" fontId="45" fillId="0" borderId="0"/>
    <xf numFmtId="206" fontId="45" fillId="0" borderId="0"/>
    <xf numFmtId="206" fontId="45" fillId="0" borderId="0"/>
    <xf numFmtId="206" fontId="45" fillId="0" borderId="0"/>
    <xf numFmtId="206" fontId="45" fillId="0" borderId="0"/>
    <xf numFmtId="177" fontId="131" fillId="0" borderId="0"/>
    <xf numFmtId="177" fontId="132" fillId="0" borderId="0"/>
    <xf numFmtId="177" fontId="132" fillId="0" borderId="0"/>
    <xf numFmtId="0" fontId="110" fillId="0" borderId="0"/>
    <xf numFmtId="0" fontId="85" fillId="0" borderId="0"/>
    <xf numFmtId="0" fontId="45" fillId="0" borderId="0"/>
    <xf numFmtId="0" fontId="45" fillId="0" borderId="0"/>
    <xf numFmtId="0" fontId="113" fillId="0" borderId="0"/>
    <xf numFmtId="0" fontId="45" fillId="0" borderId="0"/>
    <xf numFmtId="207" fontId="45" fillId="0" borderId="0"/>
    <xf numFmtId="207" fontId="45" fillId="0" borderId="0"/>
    <xf numFmtId="0" fontId="85" fillId="0" borderId="0"/>
    <xf numFmtId="0" fontId="85" fillId="0" borderId="0"/>
    <xf numFmtId="0" fontId="85" fillId="0" borderId="0"/>
    <xf numFmtId="0" fontId="8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3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9" fillId="0" borderId="0"/>
    <xf numFmtId="0" fontId="45" fillId="0" borderId="0"/>
    <xf numFmtId="0" fontId="45" fillId="0" borderId="0"/>
    <xf numFmtId="0" fontId="89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 applyProtection="0"/>
    <xf numFmtId="0" fontId="45" fillId="0" borderId="0" applyProtection="0"/>
    <xf numFmtId="0" fontId="4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5" fillId="0" borderId="0"/>
    <xf numFmtId="0" fontId="113" fillId="0" borderId="0"/>
    <xf numFmtId="0" fontId="45" fillId="0" borderId="0"/>
    <xf numFmtId="0" fontId="85" fillId="0" borderId="0"/>
    <xf numFmtId="0" fontId="45" fillId="0" borderId="0"/>
    <xf numFmtId="0" fontId="85" fillId="0" borderId="0"/>
    <xf numFmtId="0" fontId="45" fillId="0" borderId="0"/>
    <xf numFmtId="0" fontId="45" fillId="0" borderId="0"/>
    <xf numFmtId="0" fontId="89" fillId="0" borderId="0"/>
    <xf numFmtId="0" fontId="45" fillId="0" borderId="0"/>
    <xf numFmtId="0" fontId="45" fillId="0" borderId="0"/>
    <xf numFmtId="0" fontId="45" fillId="0" borderId="0"/>
    <xf numFmtId="0" fontId="89" fillId="0" borderId="0"/>
    <xf numFmtId="0" fontId="85" fillId="0" borderId="0"/>
    <xf numFmtId="0" fontId="45" fillId="0" borderId="0"/>
    <xf numFmtId="0" fontId="45" fillId="0" borderId="0"/>
    <xf numFmtId="0" fontId="89" fillId="0" borderId="0"/>
    <xf numFmtId="0" fontId="45" fillId="0" borderId="0"/>
    <xf numFmtId="0" fontId="45" fillId="0" borderId="0"/>
    <xf numFmtId="0" fontId="85" fillId="0" borderId="0"/>
    <xf numFmtId="0" fontId="45" fillId="0" borderId="0"/>
    <xf numFmtId="0" fontId="45" fillId="0" borderId="0"/>
    <xf numFmtId="0" fontId="89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1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45" fillId="0" borderId="0"/>
    <xf numFmtId="0" fontId="89" fillId="0" borderId="0"/>
    <xf numFmtId="0" fontId="8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4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08" fillId="0" borderId="0">
      <alignment vertical="top"/>
    </xf>
    <xf numFmtId="0" fontId="108" fillId="0" borderId="0">
      <alignment vertical="top"/>
    </xf>
    <xf numFmtId="0" fontId="89" fillId="0" borderId="0"/>
    <xf numFmtId="0" fontId="89" fillId="0" borderId="0"/>
    <xf numFmtId="208" fontId="134" fillId="0" borderId="0"/>
    <xf numFmtId="0" fontId="85" fillId="0" borderId="0"/>
    <xf numFmtId="0" fontId="85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5" fillId="0" borderId="0"/>
    <xf numFmtId="0" fontId="89" fillId="0" borderId="0"/>
    <xf numFmtId="0" fontId="8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 applyNumberFormat="0" applyFont="0" applyFill="0" applyAlignment="0" applyProtection="0"/>
    <xf numFmtId="0" fontId="132" fillId="0" borderId="0"/>
    <xf numFmtId="0" fontId="132" fillId="0" borderId="0"/>
    <xf numFmtId="0" fontId="45" fillId="0" borderId="0" applyNumberFormat="0" applyFont="0" applyFill="0" applyAlignment="0" applyProtection="0"/>
    <xf numFmtId="0" fontId="45" fillId="0" borderId="0"/>
    <xf numFmtId="0" fontId="85" fillId="0" borderId="0"/>
    <xf numFmtId="193" fontId="132" fillId="0" borderId="0"/>
    <xf numFmtId="0" fontId="132" fillId="0" borderId="0"/>
    <xf numFmtId="209" fontId="132" fillId="0" borderId="0"/>
    <xf numFmtId="210" fontId="132" fillId="0" borderId="0"/>
    <xf numFmtId="0" fontId="132" fillId="0" borderId="0"/>
    <xf numFmtId="211" fontId="132" fillId="0" borderId="0"/>
    <xf numFmtId="211" fontId="132" fillId="0" borderId="0"/>
    <xf numFmtId="211" fontId="132" fillId="0" borderId="0"/>
    <xf numFmtId="209" fontId="132" fillId="0" borderId="0"/>
    <xf numFmtId="0" fontId="132" fillId="0" borderId="0"/>
    <xf numFmtId="0" fontId="45" fillId="0" borderId="0"/>
    <xf numFmtId="0" fontId="45" fillId="0" borderId="0"/>
    <xf numFmtId="193" fontId="132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3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85" fillId="0" borderId="0"/>
    <xf numFmtId="0" fontId="45" fillId="0" borderId="0" applyNumberFormat="0" applyFont="0" applyFill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 applyNumberFormat="0" applyFont="0" applyFill="0" applyAlignment="0" applyProtection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9" fillId="0" borderId="0"/>
    <xf numFmtId="212" fontId="132" fillId="0" borderId="0"/>
    <xf numFmtId="0" fontId="8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9" fillId="0" borderId="0"/>
    <xf numFmtId="0" fontId="8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9" fillId="0" borderId="0"/>
    <xf numFmtId="0" fontId="89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211" fontId="132" fillId="0" borderId="0"/>
    <xf numFmtId="211" fontId="132" fillId="0" borderId="0"/>
    <xf numFmtId="211" fontId="132" fillId="0" borderId="0"/>
    <xf numFmtId="211" fontId="132" fillId="0" borderId="0"/>
    <xf numFmtId="213" fontId="13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9" fillId="0" borderId="0"/>
    <xf numFmtId="0" fontId="8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9" fillId="0" borderId="0"/>
    <xf numFmtId="0" fontId="89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45" fillId="0" borderId="0"/>
    <xf numFmtId="0" fontId="45" fillId="0" borderId="0"/>
    <xf numFmtId="0" fontId="135" fillId="0" borderId="0"/>
    <xf numFmtId="0" fontId="135" fillId="0" borderId="0"/>
    <xf numFmtId="0" fontId="135" fillId="0" borderId="0"/>
    <xf numFmtId="0" fontId="89" fillId="0" borderId="0"/>
    <xf numFmtId="0" fontId="135" fillId="0" borderId="0"/>
    <xf numFmtId="0" fontId="89" fillId="0" borderId="0"/>
    <xf numFmtId="0" fontId="45" fillId="0" borderId="0"/>
    <xf numFmtId="0" fontId="45" fillId="0" borderId="0"/>
    <xf numFmtId="0" fontId="89" fillId="0" borderId="0"/>
    <xf numFmtId="0" fontId="45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08" fillId="0" borderId="0">
      <alignment vertical="top"/>
    </xf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45" fillId="0" borderId="0"/>
    <xf numFmtId="0" fontId="13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208" fontId="134" fillId="0" borderId="0"/>
    <xf numFmtId="0" fontId="45" fillId="0" borderId="0"/>
    <xf numFmtId="0" fontId="45" fillId="0" borderId="0" applyProtection="0"/>
    <xf numFmtId="0" fontId="85" fillId="0" borderId="0"/>
    <xf numFmtId="0" fontId="85" fillId="0" borderId="0"/>
    <xf numFmtId="0" fontId="85" fillId="0" borderId="0"/>
    <xf numFmtId="0" fontId="45" fillId="0" borderId="0"/>
    <xf numFmtId="0" fontId="45" fillId="0" borderId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10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5" fillId="0" borderId="0"/>
    <xf numFmtId="0" fontId="45" fillId="0" borderId="0"/>
    <xf numFmtId="0" fontId="45" fillId="0" borderId="0"/>
    <xf numFmtId="0" fontId="8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8" fillId="0" borderId="0">
      <alignment vertical="top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4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136" fillId="0" borderId="0"/>
    <xf numFmtId="0" fontId="45" fillId="0" borderId="0"/>
    <xf numFmtId="0" fontId="45" fillId="0" borderId="0"/>
    <xf numFmtId="0" fontId="89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35" fillId="0" borderId="0"/>
    <xf numFmtId="0" fontId="89" fillId="0" borderId="0"/>
    <xf numFmtId="0" fontId="8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11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0" borderId="0"/>
    <xf numFmtId="0" fontId="45" fillId="0" borderId="0"/>
    <xf numFmtId="0" fontId="45" fillId="0" borderId="0"/>
    <xf numFmtId="0" fontId="45" fillId="0" borderId="0" applyProtection="0"/>
    <xf numFmtId="0" fontId="45" fillId="0" borderId="0" applyProtection="0"/>
    <xf numFmtId="0" fontId="45" fillId="0" borderId="0"/>
    <xf numFmtId="0" fontId="45" fillId="0" borderId="0"/>
    <xf numFmtId="0" fontId="45" fillId="0" borderId="0"/>
    <xf numFmtId="208" fontId="134" fillId="0" borderId="0"/>
    <xf numFmtId="208" fontId="134" fillId="0" borderId="0"/>
    <xf numFmtId="0" fontId="35" fillId="0" borderId="0"/>
    <xf numFmtId="0" fontId="35" fillId="0" borderId="0"/>
    <xf numFmtId="0" fontId="35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5" fillId="0" borderId="0"/>
    <xf numFmtId="0" fontId="4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8" fillId="0" borderId="0">
      <alignment vertical="top"/>
    </xf>
    <xf numFmtId="0" fontId="45" fillId="0" borderId="0"/>
    <xf numFmtId="0" fontId="45" fillId="0" borderId="0"/>
    <xf numFmtId="0" fontId="45" fillId="0" borderId="0"/>
    <xf numFmtId="0" fontId="45" fillId="0" borderId="0"/>
    <xf numFmtId="0" fontId="85" fillId="0" borderId="0"/>
    <xf numFmtId="0" fontId="85" fillId="0" borderId="0"/>
    <xf numFmtId="0" fontId="45" fillId="0" borderId="0"/>
    <xf numFmtId="0" fontId="4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0" fontId="45" fillId="21" borderId="85" applyNumberFormat="0" applyFont="0" applyAlignment="0" applyProtection="0"/>
    <xf numFmtId="0" fontId="45" fillId="21" borderId="85" applyNumberFormat="0" applyFont="0" applyAlignment="0" applyProtection="0"/>
    <xf numFmtId="0" fontId="45" fillId="21" borderId="85" applyNumberFormat="0" applyFont="0" applyAlignment="0" applyProtection="0"/>
    <xf numFmtId="0" fontId="45" fillId="21" borderId="85" applyNumberFormat="0" applyFont="0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208" fontId="134" fillId="44" borderId="85" applyAlignment="0" applyProtection="0"/>
    <xf numFmtId="0" fontId="45" fillId="21" borderId="85" applyNumberFormat="0" applyFont="0" applyAlignment="0" applyProtection="0"/>
    <xf numFmtId="208" fontId="134" fillId="44" borderId="85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0" fontId="99" fillId="23" borderId="90" applyNumberFormat="0" applyAlignment="0" applyProtection="0"/>
    <xf numFmtId="181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214" fontId="45" fillId="0" borderId="0" applyFont="0" applyFill="0" applyBorder="0" applyAlignment="0" applyProtection="0"/>
    <xf numFmtId="214" fontId="45" fillId="0" borderId="0" applyFont="0" applyFill="0" applyBorder="0" applyAlignment="0" applyProtection="0"/>
    <xf numFmtId="10" fontId="45" fillId="0" borderId="0" applyFont="0" applyFill="0" applyBorder="0" applyAlignment="0" applyProtection="0"/>
    <xf numFmtId="10" fontId="4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182" fontId="45" fillId="0" borderId="0" applyFill="0" applyBorder="0" applyAlignment="0"/>
    <xf numFmtId="182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82" fontId="45" fillId="0" borderId="0" applyFill="0" applyBorder="0" applyAlignment="0"/>
    <xf numFmtId="182" fontId="45" fillId="0" borderId="0" applyFill="0" applyBorder="0" applyAlignment="0"/>
    <xf numFmtId="183" fontId="45" fillId="0" borderId="0" applyFill="0" applyBorder="0" applyAlignment="0"/>
    <xf numFmtId="183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0" fontId="118" fillId="0" borderId="0"/>
    <xf numFmtId="215" fontId="137" fillId="0" borderId="0" applyNumberFormat="0" applyFill="0" applyBorder="0" applyAlignment="0" applyProtection="0">
      <alignment horizontal="left"/>
    </xf>
    <xf numFmtId="0" fontId="138" fillId="0" borderId="96"/>
    <xf numFmtId="0" fontId="138" fillId="0" borderId="96"/>
    <xf numFmtId="0" fontId="139" fillId="0" borderId="97"/>
    <xf numFmtId="0" fontId="139" fillId="0" borderId="97"/>
    <xf numFmtId="40" fontId="140" fillId="0" borderId="0" applyBorder="0">
      <alignment horizontal="right"/>
    </xf>
    <xf numFmtId="49" fontId="108" fillId="0" borderId="0" applyFill="0" applyBorder="0" applyAlignment="0"/>
    <xf numFmtId="216" fontId="45" fillId="0" borderId="0" applyFill="0" applyBorder="0" applyAlignment="0"/>
    <xf numFmtId="216" fontId="45" fillId="0" borderId="0" applyFill="0" applyBorder="0" applyAlignment="0"/>
    <xf numFmtId="217" fontId="45" fillId="0" borderId="0" applyFill="0" applyBorder="0" applyAlignment="0"/>
    <xf numFmtId="217" fontId="45" fillId="0" borderId="0" applyFill="0" applyBorder="0" applyAlignment="0"/>
    <xf numFmtId="218" fontId="141" fillId="0" borderId="98" applyFont="0" applyBorder="0" applyAlignment="0">
      <alignment horizontal="right"/>
    </xf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103" fillId="0" borderId="93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679">
    <xf numFmtId="0" fontId="0" fillId="0" borderId="0" xfId="0"/>
    <xf numFmtId="0" fontId="0" fillId="0" borderId="0" xfId="0" applyAlignment="1">
      <alignment shrinkToFit="1"/>
    </xf>
    <xf numFmtId="0" fontId="1" fillId="2" borderId="0" xfId="2238" applyFont="1" applyFill="1"/>
    <xf numFmtId="0" fontId="1" fillId="2" borderId="1" xfId="2238" applyFont="1" applyFill="1" applyBorder="1"/>
    <xf numFmtId="0" fontId="1" fillId="2" borderId="2" xfId="2238" applyFont="1" applyFill="1" applyBorder="1"/>
    <xf numFmtId="0" fontId="1" fillId="2" borderId="3" xfId="2238" applyFont="1" applyFill="1" applyBorder="1"/>
    <xf numFmtId="0" fontId="2" fillId="3" borderId="1" xfId="2238" applyFont="1" applyFill="1" applyBorder="1" applyAlignment="1">
      <alignment horizontal="center" vertical="center"/>
    </xf>
    <xf numFmtId="0" fontId="2" fillId="3" borderId="2" xfId="2238" applyFont="1" applyFill="1" applyBorder="1" applyAlignment="1">
      <alignment horizontal="center" vertical="center"/>
    </xf>
    <xf numFmtId="0" fontId="2" fillId="3" borderId="3" xfId="2238" applyFont="1" applyFill="1" applyBorder="1" applyAlignment="1">
      <alignment horizontal="center" vertical="center"/>
    </xf>
    <xf numFmtId="0" fontId="2" fillId="3" borderId="0" xfId="2238" applyFont="1" applyFill="1" applyAlignment="1">
      <alignment horizontal="center" vertical="center"/>
    </xf>
    <xf numFmtId="0" fontId="2" fillId="3" borderId="4" xfId="2238" applyFont="1" applyFill="1" applyBorder="1" applyAlignment="1">
      <alignment horizontal="center" vertical="center"/>
    </xf>
    <xf numFmtId="0" fontId="2" fillId="3" borderId="5" xfId="2238" applyFont="1" applyFill="1" applyBorder="1" applyAlignment="1">
      <alignment horizontal="center" vertical="center"/>
    </xf>
    <xf numFmtId="0" fontId="3" fillId="2" borderId="0" xfId="2238" applyFont="1" applyFill="1"/>
    <xf numFmtId="0" fontId="4" fillId="2" borderId="0" xfId="2238" applyFont="1" applyFill="1"/>
    <xf numFmtId="0" fontId="5" fillId="2" borderId="0" xfId="2238" applyFont="1" applyFill="1" applyAlignment="1">
      <alignment vertical="center"/>
    </xf>
    <xf numFmtId="0" fontId="3" fillId="2" borderId="0" xfId="2238" applyFont="1" applyFill="1" applyAlignment="1">
      <alignment horizontal="center"/>
    </xf>
    <xf numFmtId="0" fontId="5" fillId="2" borderId="0" xfId="2238" applyFont="1" applyFill="1" applyAlignment="1">
      <alignment horizontal="center" vertical="center"/>
    </xf>
    <xf numFmtId="0" fontId="6" fillId="2" borderId="0" xfId="2238" applyFont="1" applyFill="1" applyAlignment="1">
      <alignment vertical="center"/>
    </xf>
    <xf numFmtId="0" fontId="1" fillId="2" borderId="6" xfId="2238" applyFont="1" applyFill="1" applyBorder="1"/>
    <xf numFmtId="0" fontId="1" fillId="2" borderId="7" xfId="2238" applyFont="1" applyFill="1" applyBorder="1"/>
    <xf numFmtId="0" fontId="2" fillId="3" borderId="6" xfId="2238" applyFont="1" applyFill="1" applyBorder="1" applyAlignment="1">
      <alignment horizontal="center" vertical="center"/>
    </xf>
    <xf numFmtId="0" fontId="7" fillId="2" borderId="0" xfId="2238" applyFont="1" applyFill="1" applyAlignment="1">
      <alignment vertical="center"/>
    </xf>
    <xf numFmtId="0" fontId="2" fillId="3" borderId="7" xfId="2238" applyFont="1" applyFill="1" applyBorder="1" applyAlignment="1">
      <alignment horizontal="center" vertical="center"/>
    </xf>
    <xf numFmtId="0" fontId="2" fillId="3" borderId="8" xfId="2238" applyFont="1" applyFill="1" applyBorder="1" applyAlignment="1">
      <alignment horizontal="center" vertical="center"/>
    </xf>
    <xf numFmtId="0" fontId="8" fillId="2" borderId="0" xfId="2238" applyFont="1" applyFill="1" applyAlignment="1">
      <alignment horizontal="center" vertical="center"/>
    </xf>
    <xf numFmtId="0" fontId="2" fillId="2" borderId="0" xfId="2238" applyFont="1" applyFill="1" applyAlignment="1">
      <alignment vertical="center"/>
    </xf>
    <xf numFmtId="0" fontId="5" fillId="2" borderId="7" xfId="2238" applyFont="1" applyFill="1" applyBorder="1" applyAlignment="1">
      <alignment vertical="center"/>
    </xf>
    <xf numFmtId="0" fontId="5" fillId="2" borderId="7" xfId="2238" applyFont="1" applyFill="1" applyBorder="1" applyAlignment="1">
      <alignment horizontal="center" vertical="center"/>
    </xf>
    <xf numFmtId="0" fontId="6" fillId="2" borderId="7" xfId="2238" applyFont="1" applyFill="1" applyBorder="1" applyAlignment="1">
      <alignment vertical="center"/>
    </xf>
    <xf numFmtId="0" fontId="1" fillId="2" borderId="4" xfId="2238" applyFont="1" applyFill="1" applyBorder="1"/>
    <xf numFmtId="0" fontId="1" fillId="2" borderId="5" xfId="2238" applyFont="1" applyFill="1" applyBorder="1"/>
    <xf numFmtId="0" fontId="5" fillId="2" borderId="5" xfId="2238" applyFont="1" applyFill="1" applyBorder="1" applyAlignment="1">
      <alignment vertical="center"/>
    </xf>
    <xf numFmtId="0" fontId="5" fillId="2" borderId="5" xfId="2238" applyFont="1" applyFill="1" applyBorder="1" applyAlignment="1">
      <alignment horizontal="center" vertical="center"/>
    </xf>
    <xf numFmtId="0" fontId="5" fillId="2" borderId="8" xfId="2238" applyFont="1" applyFill="1" applyBorder="1" applyAlignment="1">
      <alignment vertical="center"/>
    </xf>
    <xf numFmtId="0" fontId="1" fillId="2" borderId="8" xfId="2238" applyFont="1" applyFill="1" applyBorder="1"/>
    <xf numFmtId="0" fontId="1" fillId="0" borderId="0" xfId="2238" applyFont="1"/>
    <xf numFmtId="0" fontId="1" fillId="0" borderId="1" xfId="2238" applyFont="1" applyBorder="1"/>
    <xf numFmtId="0" fontId="1" fillId="0" borderId="2" xfId="2238" applyFont="1" applyBorder="1"/>
    <xf numFmtId="0" fontId="1" fillId="0" borderId="3" xfId="2238" applyFont="1" applyBorder="1"/>
    <xf numFmtId="0" fontId="9" fillId="0" borderId="0" xfId="2238" applyFont="1"/>
    <xf numFmtId="0" fontId="10" fillId="0" borderId="0" xfId="2238" applyFont="1" applyAlignment="1">
      <alignment horizontal="left"/>
    </xf>
    <xf numFmtId="0" fontId="4" fillId="0" borderId="0" xfId="2238" applyFont="1"/>
    <xf numFmtId="0" fontId="1" fillId="0" borderId="4" xfId="2238" applyFont="1" applyBorder="1"/>
    <xf numFmtId="0" fontId="1" fillId="0" borderId="5" xfId="2238" applyFont="1" applyBorder="1"/>
    <xf numFmtId="0" fontId="1" fillId="0" borderId="6" xfId="2238" applyFont="1" applyBorder="1"/>
    <xf numFmtId="0" fontId="1" fillId="0" borderId="7" xfId="2238" applyFont="1" applyBorder="1"/>
    <xf numFmtId="0" fontId="2" fillId="3" borderId="0" xfId="2238" applyFont="1" applyFill="1" applyAlignment="1">
      <alignment vertical="center"/>
    </xf>
    <xf numFmtId="0" fontId="3" fillId="0" borderId="0" xfId="2238" applyFont="1"/>
    <xf numFmtId="0" fontId="5" fillId="0" borderId="0" xfId="2238" applyFont="1" applyAlignment="1">
      <alignment vertical="center"/>
    </xf>
    <xf numFmtId="0" fontId="5" fillId="0" borderId="7" xfId="2238" applyFont="1" applyBorder="1" applyAlignment="1">
      <alignment vertical="center"/>
    </xf>
    <xf numFmtId="0" fontId="3" fillId="0" borderId="5" xfId="2238" applyFont="1" applyBorder="1" applyAlignment="1">
      <alignment horizontal="center"/>
    </xf>
    <xf numFmtId="0" fontId="3" fillId="0" borderId="5" xfId="2238" applyFont="1" applyBorder="1"/>
    <xf numFmtId="0" fontId="5" fillId="0" borderId="5" xfId="2238" applyFont="1" applyBorder="1" applyAlignment="1">
      <alignment vertical="center"/>
    </xf>
    <xf numFmtId="0" fontId="5" fillId="0" borderId="5" xfId="2238" applyFont="1" applyBorder="1" applyAlignment="1">
      <alignment horizontal="center" vertical="center"/>
    </xf>
    <xf numFmtId="0" fontId="5" fillId="0" borderId="8" xfId="2238" applyFont="1" applyBorder="1" applyAlignment="1">
      <alignment vertical="center"/>
    </xf>
    <xf numFmtId="0" fontId="5" fillId="0" borderId="0" xfId="2238" applyFont="1" applyAlignment="1">
      <alignment horizontal="center" vertical="center"/>
    </xf>
    <xf numFmtId="0" fontId="7" fillId="0" borderId="0" xfId="2238" applyFont="1" applyAlignment="1">
      <alignment vertical="center"/>
    </xf>
    <xf numFmtId="0" fontId="2" fillId="0" borderId="0" xfId="2238" applyFont="1" applyAlignment="1">
      <alignment vertical="center"/>
    </xf>
    <xf numFmtId="0" fontId="8" fillId="0" borderId="0" xfId="2238" applyFont="1" applyAlignment="1">
      <alignment horizontal="center" vertical="center"/>
    </xf>
    <xf numFmtId="0" fontId="1" fillId="0" borderId="0" xfId="2238" applyFont="1" applyAlignment="1">
      <alignment horizontal="center"/>
    </xf>
    <xf numFmtId="0" fontId="1" fillId="0" borderId="0" xfId="2238" applyFont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2" fillId="0" borderId="0" xfId="2298" applyFont="1" applyAlignment="1">
      <alignment vertical="center"/>
    </xf>
    <xf numFmtId="0" fontId="13" fillId="0" borderId="0" xfId="2237" applyFont="1" applyAlignment="1">
      <alignment horizontal="center"/>
    </xf>
    <xf numFmtId="0" fontId="12" fillId="0" borderId="9" xfId="2298" applyFont="1" applyBorder="1" applyAlignment="1">
      <alignment horizontal="center" vertical="center"/>
    </xf>
    <xf numFmtId="0" fontId="13" fillId="0" borderId="9" xfId="2237" applyFont="1" applyBorder="1" applyAlignment="1">
      <alignment horizontal="center"/>
    </xf>
    <xf numFmtId="0" fontId="12" fillId="0" borderId="10" xfId="2298" applyFont="1" applyBorder="1" applyAlignment="1">
      <alignment horizontal="center" vertical="center"/>
    </xf>
    <xf numFmtId="0" fontId="12" fillId="0" borderId="11" xfId="2298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2" fillId="0" borderId="10" xfId="2298" applyFont="1" applyBorder="1" applyAlignment="1">
      <alignment horizontal="center" vertical="center" wrapText="1"/>
    </xf>
    <xf numFmtId="0" fontId="12" fillId="0" borderId="11" xfId="2298" applyFont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7" fillId="2" borderId="10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left" vertical="center"/>
    </xf>
    <xf numFmtId="0" fontId="18" fillId="2" borderId="20" xfId="0" applyFont="1" applyFill="1" applyBorder="1" applyAlignment="1">
      <alignment horizontal="left" vertical="center"/>
    </xf>
    <xf numFmtId="0" fontId="18" fillId="2" borderId="21" xfId="0" applyFont="1" applyFill="1" applyBorder="1" applyAlignment="1">
      <alignment horizontal="left" vertical="center"/>
    </xf>
    <xf numFmtId="0" fontId="18" fillId="2" borderId="22" xfId="0" applyFont="1" applyFill="1" applyBorder="1" applyAlignment="1">
      <alignment horizontal="left" vertical="center"/>
    </xf>
    <xf numFmtId="0" fontId="19" fillId="2" borderId="19" xfId="0" applyFont="1" applyFill="1" applyBorder="1" applyAlignment="1">
      <alignment horizontal="left" vertical="center"/>
    </xf>
    <xf numFmtId="0" fontId="19" fillId="2" borderId="20" xfId="0" applyFont="1" applyFill="1" applyBorder="1" applyAlignment="1">
      <alignment horizontal="left" vertical="center"/>
    </xf>
    <xf numFmtId="0" fontId="18" fillId="2" borderId="23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center"/>
    </xf>
    <xf numFmtId="0" fontId="18" fillId="2" borderId="24" xfId="0" applyFont="1" applyFill="1" applyBorder="1" applyAlignment="1">
      <alignment horizontal="left" vertical="center"/>
    </xf>
    <xf numFmtId="0" fontId="18" fillId="2" borderId="25" xfId="0" applyFont="1" applyFill="1" applyBorder="1" applyAlignment="1">
      <alignment horizontal="left" vertical="center"/>
    </xf>
    <xf numFmtId="0" fontId="19" fillId="2" borderId="26" xfId="0" applyFont="1" applyFill="1" applyBorder="1" applyAlignment="1">
      <alignment horizontal="left" vertical="center"/>
    </xf>
    <xf numFmtId="0" fontId="19" fillId="2" borderId="27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 wrapText="1"/>
    </xf>
    <xf numFmtId="0" fontId="15" fillId="2" borderId="29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7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center"/>
    </xf>
    <xf numFmtId="0" fontId="11" fillId="2" borderId="30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17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 vertical="center"/>
    </xf>
    <xf numFmtId="0" fontId="18" fillId="2" borderId="3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49" fontId="11" fillId="2" borderId="10" xfId="0" applyNumberFormat="1" applyFont="1" applyFill="1" applyBorder="1" applyAlignment="1">
      <alignment horizontal="left" vertical="center"/>
    </xf>
    <xf numFmtId="49" fontId="11" fillId="2" borderId="11" xfId="0" applyNumberFormat="1" applyFont="1" applyFill="1" applyBorder="1" applyAlignment="1">
      <alignment horizontal="left" vertical="center"/>
    </xf>
    <xf numFmtId="0" fontId="22" fillId="2" borderId="19" xfId="0" applyFont="1" applyFill="1" applyBorder="1" applyAlignment="1">
      <alignment horizontal="left" vertical="center"/>
    </xf>
    <xf numFmtId="0" fontId="22" fillId="2" borderId="23" xfId="0" applyFont="1" applyFill="1" applyBorder="1" applyAlignment="1">
      <alignment horizontal="left" vertical="center"/>
    </xf>
    <xf numFmtId="0" fontId="19" fillId="2" borderId="39" xfId="0" applyFont="1" applyFill="1" applyBorder="1" applyAlignment="1">
      <alignment horizontal="center" vertical="center"/>
    </xf>
    <xf numFmtId="0" fontId="18" fillId="2" borderId="40" xfId="0" applyFont="1" applyFill="1" applyBorder="1" applyAlignment="1">
      <alignment horizontal="center" vertical="center"/>
    </xf>
    <xf numFmtId="49" fontId="11" fillId="2" borderId="10" xfId="0" applyNumberFormat="1" applyFont="1" applyFill="1" applyBorder="1" applyAlignment="1">
      <alignment horizontal="center" vertical="center"/>
    </xf>
    <xf numFmtId="49" fontId="11" fillId="2" borderId="11" xfId="0" applyNumberFormat="1" applyFont="1" applyFill="1" applyBorder="1" applyAlignment="1">
      <alignment horizontal="center" vertical="center"/>
    </xf>
    <xf numFmtId="49" fontId="11" fillId="2" borderId="18" xfId="0" applyNumberFormat="1" applyFont="1" applyFill="1" applyBorder="1" applyAlignment="1">
      <alignment horizontal="center" vertical="center"/>
    </xf>
    <xf numFmtId="49" fontId="11" fillId="2" borderId="18" xfId="0" applyNumberFormat="1" applyFont="1" applyFill="1" applyBorder="1" applyAlignment="1">
      <alignment horizontal="center" vertical="top" wrapText="1"/>
    </xf>
    <xf numFmtId="49" fontId="11" fillId="2" borderId="11" xfId="0" applyNumberFormat="1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vertical="top" wrapText="1"/>
    </xf>
    <xf numFmtId="0" fontId="11" fillId="2" borderId="35" xfId="0" applyFont="1" applyFill="1" applyBorder="1" applyAlignment="1">
      <alignment vertical="top" wrapText="1"/>
    </xf>
    <xf numFmtId="0" fontId="19" fillId="2" borderId="4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5" fillId="2" borderId="42" xfId="0" applyFont="1" applyFill="1" applyBorder="1" applyAlignment="1">
      <alignment horizontal="center" vertical="top" wrapText="1"/>
    </xf>
    <xf numFmtId="0" fontId="15" fillId="2" borderId="43" xfId="0" applyFont="1" applyFill="1" applyBorder="1" applyAlignment="1">
      <alignment horizontal="center" vertical="top" wrapText="1"/>
    </xf>
    <xf numFmtId="0" fontId="5" fillId="2" borderId="36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vertical="top" wrapText="1"/>
    </xf>
    <xf numFmtId="0" fontId="11" fillId="2" borderId="34" xfId="0" applyFont="1" applyFill="1" applyBorder="1" applyAlignment="1">
      <alignment vertical="top" wrapText="1"/>
    </xf>
    <xf numFmtId="15" fontId="11" fillId="2" borderId="9" xfId="0" applyNumberFormat="1" applyFont="1" applyFill="1" applyBorder="1" applyAlignment="1">
      <alignment horizontal="center"/>
    </xf>
    <xf numFmtId="20" fontId="11" fillId="2" borderId="35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vertical="center"/>
    </xf>
    <xf numFmtId="0" fontId="11" fillId="2" borderId="34" xfId="0" applyFont="1" applyFill="1" applyBorder="1" applyAlignment="1">
      <alignment vertical="center"/>
    </xf>
    <xf numFmtId="0" fontId="11" fillId="2" borderId="44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23" fillId="0" borderId="0" xfId="2430" applyFont="1" applyAlignment="1">
      <alignment horizontal="center"/>
    </xf>
    <xf numFmtId="0" fontId="24" fillId="0" borderId="0" xfId="2430" applyFont="1" applyAlignment="1">
      <alignment horizontal="center"/>
    </xf>
    <xf numFmtId="0" fontId="25" fillId="0" borderId="0" xfId="2430" applyFont="1" applyAlignment="1">
      <alignment horizontal="center"/>
    </xf>
    <xf numFmtId="0" fontId="26" fillId="0" borderId="0" xfId="2430" applyFont="1" applyAlignment="1">
      <alignment horizontal="center" vertical="center"/>
    </xf>
    <xf numFmtId="0" fontId="26" fillId="0" borderId="0" xfId="2430" applyFont="1" applyAlignment="1">
      <alignment vertical="center"/>
    </xf>
    <xf numFmtId="0" fontId="27" fillId="0" borderId="0" xfId="2430" applyFont="1" applyAlignment="1">
      <alignment horizontal="center" vertical="center"/>
    </xf>
    <xf numFmtId="3" fontId="26" fillId="0" borderId="0" xfId="2430" applyNumberFormat="1" applyFont="1" applyAlignment="1">
      <alignment horizontal="center" vertical="center"/>
    </xf>
    <xf numFmtId="0" fontId="24" fillId="0" borderId="0" xfId="2430" applyFont="1" applyAlignment="1">
      <alignment horizontal="center" vertical="center"/>
    </xf>
    <xf numFmtId="0" fontId="27" fillId="0" borderId="0" xfId="2430" applyFont="1" applyAlignment="1">
      <alignment horizontal="center"/>
    </xf>
    <xf numFmtId="0" fontId="26" fillId="0" borderId="0" xfId="2430" applyFont="1" applyAlignment="1">
      <alignment horizontal="center"/>
    </xf>
    <xf numFmtId="0" fontId="28" fillId="0" borderId="0" xfId="2430" applyFont="1" applyAlignment="1">
      <alignment horizontal="left" vertical="center"/>
    </xf>
    <xf numFmtId="0" fontId="28" fillId="0" borderId="0" xfId="2430" applyFont="1" applyAlignment="1">
      <alignment vertical="center"/>
    </xf>
    <xf numFmtId="0" fontId="29" fillId="0" borderId="0" xfId="2483" applyFont="1" applyAlignment="1">
      <alignment horizontal="center" vertical="center"/>
    </xf>
    <xf numFmtId="43" fontId="30" fillId="0" borderId="0" xfId="2483" applyNumberFormat="1" applyFont="1"/>
    <xf numFmtId="0" fontId="30" fillId="0" borderId="0" xfId="2430" applyFont="1" applyAlignment="1">
      <alignment horizontal="left" vertical="center"/>
    </xf>
    <xf numFmtId="0" fontId="30" fillId="0" borderId="0" xfId="2430" applyFont="1" applyAlignment="1">
      <alignment horizontal="center" vertical="center"/>
    </xf>
    <xf numFmtId="0" fontId="31" fillId="0" borderId="0" xfId="2430" applyFont="1" applyAlignment="1">
      <alignment horizontal="left" vertical="top" wrapText="1"/>
    </xf>
    <xf numFmtId="0" fontId="31" fillId="0" borderId="0" xfId="2430" applyFont="1" applyAlignment="1">
      <alignment horizontal="left" vertical="center"/>
    </xf>
    <xf numFmtId="3" fontId="32" fillId="0" borderId="0" xfId="2430" applyNumberFormat="1" applyFont="1" applyAlignment="1">
      <alignment horizontal="center" vertical="center"/>
    </xf>
    <xf numFmtId="0" fontId="33" fillId="3" borderId="46" xfId="2430" applyFont="1" applyFill="1" applyBorder="1" applyAlignment="1">
      <alignment horizontal="center" vertical="center"/>
    </xf>
    <xf numFmtId="0" fontId="33" fillId="3" borderId="47" xfId="2430" applyFont="1" applyFill="1" applyBorder="1" applyAlignment="1">
      <alignment horizontal="center" vertical="center"/>
    </xf>
    <xf numFmtId="0" fontId="33" fillId="3" borderId="48" xfId="2430" applyFont="1" applyFill="1" applyBorder="1" applyAlignment="1">
      <alignment horizontal="center" vertical="center"/>
    </xf>
    <xf numFmtId="0" fontId="33" fillId="3" borderId="47" xfId="2430" applyFont="1" applyFill="1" applyBorder="1" applyAlignment="1">
      <alignment horizontal="center" vertical="center" wrapText="1"/>
    </xf>
    <xf numFmtId="0" fontId="33" fillId="3" borderId="49" xfId="2430" applyFont="1" applyFill="1" applyBorder="1" applyAlignment="1">
      <alignment horizontal="center" vertical="center"/>
    </xf>
    <xf numFmtId="0" fontId="33" fillId="3" borderId="50" xfId="2430" applyFont="1" applyFill="1" applyBorder="1" applyAlignment="1">
      <alignment horizontal="center" vertical="center"/>
    </xf>
    <xf numFmtId="0" fontId="33" fillId="3" borderId="9" xfId="2430" applyFont="1" applyFill="1" applyBorder="1" applyAlignment="1">
      <alignment horizontal="center" vertical="center"/>
    </xf>
    <xf numFmtId="0" fontId="33" fillId="3" borderId="50" xfId="2430" applyFont="1" applyFill="1" applyBorder="1" applyAlignment="1">
      <alignment horizontal="center" vertical="center" wrapText="1"/>
    </xf>
    <xf numFmtId="0" fontId="33" fillId="3" borderId="51" xfId="2483" applyFont="1" applyFill="1" applyBorder="1" applyAlignment="1">
      <alignment horizontal="center" vertical="center" wrapText="1"/>
    </xf>
    <xf numFmtId="0" fontId="33" fillId="3" borderId="52" xfId="2430" applyFont="1" applyFill="1" applyBorder="1" applyAlignment="1">
      <alignment horizontal="center" vertical="center"/>
    </xf>
    <xf numFmtId="0" fontId="33" fillId="3" borderId="52" xfId="2430" applyFont="1" applyFill="1" applyBorder="1" applyAlignment="1">
      <alignment horizontal="center" vertical="center" wrapText="1"/>
    </xf>
    <xf numFmtId="0" fontId="33" fillId="3" borderId="52" xfId="2483" applyFont="1" applyFill="1" applyBorder="1" applyAlignment="1">
      <alignment horizontal="center" vertical="center" wrapText="1"/>
    </xf>
    <xf numFmtId="0" fontId="28" fillId="0" borderId="53" xfId="2431" applyFont="1" applyBorder="1" applyAlignment="1">
      <alignment horizontal="center" vertical="center"/>
    </xf>
    <xf numFmtId="0" fontId="28" fillId="0" borderId="50" xfId="2431" applyFont="1" applyBorder="1" applyAlignment="1">
      <alignment horizontal="left" vertical="center" wrapText="1"/>
    </xf>
    <xf numFmtId="0" fontId="26" fillId="0" borderId="50" xfId="2430" applyFont="1" applyBorder="1" applyAlignment="1">
      <alignment horizontal="center" vertical="center" wrapText="1"/>
    </xf>
    <xf numFmtId="0" fontId="23" fillId="0" borderId="50" xfId="2430" applyFont="1" applyBorder="1" applyAlignment="1">
      <alignment horizontal="center" vertical="center"/>
    </xf>
    <xf numFmtId="3" fontId="23" fillId="0" borderId="50" xfId="2430" applyNumberFormat="1" applyFont="1" applyBorder="1" applyAlignment="1">
      <alignment horizontal="center" vertical="center"/>
    </xf>
    <xf numFmtId="3" fontId="26" fillId="0" borderId="50" xfId="2430" applyNumberFormat="1" applyFont="1" applyBorder="1" applyAlignment="1">
      <alignment horizontal="center" vertical="center"/>
    </xf>
    <xf numFmtId="0" fontId="28" fillId="0" borderId="53" xfId="2484" applyFont="1" applyBorder="1" applyAlignment="1">
      <alignment horizontal="center" vertical="center"/>
    </xf>
    <xf numFmtId="0" fontId="28" fillId="0" borderId="50" xfId="2238" applyFont="1" applyBorder="1" applyAlignment="1">
      <alignment horizontal="left" vertical="center" wrapText="1"/>
    </xf>
    <xf numFmtId="0" fontId="27" fillId="0" borderId="50" xfId="2484" applyFont="1" applyBorder="1" applyAlignment="1">
      <alignment horizontal="center" vertical="center"/>
    </xf>
    <xf numFmtId="0" fontId="27" fillId="0" borderId="53" xfId="2484" applyFont="1" applyBorder="1" applyAlignment="1">
      <alignment horizontal="center" vertical="center"/>
    </xf>
    <xf numFmtId="0" fontId="34" fillId="0" borderId="50" xfId="2238" applyFont="1" applyBorder="1" applyAlignment="1">
      <alignment horizontal="left" vertical="center" wrapText="1"/>
    </xf>
    <xf numFmtId="0" fontId="26" fillId="0" borderId="50" xfId="2431" applyFont="1" applyBorder="1" applyAlignment="1">
      <alignment horizontal="left" vertical="center" wrapText="1"/>
    </xf>
    <xf numFmtId="0" fontId="33" fillId="0" borderId="53" xfId="2484" applyFont="1" applyBorder="1" applyAlignment="1">
      <alignment horizontal="center" vertical="center"/>
    </xf>
    <xf numFmtId="0" fontId="23" fillId="0" borderId="50" xfId="2431" applyFont="1" applyBorder="1" applyAlignment="1">
      <alignment horizontal="center" vertical="center"/>
    </xf>
    <xf numFmtId="0" fontId="35" fillId="0" borderId="53" xfId="2483" applyFont="1" applyBorder="1" applyAlignment="1">
      <alignment horizontal="center" vertical="center"/>
    </xf>
    <xf numFmtId="0" fontId="35" fillId="0" borderId="50" xfId="2483" applyFont="1" applyBorder="1" applyAlignment="1">
      <alignment vertical="center" wrapText="1"/>
    </xf>
    <xf numFmtId="0" fontId="36" fillId="0" borderId="50" xfId="2430" applyFont="1" applyBorder="1" applyAlignment="1">
      <alignment horizontal="center" vertical="center"/>
    </xf>
    <xf numFmtId="3" fontId="36" fillId="0" borderId="50" xfId="2414" applyNumberFormat="1" applyFont="1" applyBorder="1" applyAlignment="1">
      <alignment horizontal="center" vertical="center"/>
    </xf>
    <xf numFmtId="0" fontId="33" fillId="0" borderId="53" xfId="2483" applyFont="1" applyBorder="1" applyAlignment="1">
      <alignment horizontal="center" vertical="center"/>
    </xf>
    <xf numFmtId="0" fontId="33" fillId="0" borderId="50" xfId="2483" applyFont="1" applyBorder="1" applyAlignment="1">
      <alignment vertical="center" wrapText="1"/>
    </xf>
    <xf numFmtId="0" fontId="27" fillId="0" borderId="53" xfId="2483" applyFont="1" applyBorder="1" applyAlignment="1">
      <alignment horizontal="center" vertical="center"/>
    </xf>
    <xf numFmtId="0" fontId="27" fillId="0" borderId="50" xfId="2483" applyFont="1" applyBorder="1" applyAlignment="1">
      <alignment vertical="center" wrapText="1"/>
    </xf>
    <xf numFmtId="0" fontId="35" fillId="0" borderId="50" xfId="2483" applyFont="1" applyBorder="1" applyAlignment="1">
      <alignment horizontal="left" vertical="center" wrapText="1"/>
    </xf>
    <xf numFmtId="0" fontId="23" fillId="2" borderId="50" xfId="2431" applyFont="1" applyFill="1" applyBorder="1" applyAlignment="1">
      <alignment horizontal="center" vertical="center"/>
    </xf>
    <xf numFmtId="0" fontId="35" fillId="0" borderId="50" xfId="2483" applyFont="1" applyBorder="1" applyAlignment="1">
      <alignment horizontal="center" vertical="center"/>
    </xf>
    <xf numFmtId="0" fontId="30" fillId="4" borderId="9" xfId="2430" applyFont="1" applyFill="1" applyBorder="1" applyAlignment="1">
      <alignment horizontal="center" vertical="center"/>
    </xf>
    <xf numFmtId="3" fontId="37" fillId="0" borderId="0" xfId="2430" applyNumberFormat="1" applyFont="1" applyAlignment="1">
      <alignment horizontal="left" vertical="center"/>
    </xf>
    <xf numFmtId="0" fontId="38" fillId="0" borderId="0" xfId="2430" applyFont="1" applyAlignment="1">
      <alignment horizontal="center" vertical="center"/>
    </xf>
    <xf numFmtId="3" fontId="28" fillId="0" borderId="0" xfId="2430" applyNumberFormat="1" applyFont="1" applyAlignment="1">
      <alignment horizontal="left" vertical="center"/>
    </xf>
    <xf numFmtId="0" fontId="33" fillId="3" borderId="54" xfId="2430" applyFont="1" applyFill="1" applyBorder="1" applyAlignment="1">
      <alignment horizontal="center" vertical="center"/>
    </xf>
    <xf numFmtId="0" fontId="30" fillId="0" borderId="0" xfId="2430" applyFont="1" applyAlignment="1">
      <alignment horizontal="center"/>
    </xf>
    <xf numFmtId="0" fontId="28" fillId="0" borderId="0" xfId="2430" applyFont="1" applyAlignment="1">
      <alignment horizontal="center"/>
    </xf>
    <xf numFmtId="0" fontId="33" fillId="3" borderId="35" xfId="2430" applyFont="1" applyFill="1" applyBorder="1" applyAlignment="1">
      <alignment horizontal="center" vertical="center"/>
    </xf>
    <xf numFmtId="3" fontId="26" fillId="0" borderId="0" xfId="2430" applyNumberFormat="1" applyFont="1" applyAlignment="1">
      <alignment vertical="center"/>
    </xf>
    <xf numFmtId="3" fontId="26" fillId="0" borderId="55" xfId="2430" applyNumberFormat="1" applyFont="1" applyBorder="1" applyAlignment="1">
      <alignment horizontal="center" vertical="center"/>
    </xf>
    <xf numFmtId="3" fontId="26" fillId="0" borderId="0" xfId="2430" applyNumberFormat="1" applyFont="1" applyAlignment="1">
      <alignment horizontal="center"/>
    </xf>
    <xf numFmtId="3" fontId="24" fillId="0" borderId="0" xfId="2430" applyNumberFormat="1" applyFont="1" applyAlignment="1">
      <alignment horizontal="center" vertical="center"/>
    </xf>
    <xf numFmtId="3" fontId="25" fillId="0" borderId="0" xfId="2430" applyNumberFormat="1" applyFont="1" applyAlignment="1">
      <alignment horizontal="center"/>
    </xf>
    <xf numFmtId="0" fontId="30" fillId="0" borderId="0" xfId="2430" applyFont="1"/>
    <xf numFmtId="0" fontId="30" fillId="0" borderId="0" xfId="2430" applyFont="1" applyAlignment="1">
      <alignment horizontal="center" vertical="center" wrapText="1"/>
    </xf>
    <xf numFmtId="0" fontId="28" fillId="0" borderId="0" xfId="2430" applyFont="1" applyAlignment="1">
      <alignment horizontal="center" vertical="center" wrapText="1"/>
    </xf>
    <xf numFmtId="3" fontId="25" fillId="0" borderId="0" xfId="2430" applyNumberFormat="1" applyFont="1" applyAlignment="1">
      <alignment horizontal="center" vertical="center"/>
    </xf>
    <xf numFmtId="0" fontId="39" fillId="0" borderId="53" xfId="2483" applyFont="1" applyBorder="1" applyAlignment="1">
      <alignment horizontal="center" vertical="center"/>
    </xf>
    <xf numFmtId="0" fontId="39" fillId="0" borderId="50" xfId="2483" applyFont="1" applyBorder="1" applyAlignment="1">
      <alignment horizontal="left" vertical="center" wrapText="1"/>
    </xf>
    <xf numFmtId="0" fontId="26" fillId="0" borderId="53" xfId="2483" applyFont="1" applyBorder="1" applyAlignment="1">
      <alignment horizontal="center" vertical="center"/>
    </xf>
    <xf numFmtId="0" fontId="26" fillId="0" borderId="50" xfId="2238" applyFont="1" applyBorder="1" applyAlignment="1">
      <alignment horizontal="left" vertical="center" wrapText="1"/>
    </xf>
    <xf numFmtId="0" fontId="30" fillId="0" borderId="53" xfId="2483" applyFont="1" applyBorder="1" applyAlignment="1">
      <alignment horizontal="center" vertical="center"/>
    </xf>
    <xf numFmtId="0" fontId="30" fillId="0" borderId="50" xfId="2483" applyFont="1" applyBorder="1" applyAlignment="1">
      <alignment vertical="center" wrapText="1"/>
    </xf>
    <xf numFmtId="0" fontId="23" fillId="0" borderId="50" xfId="2483" applyFont="1" applyBorder="1" applyAlignment="1">
      <alignment horizontal="center" vertical="center"/>
    </xf>
    <xf numFmtId="0" fontId="23" fillId="0" borderId="49" xfId="2483" applyFont="1" applyBorder="1" applyAlignment="1">
      <alignment horizontal="center" vertical="center"/>
    </xf>
    <xf numFmtId="0" fontId="23" fillId="0" borderId="9" xfId="2483" applyFont="1" applyBorder="1" applyAlignment="1">
      <alignment vertical="center" wrapText="1"/>
    </xf>
    <xf numFmtId="0" fontId="26" fillId="0" borderId="9" xfId="2430" applyFont="1" applyBorder="1" applyAlignment="1">
      <alignment horizontal="center" vertical="center" wrapText="1"/>
    </xf>
    <xf numFmtId="0" fontId="23" fillId="0" borderId="9" xfId="2430" applyFont="1" applyBorder="1" applyAlignment="1">
      <alignment horizontal="center" vertical="center"/>
    </xf>
    <xf numFmtId="0" fontId="23" fillId="0" borderId="9" xfId="2483" applyFont="1" applyBorder="1" applyAlignment="1">
      <alignment horizontal="center" vertical="center"/>
    </xf>
    <xf numFmtId="219" fontId="23" fillId="0" borderId="9" xfId="2430" applyNumberFormat="1" applyFont="1" applyBorder="1" applyAlignment="1">
      <alignment horizontal="center" vertical="center"/>
    </xf>
    <xf numFmtId="3" fontId="26" fillId="0" borderId="9" xfId="2430" applyNumberFormat="1" applyFont="1" applyBorder="1" applyAlignment="1">
      <alignment horizontal="center" vertical="center"/>
    </xf>
    <xf numFmtId="0" fontId="23" fillId="0" borderId="53" xfId="2483" applyFont="1" applyBorder="1" applyAlignment="1">
      <alignment horizontal="center" vertical="center"/>
    </xf>
    <xf numFmtId="0" fontId="23" fillId="0" borderId="50" xfId="2483" applyFont="1" applyBorder="1" applyAlignment="1">
      <alignment vertical="center" wrapText="1"/>
    </xf>
    <xf numFmtId="0" fontId="26" fillId="0" borderId="56" xfId="2430" applyFont="1" applyBorder="1" applyAlignment="1">
      <alignment horizontal="center" vertical="center"/>
    </xf>
    <xf numFmtId="0" fontId="26" fillId="0" borderId="57" xfId="2430" applyFont="1" applyBorder="1" applyAlignment="1">
      <alignment horizontal="left" vertical="center"/>
    </xf>
    <xf numFmtId="0" fontId="26" fillId="0" borderId="57" xfId="2430" applyFont="1" applyBorder="1" applyAlignment="1">
      <alignment vertical="center"/>
    </xf>
    <xf numFmtId="0" fontId="23" fillId="0" borderId="57" xfId="2430" applyFont="1" applyBorder="1" applyAlignment="1">
      <alignment horizontal="center" vertical="center"/>
    </xf>
    <xf numFmtId="3" fontId="26" fillId="0" borderId="57" xfId="2430" applyNumberFormat="1" applyFont="1" applyBorder="1" applyAlignment="1">
      <alignment horizontal="center" vertical="center"/>
    </xf>
    <xf numFmtId="0" fontId="27" fillId="0" borderId="1" xfId="2430" applyFont="1" applyBorder="1" applyAlignment="1">
      <alignment horizontal="center" vertical="center"/>
    </xf>
    <xf numFmtId="37" fontId="27" fillId="0" borderId="2" xfId="2430" applyNumberFormat="1" applyFont="1" applyBorder="1" applyAlignment="1">
      <alignment horizontal="center"/>
    </xf>
    <xf numFmtId="37" fontId="30" fillId="0" borderId="58" xfId="2430" applyNumberFormat="1" applyFont="1" applyBorder="1" applyAlignment="1">
      <alignment horizontal="center"/>
    </xf>
    <xf numFmtId="37" fontId="27" fillId="0" borderId="58" xfId="2430" applyNumberFormat="1" applyFont="1" applyBorder="1" applyAlignment="1">
      <alignment horizontal="center"/>
    </xf>
    <xf numFmtId="0" fontId="27" fillId="0" borderId="3" xfId="2430" applyFont="1" applyBorder="1" applyAlignment="1">
      <alignment horizontal="center" vertical="center"/>
    </xf>
    <xf numFmtId="37" fontId="27" fillId="0" borderId="0" xfId="2430" applyNumberFormat="1" applyFont="1" applyAlignment="1">
      <alignment horizontal="center"/>
    </xf>
    <xf numFmtId="37" fontId="30" fillId="0" borderId="59" xfId="2430" applyNumberFormat="1" applyFont="1" applyBorder="1" applyAlignment="1">
      <alignment horizontal="center"/>
    </xf>
    <xf numFmtId="37" fontId="27" fillId="0" borderId="59" xfId="2430" applyNumberFormat="1" applyFont="1" applyBorder="1" applyAlignment="1">
      <alignment horizontal="center"/>
    </xf>
    <xf numFmtId="37" fontId="40" fillId="0" borderId="5" xfId="2430" applyNumberFormat="1" applyFont="1" applyBorder="1" applyAlignment="1">
      <alignment horizontal="center"/>
    </xf>
    <xf numFmtId="37" fontId="40" fillId="0" borderId="60" xfId="2430" applyNumberFormat="1" applyFont="1" applyBorder="1" applyAlignment="1">
      <alignment horizontal="center"/>
    </xf>
    <xf numFmtId="37" fontId="40" fillId="0" borderId="61" xfId="2430" applyNumberFormat="1" applyFont="1" applyBorder="1" applyAlignment="1">
      <alignment horizontal="center"/>
    </xf>
    <xf numFmtId="0" fontId="41" fillId="0" borderId="1" xfId="2430" applyFont="1" applyBorder="1" applyAlignment="1">
      <alignment horizontal="left" vertical="center" wrapText="1"/>
    </xf>
    <xf numFmtId="0" fontId="41" fillId="0" borderId="2" xfId="2430" applyFont="1" applyBorder="1" applyAlignment="1">
      <alignment horizontal="left" vertical="center" wrapText="1"/>
    </xf>
    <xf numFmtId="0" fontId="41" fillId="0" borderId="3" xfId="2430" applyFont="1" applyBorder="1" applyAlignment="1">
      <alignment horizontal="left" vertical="center" wrapText="1"/>
    </xf>
    <xf numFmtId="0" fontId="41" fillId="0" borderId="0" xfId="2430" applyFont="1" applyAlignment="1">
      <alignment horizontal="left" vertical="center" wrapText="1"/>
    </xf>
    <xf numFmtId="0" fontId="40" fillId="0" borderId="4" xfId="2430" applyFont="1" applyBorder="1" applyAlignment="1">
      <alignment vertical="center"/>
    </xf>
    <xf numFmtId="0" fontId="27" fillId="0" borderId="5" xfId="2430" applyFont="1" applyBorder="1"/>
    <xf numFmtId="0" fontId="27" fillId="0" borderId="5" xfId="2430" applyFont="1" applyBorder="1" applyAlignment="1">
      <alignment horizontal="center"/>
    </xf>
    <xf numFmtId="0" fontId="27" fillId="0" borderId="5" xfId="2430" applyFont="1" applyBorder="1" applyAlignment="1">
      <alignment horizontal="right"/>
    </xf>
    <xf numFmtId="0" fontId="26" fillId="0" borderId="0" xfId="2430" applyFont="1" applyAlignment="1">
      <alignment horizontal="left" vertical="center"/>
    </xf>
    <xf numFmtId="0" fontId="23" fillId="0" borderId="0" xfId="2430" applyFont="1" applyAlignment="1">
      <alignment horizontal="center" vertical="center"/>
    </xf>
    <xf numFmtId="0" fontId="23" fillId="0" borderId="0" xfId="2483" applyFont="1" applyAlignment="1">
      <alignment horizontal="center" vertical="center"/>
    </xf>
    <xf numFmtId="41" fontId="23" fillId="0" borderId="0" xfId="2483" applyNumberFormat="1" applyFont="1" applyAlignment="1">
      <alignment vertical="center"/>
    </xf>
    <xf numFmtId="0" fontId="27" fillId="0" borderId="0" xfId="2483" applyFont="1" applyAlignment="1">
      <alignment horizontal="right"/>
    </xf>
    <xf numFmtId="0" fontId="23" fillId="0" borderId="0" xfId="2483" applyFont="1" applyAlignment="1">
      <alignment vertical="center"/>
    </xf>
    <xf numFmtId="3" fontId="26" fillId="0" borderId="35" xfId="2430" applyNumberFormat="1" applyFont="1" applyBorder="1" applyAlignment="1">
      <alignment horizontal="center" vertical="center"/>
    </xf>
    <xf numFmtId="3" fontId="26" fillId="0" borderId="62" xfId="2430" applyNumberFormat="1" applyFont="1" applyBorder="1" applyAlignment="1">
      <alignment horizontal="center" vertical="center"/>
    </xf>
    <xf numFmtId="176" fontId="24" fillId="0" borderId="0" xfId="4" applyFont="1" applyAlignment="1">
      <alignment horizontal="center" vertical="center"/>
    </xf>
    <xf numFmtId="0" fontId="41" fillId="0" borderId="6" xfId="2430" applyFont="1" applyBorder="1" applyAlignment="1">
      <alignment horizontal="left" vertical="center" wrapText="1"/>
    </xf>
    <xf numFmtId="0" fontId="41" fillId="0" borderId="7" xfId="2430" applyFont="1" applyBorder="1" applyAlignment="1">
      <alignment horizontal="left" vertical="center" wrapText="1"/>
    </xf>
    <xf numFmtId="0" fontId="27" fillId="0" borderId="8" xfId="2430" applyFont="1" applyBorder="1" applyAlignment="1">
      <alignment horizontal="right"/>
    </xf>
    <xf numFmtId="0" fontId="27" fillId="0" borderId="0" xfId="2483" applyFont="1" applyAlignment="1">
      <alignment horizontal="center" vertical="center"/>
    </xf>
    <xf numFmtId="0" fontId="28" fillId="0" borderId="0" xfId="2475" applyFont="1" applyAlignment="1">
      <alignment horizontal="center" vertical="center"/>
    </xf>
    <xf numFmtId="0" fontId="42" fillId="0" borderId="0" xfId="2475" applyFont="1" applyAlignment="1">
      <alignment horizontal="center" vertical="center"/>
    </xf>
    <xf numFmtId="0" fontId="35" fillId="0" borderId="0" xfId="2338"/>
    <xf numFmtId="0" fontId="43" fillId="0" borderId="0" xfId="2338" applyFont="1"/>
    <xf numFmtId="43" fontId="35" fillId="0" borderId="0" xfId="2338" applyNumberFormat="1"/>
    <xf numFmtId="0" fontId="31" fillId="0" borderId="14" xfId="2338" applyFont="1" applyBorder="1" applyAlignment="1">
      <alignment horizontal="left"/>
    </xf>
    <xf numFmtId="0" fontId="39" fillId="0" borderId="0" xfId="2338" applyFont="1"/>
    <xf numFmtId="0" fontId="35" fillId="5" borderId="9" xfId="2338" applyFill="1" applyBorder="1" applyAlignment="1">
      <alignment horizontal="center" vertical="center"/>
    </xf>
    <xf numFmtId="0" fontId="35" fillId="5" borderId="9" xfId="2338" applyFill="1" applyBorder="1" applyAlignment="1">
      <alignment horizontal="center" vertical="center" wrapText="1"/>
    </xf>
    <xf numFmtId="1" fontId="35" fillId="0" borderId="0" xfId="2338" applyNumberFormat="1"/>
    <xf numFmtId="0" fontId="35" fillId="0" borderId="9" xfId="2338" applyBorder="1"/>
    <xf numFmtId="43" fontId="0" fillId="6" borderId="9" xfId="1714" applyFont="1" applyFill="1" applyBorder="1" applyProtection="1">
      <protection locked="0"/>
    </xf>
    <xf numFmtId="43" fontId="35" fillId="0" borderId="9" xfId="2338" applyNumberFormat="1" applyBorder="1"/>
    <xf numFmtId="43" fontId="44" fillId="0" borderId="9" xfId="1714" applyFont="1" applyBorder="1" applyProtection="1"/>
    <xf numFmtId="43" fontId="0" fillId="0" borderId="9" xfId="1714" applyFont="1" applyBorder="1" applyProtection="1"/>
    <xf numFmtId="43" fontId="0" fillId="0" borderId="9" xfId="1714" applyFont="1" applyFill="1" applyBorder="1" applyProtection="1"/>
    <xf numFmtId="43" fontId="45" fillId="0" borderId="9" xfId="1714" applyFont="1" applyFill="1" applyBorder="1" applyProtection="1"/>
    <xf numFmtId="0" fontId="34" fillId="0" borderId="0" xfId="2338" applyFont="1"/>
    <xf numFmtId="0" fontId="34" fillId="0" borderId="9" xfId="2338" applyFont="1" applyBorder="1" applyAlignment="1">
      <alignment horizontal="center"/>
    </xf>
    <xf numFmtId="0" fontId="34" fillId="0" borderId="0" xfId="2338" applyFont="1" applyAlignment="1">
      <alignment horizontal="center"/>
    </xf>
    <xf numFmtId="0" fontId="35" fillId="5" borderId="9" xfId="2338" applyFill="1" applyBorder="1" applyAlignment="1">
      <alignment vertical="center"/>
    </xf>
    <xf numFmtId="0" fontId="35" fillId="5" borderId="51" xfId="2338" applyFill="1" applyBorder="1" applyAlignment="1">
      <alignment horizontal="center" vertical="center" wrapText="1"/>
    </xf>
    <xf numFmtId="0" fontId="35" fillId="5" borderId="52" xfId="2338" applyFill="1" applyBorder="1" applyAlignment="1">
      <alignment horizontal="center" vertical="center" wrapText="1"/>
    </xf>
    <xf numFmtId="43" fontId="39" fillId="0" borderId="9" xfId="2338" applyNumberFormat="1" applyFont="1" applyBorder="1"/>
    <xf numFmtId="41" fontId="35" fillId="0" borderId="9" xfId="2338" applyNumberFormat="1" applyBorder="1"/>
    <xf numFmtId="43" fontId="34" fillId="0" borderId="9" xfId="2338" applyNumberFormat="1" applyFont="1" applyBorder="1"/>
    <xf numFmtId="0" fontId="35" fillId="7" borderId="0" xfId="2338" applyFill="1"/>
    <xf numFmtId="43" fontId="34" fillId="0" borderId="0" xfId="2338" applyNumberFormat="1" applyFont="1"/>
    <xf numFmtId="0" fontId="35" fillId="7" borderId="9" xfId="2338" applyFill="1" applyBorder="1"/>
    <xf numFmtId="0" fontId="35" fillId="5" borderId="0" xfId="2338" applyFill="1"/>
    <xf numFmtId="0" fontId="43" fillId="5" borderId="0" xfId="2338" applyFont="1" applyFill="1"/>
    <xf numFmtId="0" fontId="36" fillId="5" borderId="9" xfId="2338" applyFont="1" applyFill="1" applyBorder="1" applyAlignment="1">
      <alignment horizontal="center" vertical="center" wrapText="1"/>
    </xf>
    <xf numFmtId="0" fontId="36" fillId="0" borderId="0" xfId="2338" applyFont="1" applyAlignment="1">
      <alignment horizontal="center" vertical="center" wrapText="1"/>
    </xf>
    <xf numFmtId="0" fontId="35" fillId="0" borderId="0" xfId="2338" applyAlignment="1">
      <alignment horizontal="center" vertical="center"/>
    </xf>
    <xf numFmtId="0" fontId="43" fillId="0" borderId="9" xfId="2338" applyFont="1" applyBorder="1"/>
    <xf numFmtId="191" fontId="35" fillId="7" borderId="9" xfId="2338" applyNumberFormat="1" applyFill="1" applyBorder="1" applyAlignment="1">
      <alignment horizontal="right"/>
    </xf>
    <xf numFmtId="184" fontId="35" fillId="0" borderId="0" xfId="2338" applyNumberFormat="1"/>
    <xf numFmtId="43" fontId="35" fillId="7" borderId="9" xfId="2338" applyNumberFormat="1" applyFill="1" applyBorder="1" applyAlignment="1">
      <alignment horizontal="right"/>
    </xf>
    <xf numFmtId="43" fontId="0" fillId="7" borderId="9" xfId="1714" applyFont="1" applyFill="1" applyBorder="1" applyProtection="1"/>
    <xf numFmtId="40" fontId="35" fillId="7" borderId="9" xfId="2338" applyNumberFormat="1" applyFill="1" applyBorder="1"/>
    <xf numFmtId="10" fontId="35" fillId="7" borderId="9" xfId="2338" applyNumberFormat="1" applyFill="1" applyBorder="1"/>
    <xf numFmtId="0" fontId="35" fillId="0" borderId="0" xfId="2345" applyAlignment="1">
      <alignment horizontal="center" vertical="center"/>
    </xf>
    <xf numFmtId="43" fontId="0" fillId="0" borderId="0" xfId="1715" applyFont="1" applyAlignment="1" applyProtection="1">
      <alignment horizontal="center" vertical="center"/>
    </xf>
    <xf numFmtId="0" fontId="35" fillId="8" borderId="63" xfId="2345" applyFill="1" applyBorder="1" applyAlignment="1">
      <alignment horizontal="center" vertical="center"/>
    </xf>
    <xf numFmtId="0" fontId="46" fillId="9" borderId="0" xfId="2345" applyFont="1" applyFill="1" applyAlignment="1">
      <alignment horizontal="left" vertical="center"/>
    </xf>
    <xf numFmtId="0" fontId="46" fillId="9" borderId="0" xfId="2345" applyFont="1" applyFill="1" applyAlignment="1">
      <alignment horizontal="center" vertical="center"/>
    </xf>
    <xf numFmtId="0" fontId="47" fillId="9" borderId="0" xfId="2345" applyFont="1" applyFill="1" applyAlignment="1">
      <alignment horizontal="center" vertical="center"/>
    </xf>
    <xf numFmtId="0" fontId="48" fillId="9" borderId="0" xfId="2345" applyFont="1" applyFill="1" applyAlignment="1">
      <alignment horizontal="left" vertical="center"/>
    </xf>
    <xf numFmtId="0" fontId="48" fillId="9" borderId="0" xfId="2345" applyFont="1" applyFill="1" applyAlignment="1">
      <alignment horizontal="center" vertical="center"/>
    </xf>
    <xf numFmtId="0" fontId="48" fillId="9" borderId="0" xfId="2345" applyFont="1" applyFill="1" applyAlignment="1">
      <alignment horizontal="right" vertical="center"/>
    </xf>
    <xf numFmtId="9" fontId="49" fillId="9" borderId="0" xfId="3542" applyFont="1" applyFill="1" applyBorder="1" applyAlignment="1" applyProtection="1">
      <alignment horizontal="right" vertical="center"/>
    </xf>
    <xf numFmtId="191" fontId="48" fillId="10" borderId="0" xfId="1715" applyNumberFormat="1" applyFont="1" applyFill="1" applyBorder="1" applyAlignment="1" applyProtection="1">
      <alignment horizontal="right" vertical="center"/>
    </xf>
    <xf numFmtId="0" fontId="39" fillId="0" borderId="0" xfId="2345" applyFont="1" applyAlignment="1">
      <alignment horizontal="left" vertical="center"/>
    </xf>
    <xf numFmtId="43" fontId="49" fillId="9" borderId="0" xfId="1715" applyFont="1" applyFill="1" applyBorder="1" applyAlignment="1" applyProtection="1">
      <alignment horizontal="right" vertical="center"/>
    </xf>
    <xf numFmtId="10" fontId="49" fillId="9" borderId="0" xfId="3542" applyNumberFormat="1" applyFont="1" applyFill="1" applyBorder="1" applyAlignment="1" applyProtection="1">
      <alignment horizontal="right" vertical="center"/>
    </xf>
    <xf numFmtId="191" fontId="48" fillId="9" borderId="0" xfId="1715" applyNumberFormat="1" applyFont="1" applyFill="1" applyBorder="1" applyAlignment="1" applyProtection="1">
      <alignment horizontal="right" vertical="center"/>
    </xf>
    <xf numFmtId="43" fontId="48" fillId="9" borderId="0" xfId="1715" applyFont="1" applyFill="1" applyBorder="1" applyAlignment="1" applyProtection="1">
      <alignment horizontal="right" vertical="center"/>
    </xf>
    <xf numFmtId="0" fontId="50" fillId="0" borderId="64" xfId="2345" applyFont="1" applyBorder="1" applyAlignment="1">
      <alignment horizontal="left" vertical="center"/>
    </xf>
    <xf numFmtId="0" fontId="50" fillId="0" borderId="0" xfId="2345" applyFont="1" applyAlignment="1">
      <alignment horizontal="left" vertical="center"/>
    </xf>
    <xf numFmtId="0" fontId="51" fillId="11" borderId="65" xfId="2345" applyFont="1" applyFill="1" applyBorder="1" applyAlignment="1">
      <alignment horizontal="left" vertical="center"/>
    </xf>
    <xf numFmtId="0" fontId="51" fillId="11" borderId="66" xfId="2345" applyFont="1" applyFill="1" applyBorder="1" applyAlignment="1">
      <alignment horizontal="center" vertical="center"/>
    </xf>
    <xf numFmtId="43" fontId="52" fillId="12" borderId="67" xfId="1715" applyFont="1" applyFill="1" applyBorder="1" applyAlignment="1" applyProtection="1">
      <alignment horizontal="right" vertical="center" wrapText="1"/>
      <protection locked="0"/>
    </xf>
    <xf numFmtId="0" fontId="53" fillId="0" borderId="0" xfId="2345" applyFont="1" applyAlignment="1">
      <alignment horizontal="left" vertical="center"/>
    </xf>
    <xf numFmtId="0" fontId="51" fillId="11" borderId="68" xfId="2345" applyFont="1" applyFill="1" applyBorder="1" applyAlignment="1">
      <alignment horizontal="left" vertical="center"/>
    </xf>
    <xf numFmtId="0" fontId="51" fillId="11" borderId="69" xfId="2345" applyFont="1" applyFill="1" applyBorder="1" applyAlignment="1">
      <alignment horizontal="center" vertical="center"/>
    </xf>
    <xf numFmtId="43" fontId="52" fillId="12" borderId="70" xfId="1715" applyFont="1" applyFill="1" applyBorder="1" applyAlignment="1" applyProtection="1">
      <alignment horizontal="right" vertical="center"/>
      <protection locked="0"/>
    </xf>
    <xf numFmtId="191" fontId="52" fillId="12" borderId="70" xfId="1715" applyNumberFormat="1" applyFont="1" applyFill="1" applyBorder="1" applyAlignment="1" applyProtection="1">
      <alignment horizontal="right" vertical="center"/>
      <protection locked="0"/>
    </xf>
    <xf numFmtId="0" fontId="51" fillId="11" borderId="71" xfId="2345" applyFont="1" applyFill="1" applyBorder="1" applyAlignment="1">
      <alignment horizontal="left" vertical="center"/>
    </xf>
    <xf numFmtId="0" fontId="51" fillId="11" borderId="72" xfId="2345" applyFont="1" applyFill="1" applyBorder="1" applyAlignment="1">
      <alignment horizontal="center" vertical="center"/>
    </xf>
    <xf numFmtId="191" fontId="52" fillId="12" borderId="73" xfId="1715" applyNumberFormat="1" applyFont="1" applyFill="1" applyBorder="1" applyAlignment="1" applyProtection="1">
      <alignment horizontal="right" vertical="center"/>
      <protection locked="0"/>
    </xf>
    <xf numFmtId="0" fontId="35" fillId="0" borderId="0" xfId="2345" applyFont="1" applyAlignment="1">
      <alignment horizontal="center" vertical="center"/>
    </xf>
    <xf numFmtId="0" fontId="54" fillId="0" borderId="0" xfId="2340" applyFont="1" applyAlignment="1">
      <alignment vertical="center" wrapText="1"/>
    </xf>
    <xf numFmtId="0" fontId="35" fillId="0" borderId="0" xfId="2340" applyAlignment="1">
      <alignment vertical="center" wrapText="1"/>
    </xf>
    <xf numFmtId="0" fontId="35" fillId="0" borderId="0" xfId="2340" applyAlignment="1">
      <alignment horizontal="center" vertical="center" wrapText="1"/>
    </xf>
    <xf numFmtId="0" fontId="55" fillId="13" borderId="0" xfId="2340" applyFont="1" applyFill="1" applyAlignment="1">
      <alignment horizontal="left" vertical="center" wrapText="1"/>
    </xf>
    <xf numFmtId="0" fontId="56" fillId="0" borderId="0" xfId="2340" applyFont="1" applyAlignment="1">
      <alignment horizontal="left" vertical="center" wrapText="1"/>
    </xf>
    <xf numFmtId="0" fontId="54" fillId="0" borderId="3" xfId="2340" applyFont="1" applyBorder="1" applyAlignment="1">
      <alignment vertical="center" wrapText="1"/>
    </xf>
    <xf numFmtId="0" fontId="57" fillId="14" borderId="74" xfId="2340" applyFont="1" applyFill="1" applyBorder="1" applyAlignment="1">
      <alignment horizontal="center" vertical="center" wrapText="1"/>
    </xf>
    <xf numFmtId="0" fontId="57" fillId="14" borderId="75" xfId="2340" applyFont="1" applyFill="1" applyBorder="1" applyAlignment="1">
      <alignment horizontal="center" vertical="center" wrapText="1"/>
    </xf>
    <xf numFmtId="0" fontId="57" fillId="14" borderId="76" xfId="2340" applyFont="1" applyFill="1" applyBorder="1" applyAlignment="1">
      <alignment horizontal="center" vertical="center" wrapText="1"/>
    </xf>
    <xf numFmtId="0" fontId="57" fillId="0" borderId="0" xfId="2340" applyFont="1" applyAlignment="1">
      <alignment horizontal="center" vertical="center" wrapText="1"/>
    </xf>
    <xf numFmtId="0" fontId="58" fillId="0" borderId="0" xfId="2340" applyFont="1" applyAlignment="1">
      <alignment vertical="center" wrapText="1"/>
    </xf>
    <xf numFmtId="0" fontId="35" fillId="0" borderId="3" xfId="2340" applyBorder="1" applyAlignment="1">
      <alignment vertical="center" wrapText="1"/>
    </xf>
    <xf numFmtId="0" fontId="59" fillId="3" borderId="77" xfId="2340" applyFont="1" applyFill="1" applyBorder="1" applyAlignment="1">
      <alignment vertical="center" wrapText="1"/>
    </xf>
    <xf numFmtId="0" fontId="59" fillId="0" borderId="18" xfId="2340" applyFont="1" applyBorder="1" applyAlignment="1">
      <alignment horizontal="center" vertical="center" wrapText="1"/>
    </xf>
    <xf numFmtId="184" fontId="59" fillId="3" borderId="18" xfId="2340" applyNumberFormat="1" applyFont="1" applyFill="1" applyBorder="1" applyAlignment="1">
      <alignment horizontal="center" vertical="center" wrapText="1"/>
    </xf>
    <xf numFmtId="0" fontId="59" fillId="3" borderId="37" xfId="2340" applyFont="1" applyFill="1" applyBorder="1" applyAlignment="1">
      <alignment horizontal="center" vertical="center" wrapText="1"/>
    </xf>
    <xf numFmtId="0" fontId="60" fillId="0" borderId="0" xfId="2340" applyFont="1" applyAlignment="1">
      <alignment horizontal="center" vertical="center" wrapText="1"/>
    </xf>
    <xf numFmtId="1" fontId="59" fillId="3" borderId="18" xfId="2340" applyNumberFormat="1" applyFont="1" applyFill="1" applyBorder="1" applyAlignment="1">
      <alignment horizontal="center" vertical="center" wrapText="1"/>
    </xf>
    <xf numFmtId="1" fontId="59" fillId="3" borderId="37" xfId="2340" applyNumberFormat="1" applyFont="1" applyFill="1" applyBorder="1" applyAlignment="1">
      <alignment horizontal="center" vertical="center" wrapText="1"/>
    </xf>
    <xf numFmtId="0" fontId="61" fillId="3" borderId="18" xfId="2340" applyFont="1" applyFill="1" applyBorder="1" applyAlignment="1">
      <alignment horizontal="center" vertical="center" wrapText="1"/>
    </xf>
    <xf numFmtId="0" fontId="61" fillId="3" borderId="37" xfId="2340" applyFont="1" applyFill="1" applyBorder="1" applyAlignment="1">
      <alignment horizontal="center" vertical="center" wrapText="1"/>
    </xf>
    <xf numFmtId="0" fontId="62" fillId="0" borderId="0" xfId="2340" applyFont="1" applyAlignment="1">
      <alignment vertical="center" wrapText="1"/>
    </xf>
    <xf numFmtId="1" fontId="60" fillId="0" borderId="0" xfId="2340" applyNumberFormat="1" applyFont="1" applyAlignment="1">
      <alignment horizontal="center" vertical="center" wrapText="1"/>
    </xf>
    <xf numFmtId="0" fontId="61" fillId="3" borderId="61" xfId="2340" applyFont="1" applyFill="1" applyBorder="1" applyAlignment="1">
      <alignment vertical="center" wrapText="1"/>
    </xf>
    <xf numFmtId="0" fontId="63" fillId="0" borderId="32" xfId="2340" applyFont="1" applyBorder="1" applyAlignment="1">
      <alignment horizontal="center" vertical="center" wrapText="1"/>
    </xf>
    <xf numFmtId="2" fontId="61" fillId="3" borderId="32" xfId="2340" applyNumberFormat="1" applyFont="1" applyFill="1" applyBorder="1" applyAlignment="1">
      <alignment horizontal="center" vertical="center" wrapText="1"/>
    </xf>
    <xf numFmtId="2" fontId="61" fillId="3" borderId="78" xfId="2340" applyNumberFormat="1" applyFont="1" applyFill="1" applyBorder="1" applyAlignment="1">
      <alignment horizontal="center" vertical="center" wrapText="1"/>
    </xf>
    <xf numFmtId="2" fontId="64" fillId="0" borderId="0" xfId="2340" applyNumberFormat="1" applyFont="1" applyAlignment="1">
      <alignment horizontal="center" vertical="center" wrapText="1"/>
    </xf>
    <xf numFmtId="1" fontId="64" fillId="0" borderId="0" xfId="2340" applyNumberFormat="1" applyFont="1" applyAlignment="1">
      <alignment horizontal="center" vertical="center" wrapText="1"/>
    </xf>
    <xf numFmtId="0" fontId="61" fillId="0" borderId="0" xfId="2340" applyFont="1" applyAlignment="1">
      <alignment vertical="center" wrapText="1"/>
    </xf>
    <xf numFmtId="0" fontId="63" fillId="0" borderId="0" xfId="2340" applyFont="1" applyAlignment="1">
      <alignment horizontal="center" vertical="center" wrapText="1"/>
    </xf>
    <xf numFmtId="2" fontId="61" fillId="0" borderId="0" xfId="2340" applyNumberFormat="1" applyFont="1" applyAlignment="1">
      <alignment horizontal="center" vertical="center" wrapText="1"/>
    </xf>
    <xf numFmtId="0" fontId="65" fillId="0" borderId="0" xfId="2340" applyFont="1" applyAlignment="1">
      <alignment vertical="center" wrapText="1"/>
    </xf>
    <xf numFmtId="0" fontId="59" fillId="0" borderId="46" xfId="2340" applyFont="1" applyBorder="1" applyAlignment="1">
      <alignment vertical="center" wrapText="1"/>
    </xf>
    <xf numFmtId="0" fontId="59" fillId="0" borderId="48" xfId="2340" applyFont="1" applyBorder="1" applyAlignment="1">
      <alignment horizontal="center" vertical="center" wrapText="1"/>
    </xf>
    <xf numFmtId="184" fontId="59" fillId="0" borderId="48" xfId="2340" applyNumberFormat="1" applyFont="1" applyBorder="1" applyAlignment="1">
      <alignment horizontal="center" vertical="center" wrapText="1"/>
    </xf>
    <xf numFmtId="0" fontId="59" fillId="0" borderId="54" xfId="2340" applyFont="1" applyBorder="1" applyAlignment="1">
      <alignment horizontal="center" vertical="center" wrapText="1"/>
    </xf>
    <xf numFmtId="0" fontId="59" fillId="0" borderId="49" xfId="2340" applyFont="1" applyBorder="1" applyAlignment="1">
      <alignment vertical="center" wrapText="1"/>
    </xf>
    <xf numFmtId="0" fontId="59" fillId="0" borderId="9" xfId="2340" applyFont="1" applyBorder="1" applyAlignment="1">
      <alignment horizontal="center" vertical="center" wrapText="1"/>
    </xf>
    <xf numFmtId="1" fontId="59" fillId="0" borderId="9" xfId="2340" applyNumberFormat="1" applyFont="1" applyBorder="1" applyAlignment="1">
      <alignment horizontal="center" vertical="center" wrapText="1"/>
    </xf>
    <xf numFmtId="1" fontId="59" fillId="0" borderId="35" xfId="2340" applyNumberFormat="1" applyFont="1" applyBorder="1" applyAlignment="1">
      <alignment horizontal="center" vertical="center" wrapText="1"/>
    </xf>
    <xf numFmtId="0" fontId="66" fillId="0" borderId="10" xfId="2340" applyFont="1" applyBorder="1" applyAlignment="1">
      <alignment horizontal="center" vertical="center" wrapText="1"/>
    </xf>
    <xf numFmtId="0" fontId="66" fillId="0" borderId="37" xfId="2340" applyFont="1" applyBorder="1" applyAlignment="1">
      <alignment horizontal="center" vertical="center" wrapText="1"/>
    </xf>
    <xf numFmtId="0" fontId="67" fillId="0" borderId="0" xfId="2340" applyFont="1" applyAlignment="1">
      <alignment horizontal="center" vertical="center" wrapText="1"/>
    </xf>
    <xf numFmtId="1" fontId="61" fillId="0" borderId="10" xfId="2340" applyNumberFormat="1" applyFont="1" applyBorder="1" applyAlignment="1">
      <alignment vertical="center" wrapText="1"/>
    </xf>
    <xf numFmtId="1" fontId="61" fillId="0" borderId="37" xfId="2340" applyNumberFormat="1" applyFont="1" applyBorder="1" applyAlignment="1">
      <alignment vertical="center" wrapText="1"/>
    </xf>
    <xf numFmtId="1" fontId="61" fillId="0" borderId="9" xfId="2340" applyNumberFormat="1" applyFont="1" applyBorder="1" applyAlignment="1">
      <alignment horizontal="center" vertical="center" wrapText="1"/>
    </xf>
    <xf numFmtId="1" fontId="61" fillId="0" borderId="35" xfId="2340" applyNumberFormat="1" applyFont="1" applyBorder="1" applyAlignment="1">
      <alignment horizontal="center" vertical="center" wrapText="1"/>
    </xf>
    <xf numFmtId="2" fontId="61" fillId="0" borderId="9" xfId="2340" applyNumberFormat="1" applyFont="1" applyBorder="1" applyAlignment="1">
      <alignment horizontal="center" vertical="center" wrapText="1"/>
    </xf>
    <xf numFmtId="2" fontId="61" fillId="0" borderId="35" xfId="2340" applyNumberFormat="1" applyFont="1" applyBorder="1" applyAlignment="1">
      <alignment horizontal="center" vertical="center" wrapText="1"/>
    </xf>
    <xf numFmtId="1" fontId="68" fillId="0" borderId="0" xfId="2340" applyNumberFormat="1" applyFont="1" applyAlignment="1">
      <alignment horizontal="center" vertical="center" wrapText="1"/>
    </xf>
    <xf numFmtId="0" fontId="61" fillId="0" borderId="49" xfId="2340" applyFont="1" applyBorder="1" applyAlignment="1">
      <alignment vertical="center" wrapText="1"/>
    </xf>
    <xf numFmtId="0" fontId="63" fillId="0" borderId="9" xfId="2340" applyFont="1" applyBorder="1" applyAlignment="1">
      <alignment horizontal="center" vertical="center" wrapText="1"/>
    </xf>
    <xf numFmtId="0" fontId="61" fillId="0" borderId="79" xfId="2340" applyFont="1" applyBorder="1" applyAlignment="1">
      <alignment vertical="center" wrapText="1"/>
    </xf>
    <xf numFmtId="0" fontId="63" fillId="0" borderId="44" xfId="2340" applyFont="1" applyBorder="1" applyAlignment="1">
      <alignment horizontal="center" vertical="center" wrapText="1"/>
    </xf>
    <xf numFmtId="9" fontId="61" fillId="0" borderId="44" xfId="3" applyFont="1" applyFill="1" applyBorder="1" applyAlignment="1">
      <alignment horizontal="center" vertical="center" wrapText="1"/>
    </xf>
    <xf numFmtId="9" fontId="61" fillId="0" borderId="45" xfId="3" applyFont="1" applyFill="1" applyBorder="1" applyAlignment="1">
      <alignment horizontal="center" vertical="center" wrapText="1"/>
    </xf>
    <xf numFmtId="0" fontId="69" fillId="0" borderId="0" xfId="2340" applyFont="1" applyAlignment="1">
      <alignment vertical="center" wrapText="1"/>
    </xf>
    <xf numFmtId="0" fontId="69" fillId="0" borderId="0" xfId="2340" applyFont="1" applyAlignment="1">
      <alignment horizontal="center" vertical="center" wrapText="1"/>
    </xf>
    <xf numFmtId="9" fontId="69" fillId="0" borderId="0" xfId="3" applyFont="1" applyFill="1" applyBorder="1" applyAlignment="1">
      <alignment horizontal="center" vertical="center" wrapText="1"/>
    </xf>
    <xf numFmtId="2" fontId="69" fillId="0" borderId="0" xfId="2340" applyNumberFormat="1" applyFont="1" applyAlignment="1">
      <alignment horizontal="center" vertical="center" wrapText="1"/>
    </xf>
    <xf numFmtId="1" fontId="69" fillId="0" borderId="0" xfId="2340" applyNumberFormat="1" applyFont="1" applyAlignment="1">
      <alignment horizontal="center" vertical="center" wrapText="1"/>
    </xf>
    <xf numFmtId="0" fontId="70" fillId="0" borderId="0" xfId="2340" applyFont="1" applyAlignment="1">
      <alignment vertical="center" wrapText="1"/>
    </xf>
    <xf numFmtId="9" fontId="61" fillId="0" borderId="0" xfId="3" applyFont="1" applyFill="1" applyBorder="1" applyAlignment="1">
      <alignment horizontal="center" vertical="center" wrapText="1"/>
    </xf>
    <xf numFmtId="0" fontId="35" fillId="0" borderId="80" xfId="2340" applyBorder="1" applyAlignment="1">
      <alignment horizontal="center" vertical="center" wrapText="1"/>
    </xf>
    <xf numFmtId="0" fontId="35" fillId="0" borderId="81" xfId="2340" applyBorder="1" applyAlignment="1">
      <alignment horizontal="center" vertical="center" wrapText="1"/>
    </xf>
    <xf numFmtId="0" fontId="35" fillId="0" borderId="82" xfId="2340" applyBorder="1" applyAlignment="1">
      <alignment horizontal="center" vertical="center" wrapText="1"/>
    </xf>
    <xf numFmtId="2" fontId="35" fillId="0" borderId="0" xfId="2340" applyNumberFormat="1" applyAlignment="1">
      <alignment vertical="center" wrapText="1"/>
    </xf>
    <xf numFmtId="1" fontId="35" fillId="0" borderId="0" xfId="2340" applyNumberFormat="1" applyAlignment="1">
      <alignment vertical="center" wrapText="1"/>
    </xf>
    <xf numFmtId="0" fontId="56" fillId="0" borderId="0" xfId="2340" applyFont="1" applyAlignment="1">
      <alignment vertical="center" wrapText="1"/>
    </xf>
    <xf numFmtId="0" fontId="57" fillId="15" borderId="74" xfId="2340" applyFont="1" applyFill="1" applyBorder="1" applyAlignment="1">
      <alignment horizontal="center" vertical="center" wrapText="1"/>
    </xf>
    <xf numFmtId="0" fontId="57" fillId="15" borderId="75" xfId="2340" applyFont="1" applyFill="1" applyBorder="1" applyAlignment="1">
      <alignment horizontal="center" vertical="center" wrapText="1"/>
    </xf>
    <xf numFmtId="0" fontId="57" fillId="15" borderId="76" xfId="2340" applyFont="1" applyFill="1" applyBorder="1" applyAlignment="1">
      <alignment horizontal="center" vertical="center" wrapText="1"/>
    </xf>
    <xf numFmtId="0" fontId="59" fillId="16" borderId="77" xfId="2340" applyFont="1" applyFill="1" applyBorder="1" applyAlignment="1">
      <alignment vertical="center" wrapText="1"/>
    </xf>
    <xf numFmtId="184" fontId="59" fillId="16" borderId="18" xfId="2340" applyNumberFormat="1" applyFont="1" applyFill="1" applyBorder="1" applyAlignment="1">
      <alignment horizontal="center" vertical="center" wrapText="1"/>
    </xf>
    <xf numFmtId="0" fontId="59" fillId="16" borderId="37" xfId="2340" applyFont="1" applyFill="1" applyBorder="1" applyAlignment="1">
      <alignment horizontal="center" vertical="center" wrapText="1"/>
    </xf>
    <xf numFmtId="1" fontId="61" fillId="16" borderId="18" xfId="2340" applyNumberFormat="1" applyFont="1" applyFill="1" applyBorder="1" applyAlignment="1">
      <alignment horizontal="center" vertical="center" wrapText="1"/>
    </xf>
    <xf numFmtId="1" fontId="61" fillId="16" borderId="37" xfId="2340" applyNumberFormat="1" applyFont="1" applyFill="1" applyBorder="1" applyAlignment="1">
      <alignment horizontal="center" vertical="center" wrapText="1"/>
    </xf>
    <xf numFmtId="0" fontId="61" fillId="16" borderId="18" xfId="2340" applyFont="1" applyFill="1" applyBorder="1" applyAlignment="1">
      <alignment horizontal="center" vertical="center" wrapText="1"/>
    </xf>
    <xf numFmtId="0" fontId="61" fillId="16" borderId="37" xfId="2340" applyFont="1" applyFill="1" applyBorder="1" applyAlignment="1">
      <alignment horizontal="center" vertical="center" wrapText="1"/>
    </xf>
    <xf numFmtId="0" fontId="35" fillId="0" borderId="0" xfId="2340" applyFont="1" applyAlignment="1">
      <alignment vertical="center" wrapText="1"/>
    </xf>
    <xf numFmtId="0" fontId="61" fillId="16" borderId="61" xfId="2340" applyFont="1" applyFill="1" applyBorder="1" applyAlignment="1">
      <alignment vertical="center" wrapText="1"/>
    </xf>
    <xf numFmtId="2" fontId="61" fillId="16" borderId="32" xfId="2340" applyNumberFormat="1" applyFont="1" applyFill="1" applyBorder="1" applyAlignment="1">
      <alignment horizontal="center" vertical="center" wrapText="1"/>
    </xf>
    <xf numFmtId="2" fontId="61" fillId="16" borderId="78" xfId="2340" applyNumberFormat="1" applyFont="1" applyFill="1" applyBorder="1" applyAlignment="1">
      <alignment horizontal="center" vertical="center" wrapText="1"/>
    </xf>
    <xf numFmtId="0" fontId="59" fillId="3" borderId="46" xfId="2340" applyFont="1" applyFill="1" applyBorder="1" applyAlignment="1">
      <alignment vertical="center" wrapText="1"/>
    </xf>
    <xf numFmtId="0" fontId="59" fillId="3" borderId="49" xfId="2340" applyFont="1" applyFill="1" applyBorder="1" applyAlignment="1">
      <alignment vertical="center" wrapText="1"/>
    </xf>
    <xf numFmtId="0" fontId="66" fillId="17" borderId="9" xfId="2340" applyFont="1" applyFill="1" applyBorder="1" applyAlignment="1">
      <alignment horizontal="center" vertical="center" wrapText="1"/>
    </xf>
    <xf numFmtId="0" fontId="66" fillId="17" borderId="35" xfId="2340" applyFont="1" applyFill="1" applyBorder="1" applyAlignment="1">
      <alignment horizontal="center" vertical="center" wrapText="1"/>
    </xf>
    <xf numFmtId="2" fontId="61" fillId="18" borderId="9" xfId="2340" applyNumberFormat="1" applyFont="1" applyFill="1" applyBorder="1" applyAlignment="1">
      <alignment horizontal="center" vertical="center" wrapText="1"/>
    </xf>
    <xf numFmtId="2" fontId="61" fillId="18" borderId="35" xfId="2340" applyNumberFormat="1" applyFont="1" applyFill="1" applyBorder="1" applyAlignment="1">
      <alignment horizontal="center" vertical="center" wrapText="1"/>
    </xf>
    <xf numFmtId="2" fontId="61" fillId="3" borderId="9" xfId="2340" applyNumberFormat="1" applyFont="1" applyFill="1" applyBorder="1" applyAlignment="1">
      <alignment horizontal="center" vertical="center" wrapText="1"/>
    </xf>
    <xf numFmtId="2" fontId="61" fillId="3" borderId="35" xfId="2340" applyNumberFormat="1" applyFont="1" applyFill="1" applyBorder="1" applyAlignment="1">
      <alignment horizontal="center" vertical="center" wrapText="1"/>
    </xf>
    <xf numFmtId="0" fontId="61" fillId="3" borderId="49" xfId="2340" applyFont="1" applyFill="1" applyBorder="1" applyAlignment="1">
      <alignment vertical="center" wrapText="1"/>
    </xf>
    <xf numFmtId="0" fontId="61" fillId="3" borderId="79" xfId="2340" applyFont="1" applyFill="1" applyBorder="1" applyAlignment="1">
      <alignment vertical="center" wrapText="1"/>
    </xf>
    <xf numFmtId="9" fontId="61" fillId="3" borderId="44" xfId="3" applyFont="1" applyFill="1" applyBorder="1" applyAlignment="1">
      <alignment horizontal="center" vertical="center" wrapText="1"/>
    </xf>
    <xf numFmtId="9" fontId="61" fillId="3" borderId="45" xfId="3" applyFont="1" applyFill="1" applyBorder="1" applyAlignment="1">
      <alignment horizontal="center" vertical="center" wrapText="1"/>
    </xf>
    <xf numFmtId="0" fontId="71" fillId="0" borderId="0" xfId="2235" applyFont="1" applyAlignment="1">
      <alignment horizontal="center" vertical="center" wrapText="1"/>
    </xf>
    <xf numFmtId="0" fontId="72" fillId="0" borderId="0" xfId="2235" applyFont="1" applyAlignment="1">
      <alignment wrapText="1"/>
    </xf>
    <xf numFmtId="0" fontId="34" fillId="0" borderId="0" xfId="2235" applyFont="1" applyAlignment="1">
      <alignment vertical="center" wrapText="1"/>
    </xf>
    <xf numFmtId="0" fontId="34" fillId="0" borderId="0" xfId="2235" applyFont="1" applyAlignment="1">
      <alignment horizontal="center" wrapText="1"/>
    </xf>
    <xf numFmtId="0" fontId="34" fillId="0" borderId="0" xfId="2235" applyFont="1" applyAlignment="1">
      <alignment horizontal="center" vertical="center" wrapText="1"/>
    </xf>
    <xf numFmtId="0" fontId="71" fillId="0" borderId="0" xfId="2235" applyFont="1" applyAlignment="1">
      <alignment horizontal="left" wrapText="1"/>
    </xf>
    <xf numFmtId="0" fontId="71" fillId="0" borderId="0" xfId="2235" applyFont="1" applyAlignment="1">
      <alignment horizontal="center" wrapText="1"/>
    </xf>
    <xf numFmtId="3" fontId="34" fillId="0" borderId="0" xfId="2235" applyNumberFormat="1" applyFont="1" applyAlignment="1">
      <alignment horizontal="center" vertical="center" wrapText="1"/>
    </xf>
    <xf numFmtId="191" fontId="34" fillId="0" borderId="0" xfId="1119" applyFont="1" applyFill="1" applyAlignment="1">
      <alignment horizontal="center" wrapText="1"/>
    </xf>
    <xf numFmtId="0" fontId="73" fillId="0" borderId="0" xfId="2235" applyFont="1" applyAlignment="1">
      <alignment horizontal="center" wrapText="1"/>
    </xf>
    <xf numFmtId="0" fontId="74" fillId="0" borderId="0" xfId="2235" applyFont="1" applyAlignment="1">
      <alignment horizontal="center" wrapText="1"/>
    </xf>
    <xf numFmtId="0" fontId="74" fillId="0" borderId="0" xfId="2235" applyFont="1" applyAlignment="1">
      <alignment wrapText="1"/>
    </xf>
    <xf numFmtId="0" fontId="71" fillId="0" borderId="0" xfId="2235" applyFont="1" applyAlignment="1">
      <alignment wrapText="1"/>
    </xf>
    <xf numFmtId="0" fontId="37" fillId="0" borderId="0" xfId="2235" applyFont="1" applyAlignment="1">
      <alignment horizontal="left" vertical="center" wrapText="1"/>
    </xf>
    <xf numFmtId="0" fontId="37" fillId="0" borderId="0" xfId="2235" applyFont="1" applyAlignment="1">
      <alignment horizontal="left" vertical="center"/>
    </xf>
    <xf numFmtId="0" fontId="75" fillId="0" borderId="0" xfId="2235" applyFont="1" applyAlignment="1">
      <alignment wrapText="1"/>
    </xf>
    <xf numFmtId="0" fontId="75" fillId="0" borderId="0" xfId="2235" applyFont="1" applyAlignment="1">
      <alignment horizontal="center" wrapText="1"/>
    </xf>
    <xf numFmtId="0" fontId="37" fillId="0" borderId="0" xfId="2235" applyFont="1" applyAlignment="1">
      <alignment horizontal="center" wrapText="1"/>
    </xf>
    <xf numFmtId="0" fontId="37" fillId="0" borderId="0" xfId="2235" applyFont="1" applyAlignment="1">
      <alignment horizontal="center" vertical="center" wrapText="1"/>
    </xf>
    <xf numFmtId="3" fontId="37" fillId="0" borderId="0" xfId="2235" applyNumberFormat="1" applyFont="1" applyAlignment="1">
      <alignment horizontal="center" vertical="center" wrapText="1"/>
    </xf>
    <xf numFmtId="191" fontId="37" fillId="0" borderId="0" xfId="1119" applyFont="1" applyFill="1" applyAlignment="1">
      <alignment horizontal="center" wrapText="1"/>
    </xf>
    <xf numFmtId="0" fontId="37" fillId="0" borderId="15" xfId="2235" applyFont="1" applyBorder="1" applyAlignment="1">
      <alignment horizontal="center" vertical="center" wrapText="1"/>
    </xf>
    <xf numFmtId="0" fontId="37" fillId="0" borderId="9" xfId="2235" applyFont="1" applyBorder="1" applyAlignment="1">
      <alignment horizontal="center" vertical="center" wrapText="1"/>
    </xf>
    <xf numFmtId="0" fontId="76" fillId="0" borderId="9" xfId="2235" applyFont="1" applyBorder="1" applyAlignment="1">
      <alignment horizontal="center" vertical="center" wrapText="1"/>
    </xf>
    <xf numFmtId="3" fontId="37" fillId="0" borderId="9" xfId="2235" applyNumberFormat="1" applyFont="1" applyBorder="1" applyAlignment="1">
      <alignment horizontal="center" vertical="center" wrapText="1"/>
    </xf>
    <xf numFmtId="191" fontId="37" fillId="0" borderId="9" xfId="1119" applyFont="1" applyFill="1" applyBorder="1" applyAlignment="1">
      <alignment horizontal="center" vertical="center" wrapText="1"/>
    </xf>
    <xf numFmtId="0" fontId="43" fillId="0" borderId="15" xfId="2235" applyFont="1" applyBorder="1" applyAlignment="1">
      <alignment horizontal="center" wrapText="1"/>
    </xf>
    <xf numFmtId="4" fontId="77" fillId="0" borderId="9" xfId="2235" applyNumberFormat="1" applyFont="1" applyBorder="1" applyAlignment="1">
      <alignment horizontal="center" vertical="center" wrapText="1"/>
    </xf>
    <xf numFmtId="0" fontId="34" fillId="0" borderId="15" xfId="2235" applyFont="1" applyBorder="1" applyAlignment="1">
      <alignment horizontal="center" vertical="center" wrapText="1"/>
    </xf>
    <xf numFmtId="0" fontId="37" fillId="0" borderId="9" xfId="2235" applyFont="1" applyBorder="1" applyAlignment="1">
      <alignment horizontal="center" vertical="center"/>
    </xf>
    <xf numFmtId="0" fontId="37" fillId="0" borderId="9" xfId="2235" applyFont="1" applyBorder="1" applyAlignment="1">
      <alignment horizontal="left" vertical="center" wrapText="1"/>
    </xf>
    <xf numFmtId="191" fontId="37" fillId="0" borderId="9" xfId="1120" applyNumberFormat="1" applyFont="1" applyFill="1" applyBorder="1" applyAlignment="1">
      <alignment horizontal="center" vertical="center" wrapText="1"/>
    </xf>
    <xf numFmtId="0" fontId="34" fillId="0" borderId="50" xfId="2235" applyFont="1" applyBorder="1" applyAlignment="1">
      <alignment horizontal="center" vertical="center"/>
    </xf>
    <xf numFmtId="0" fontId="34" fillId="0" borderId="50" xfId="2235" applyFont="1" applyBorder="1" applyAlignment="1">
      <alignment horizontal="left" wrapText="1"/>
    </xf>
    <xf numFmtId="0" fontId="71" fillId="0" borderId="50" xfId="2235" applyFont="1" applyBorder="1" applyAlignment="1">
      <alignment horizontal="center" wrapText="1"/>
    </xf>
    <xf numFmtId="0" fontId="34" fillId="0" borderId="50" xfId="2235" applyFont="1" applyBorder="1" applyAlignment="1">
      <alignment horizontal="center" vertical="center" wrapText="1"/>
    </xf>
    <xf numFmtId="3" fontId="34" fillId="0" borderId="50" xfId="2235" applyNumberFormat="1" applyFont="1" applyBorder="1" applyAlignment="1">
      <alignment horizontal="center" vertical="center" wrapText="1"/>
    </xf>
    <xf numFmtId="191" fontId="34" fillId="0" borderId="50" xfId="1120" applyNumberFormat="1" applyFont="1" applyFill="1" applyBorder="1" applyAlignment="1">
      <alignment horizontal="center" vertical="center" wrapText="1"/>
    </xf>
    <xf numFmtId="0" fontId="34" fillId="0" borderId="50" xfId="2238" applyFont="1" applyBorder="1" applyAlignment="1">
      <alignment horizontal="center" vertical="center"/>
    </xf>
    <xf numFmtId="0" fontId="71" fillId="0" borderId="50" xfId="2237" applyFont="1" applyBorder="1" applyAlignment="1">
      <alignment horizontal="center" wrapText="1"/>
    </xf>
    <xf numFmtId="0" fontId="34" fillId="0" borderId="50" xfId="2237" applyFont="1" applyBorder="1" applyAlignment="1">
      <alignment horizontal="center" vertical="center" wrapText="1"/>
    </xf>
    <xf numFmtId="3" fontId="34" fillId="0" borderId="50" xfId="2237" applyNumberFormat="1" applyFont="1" applyBorder="1" applyAlignment="1">
      <alignment horizontal="center" vertical="center" wrapText="1"/>
    </xf>
    <xf numFmtId="3" fontId="34" fillId="0" borderId="50" xfId="2238" applyNumberFormat="1" applyFont="1" applyBorder="1" applyAlignment="1">
      <alignment horizontal="center" vertical="center" wrapText="1"/>
    </xf>
    <xf numFmtId="191" fontId="34" fillId="0" borderId="50" xfId="1122" applyNumberFormat="1" applyFont="1" applyFill="1" applyBorder="1" applyAlignment="1" applyProtection="1">
      <alignment horizontal="center" vertical="center" wrapText="1"/>
    </xf>
    <xf numFmtId="0" fontId="43" fillId="0" borderId="15" xfId="2235" applyFont="1" applyBorder="1" applyAlignment="1">
      <alignment horizontal="center" vertical="center" wrapText="1"/>
    </xf>
    <xf numFmtId="0" fontId="78" fillId="0" borderId="0" xfId="2235" applyFont="1" applyAlignment="1">
      <alignment horizontal="center" wrapText="1"/>
    </xf>
    <xf numFmtId="0" fontId="79" fillId="0" borderId="0" xfId="2235" applyFont="1" applyAlignment="1">
      <alignment horizontal="center" wrapText="1"/>
    </xf>
    <xf numFmtId="3" fontId="80" fillId="19" borderId="9" xfId="2235" applyNumberFormat="1" applyFont="1" applyFill="1" applyBorder="1" applyAlignment="1">
      <alignment horizontal="center" vertical="center" wrapText="1"/>
    </xf>
    <xf numFmtId="0" fontId="79" fillId="0" borderId="0" xfId="2235" applyFont="1" applyAlignment="1">
      <alignment horizontal="center" vertical="center" wrapText="1"/>
    </xf>
    <xf numFmtId="0" fontId="73" fillId="0" borderId="0" xfId="2235" applyFont="1" applyAlignment="1">
      <alignment horizontal="center" vertical="center" wrapText="1"/>
    </xf>
    <xf numFmtId="0" fontId="74" fillId="0" borderId="0" xfId="2235" applyFont="1" applyAlignment="1">
      <alignment horizontal="center" vertical="center" wrapText="1"/>
    </xf>
    <xf numFmtId="0" fontId="73" fillId="0" borderId="0" xfId="2235" applyFont="1" applyAlignment="1">
      <alignment horizontal="center"/>
    </xf>
    <xf numFmtId="0" fontId="73" fillId="0" borderId="0" xfId="2235" applyFont="1" applyAlignment="1">
      <alignment horizontal="center" vertical="center"/>
    </xf>
    <xf numFmtId="0" fontId="73" fillId="0" borderId="0" xfId="2235" applyFont="1" applyAlignment="1">
      <alignment vertical="center" wrapText="1"/>
    </xf>
    <xf numFmtId="0" fontId="73" fillId="0" borderId="0" xfId="763" applyNumberFormat="1" applyFont="1" applyFill="1" applyBorder="1" applyAlignment="1">
      <alignment horizontal="center" wrapText="1"/>
    </xf>
    <xf numFmtId="0" fontId="34" fillId="0" borderId="50" xfId="2238" applyFont="1" applyBorder="1" applyAlignment="1">
      <alignment horizontal="center" vertical="center" wrapText="1"/>
    </xf>
    <xf numFmtId="0" fontId="34" fillId="2" borderId="50" xfId="2238" applyFont="1" applyFill="1" applyBorder="1" applyAlignment="1">
      <alignment horizontal="left" vertical="center" wrapText="1"/>
    </xf>
    <xf numFmtId="0" fontId="81" fillId="0" borderId="50" xfId="2238" applyFont="1" applyBorder="1" applyAlignment="1">
      <alignment horizontal="left" vertical="center" wrapText="1"/>
    </xf>
    <xf numFmtId="41" fontId="34" fillId="0" borderId="50" xfId="2238" applyNumberFormat="1" applyFont="1" applyBorder="1" applyAlignment="1">
      <alignment horizontal="center" vertical="center" wrapText="1"/>
    </xf>
    <xf numFmtId="43" fontId="82" fillId="0" borderId="0" xfId="1" applyFont="1" applyFill="1" applyAlignment="1">
      <alignment horizontal="left" wrapText="1"/>
    </xf>
    <xf numFmtId="220" fontId="34" fillId="0" borderId="15" xfId="2235" applyNumberFormat="1" applyFont="1" applyBorder="1" applyAlignment="1">
      <alignment horizontal="center" vertical="center" wrapText="1"/>
    </xf>
    <xf numFmtId="191" fontId="43" fillId="0" borderId="50" xfId="1122" applyNumberFormat="1" applyFont="1" applyFill="1" applyBorder="1" applyAlignment="1" applyProtection="1">
      <alignment horizontal="center" vertical="center" wrapText="1"/>
    </xf>
    <xf numFmtId="41" fontId="74" fillId="0" borderId="0" xfId="2235" applyNumberFormat="1" applyFont="1" applyAlignment="1">
      <alignment wrapText="1"/>
    </xf>
    <xf numFmtId="41" fontId="74" fillId="0" borderId="0" xfId="763" applyNumberFormat="1" applyFont="1" applyFill="1" applyAlignment="1">
      <alignment wrapText="1"/>
    </xf>
    <xf numFmtId="0" fontId="74" fillId="0" borderId="0" xfId="2235" applyFont="1" applyAlignment="1">
      <alignment vertical="top" wrapText="1"/>
    </xf>
    <xf numFmtId="0" fontId="71" fillId="0" borderId="0" xfId="2235" applyFont="1" applyAlignment="1">
      <alignment vertical="top" wrapText="1"/>
    </xf>
    <xf numFmtId="41" fontId="34" fillId="0" borderId="50" xfId="2237" applyNumberFormat="1" applyFont="1" applyBorder="1" applyAlignment="1">
      <alignment horizontal="center" vertical="center" wrapText="1"/>
    </xf>
    <xf numFmtId="41" fontId="34" fillId="0" borderId="15" xfId="2235" applyNumberFormat="1" applyFont="1" applyBorder="1" applyAlignment="1">
      <alignment horizontal="center" vertical="center" wrapText="1"/>
    </xf>
    <xf numFmtId="191" fontId="34" fillId="0" borderId="50" xfId="1146" applyFont="1" applyFill="1" applyBorder="1" applyAlignment="1" applyProtection="1">
      <alignment horizontal="center" vertical="center" wrapText="1"/>
    </xf>
    <xf numFmtId="0" fontId="35" fillId="0" borderId="50" xfId="2484" applyFont="1" applyBorder="1" applyAlignment="1">
      <alignment horizontal="left" vertical="center" wrapText="1"/>
    </xf>
    <xf numFmtId="17" fontId="34" fillId="0" borderId="15" xfId="2235" applyNumberFormat="1" applyFont="1" applyBorder="1" applyAlignment="1">
      <alignment horizontal="center" vertical="center" wrapText="1"/>
    </xf>
    <xf numFmtId="3" fontId="34" fillId="0" borderId="0" xfId="2238" applyNumberFormat="1" applyFont="1" applyAlignment="1">
      <alignment horizontal="center" vertical="center" wrapText="1"/>
    </xf>
    <xf numFmtId="0" fontId="34" fillId="0" borderId="50" xfId="2238" applyFont="1" applyBorder="1" applyAlignment="1">
      <alignment horizontal="left" wrapText="1"/>
    </xf>
    <xf numFmtId="0" fontId="45" fillId="0" borderId="0" xfId="2480"/>
    <xf numFmtId="3" fontId="81" fillId="0" borderId="50" xfId="2238" applyNumberFormat="1" applyFont="1" applyBorder="1" applyAlignment="1">
      <alignment horizontal="center" vertical="center" wrapText="1"/>
    </xf>
    <xf numFmtId="219" fontId="34" fillId="0" borderId="50" xfId="3600" applyNumberFormat="1" applyFont="1" applyFill="1" applyBorder="1" applyAlignment="1">
      <alignment horizontal="center" vertical="center" wrapText="1"/>
    </xf>
    <xf numFmtId="191" fontId="34" fillId="0" borderId="50" xfId="1146" applyFont="1" applyFill="1" applyBorder="1" applyAlignment="1">
      <alignment horizontal="center" vertical="center" wrapText="1"/>
    </xf>
    <xf numFmtId="219" fontId="34" fillId="0" borderId="50" xfId="3600" applyNumberFormat="1" applyFont="1" applyBorder="1" applyAlignment="1">
      <alignment horizontal="center" vertical="center" wrapText="1"/>
    </xf>
    <xf numFmtId="191" fontId="34" fillId="0" borderId="50" xfId="1119" applyFont="1" applyFill="1" applyBorder="1" applyAlignment="1">
      <alignment horizontal="center" vertical="center" wrapText="1"/>
    </xf>
    <xf numFmtId="0" fontId="34" fillId="0" borderId="50" xfId="2237" applyFont="1" applyBorder="1" applyAlignment="1">
      <alignment horizontal="center" vertical="center"/>
    </xf>
    <xf numFmtId="0" fontId="34" fillId="0" borderId="50" xfId="2237" applyFont="1" applyBorder="1" applyAlignment="1">
      <alignment horizontal="left" wrapText="1"/>
    </xf>
    <xf numFmtId="0" fontId="83" fillId="0" borderId="50" xfId="2431" applyFont="1" applyBorder="1" applyAlignment="1">
      <alignment vertical="top" wrapText="1"/>
    </xf>
    <xf numFmtId="191" fontId="34" fillId="0" borderId="52" xfId="1119" applyFont="1" applyFill="1" applyBorder="1" applyAlignment="1">
      <alignment horizontal="center" vertical="center" wrapText="1"/>
    </xf>
    <xf numFmtId="3" fontId="36" fillId="0" borderId="50" xfId="2431" applyNumberFormat="1" applyFont="1" applyBorder="1" applyAlignment="1">
      <alignment horizontal="center" vertical="center"/>
    </xf>
    <xf numFmtId="41" fontId="34" fillId="0" borderId="0" xfId="763" applyNumberFormat="1" applyFont="1" applyFill="1" applyBorder="1" applyAlignment="1">
      <alignment horizontal="center" wrapText="1"/>
    </xf>
    <xf numFmtId="0" fontId="36" fillId="0" borderId="50" xfId="2431" applyFont="1" applyBorder="1" applyAlignment="1">
      <alignment horizontal="center" vertical="center"/>
    </xf>
    <xf numFmtId="41" fontId="34" fillId="0" borderId="0" xfId="2235" applyNumberFormat="1" applyFont="1" applyAlignment="1">
      <alignment horizontal="center" wrapText="1"/>
    </xf>
    <xf numFmtId="0" fontId="73" fillId="0" borderId="0" xfId="763" applyNumberFormat="1" applyFont="1" applyFill="1" applyAlignment="1">
      <alignment horizontal="center" wrapText="1"/>
    </xf>
    <xf numFmtId="0" fontId="74" fillId="0" borderId="0" xfId="763" applyNumberFormat="1" applyFont="1" applyFill="1" applyAlignment="1">
      <alignment horizontal="center" wrapText="1"/>
    </xf>
    <xf numFmtId="0" fontId="34" fillId="0" borderId="50" xfId="2234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6" fillId="0" borderId="0" xfId="2430" applyFont="1" applyAlignment="1">
      <alignment horizontal="center"/>
    </xf>
    <xf numFmtId="0" fontId="43" fillId="0" borderId="0" xfId="2430" applyFont="1" applyAlignment="1">
      <alignment horizontal="center"/>
    </xf>
    <xf numFmtId="0" fontId="84" fillId="0" borderId="0" xfId="2430" applyFont="1" applyAlignment="1">
      <alignment horizontal="center"/>
    </xf>
    <xf numFmtId="0" fontId="32" fillId="0" borderId="0" xfId="2430" applyFont="1" applyAlignment="1">
      <alignment horizontal="center" vertical="center"/>
    </xf>
    <xf numFmtId="0" fontId="32" fillId="0" borderId="0" xfId="2430" applyFont="1" applyAlignment="1">
      <alignment vertical="center"/>
    </xf>
    <xf numFmtId="0" fontId="85" fillId="0" borderId="0" xfId="2430" applyAlignment="1">
      <alignment horizontal="center" vertical="center"/>
    </xf>
    <xf numFmtId="0" fontId="85" fillId="0" borderId="0" xfId="2430" applyAlignment="1">
      <alignment horizontal="center"/>
    </xf>
    <xf numFmtId="43" fontId="37" fillId="0" borderId="0" xfId="2430" applyNumberFormat="1" applyFont="1" applyAlignment="1">
      <alignment horizontal="left" vertical="center"/>
    </xf>
    <xf numFmtId="0" fontId="37" fillId="0" borderId="0" xfId="2430" applyFont="1" applyAlignment="1">
      <alignment vertical="center"/>
    </xf>
    <xf numFmtId="0" fontId="86" fillId="0" borderId="0" xfId="2483" applyFont="1" applyAlignment="1">
      <alignment horizontal="center" vertical="center"/>
    </xf>
    <xf numFmtId="43" fontId="31" fillId="0" borderId="0" xfId="2483" applyNumberFormat="1" applyFont="1"/>
    <xf numFmtId="0" fontId="31" fillId="0" borderId="0" xfId="2430" applyFont="1" applyAlignment="1">
      <alignment horizontal="center" vertical="center"/>
    </xf>
    <xf numFmtId="0" fontId="37" fillId="0" borderId="46" xfId="2430" applyFont="1" applyBorder="1" applyAlignment="1">
      <alignment horizontal="center" vertical="center"/>
    </xf>
    <xf numFmtId="0" fontId="37" fillId="0" borderId="47" xfId="2430" applyFont="1" applyBorder="1" applyAlignment="1">
      <alignment horizontal="center" vertical="center"/>
    </xf>
    <xf numFmtId="0" fontId="31" fillId="0" borderId="48" xfId="2430" applyFont="1" applyBorder="1" applyAlignment="1">
      <alignment horizontal="center" vertical="center"/>
    </xf>
    <xf numFmtId="0" fontId="37" fillId="0" borderId="47" xfId="2430" applyFont="1" applyBorder="1" applyAlignment="1">
      <alignment horizontal="center" vertical="center" wrapText="1"/>
    </xf>
    <xf numFmtId="0" fontId="37" fillId="0" borderId="49" xfId="2430" applyFont="1" applyBorder="1" applyAlignment="1">
      <alignment horizontal="center" vertical="center"/>
    </xf>
    <xf numFmtId="0" fontId="37" fillId="0" borderId="50" xfId="2430" applyFont="1" applyBorder="1" applyAlignment="1">
      <alignment horizontal="center" vertical="center"/>
    </xf>
    <xf numFmtId="0" fontId="31" fillId="0" borderId="9" xfId="2430" applyFont="1" applyBorder="1" applyAlignment="1">
      <alignment horizontal="center" vertical="center"/>
    </xf>
    <xf numFmtId="0" fontId="37" fillId="0" borderId="50" xfId="2430" applyFont="1" applyBorder="1" applyAlignment="1">
      <alignment horizontal="center" vertical="center" wrapText="1"/>
    </xf>
    <xf numFmtId="0" fontId="31" fillId="0" borderId="51" xfId="2483" applyFont="1" applyBorder="1" applyAlignment="1">
      <alignment horizontal="center" vertical="center" wrapText="1"/>
    </xf>
    <xf numFmtId="0" fontId="37" fillId="0" borderId="52" xfId="2430" applyFont="1" applyBorder="1" applyAlignment="1">
      <alignment horizontal="center" vertical="center"/>
    </xf>
    <xf numFmtId="0" fontId="37" fillId="0" borderId="52" xfId="2430" applyFont="1" applyBorder="1" applyAlignment="1">
      <alignment horizontal="center" vertical="center" wrapText="1"/>
    </xf>
    <xf numFmtId="0" fontId="31" fillId="0" borderId="52" xfId="2483" applyFont="1" applyBorder="1" applyAlignment="1">
      <alignment horizontal="center" vertical="center" wrapText="1"/>
    </xf>
    <xf numFmtId="0" fontId="34" fillId="0" borderId="53" xfId="2430" applyFont="1" applyBorder="1" applyAlignment="1">
      <alignment horizontal="center" vertical="center"/>
    </xf>
    <xf numFmtId="0" fontId="34" fillId="0" borderId="50" xfId="2430" applyFont="1" applyBorder="1" applyAlignment="1">
      <alignment horizontal="left" vertical="center" wrapText="1"/>
    </xf>
    <xf numFmtId="0" fontId="34" fillId="0" borderId="50" xfId="2430" applyFont="1" applyBorder="1" applyAlignment="1">
      <alignment horizontal="center" vertical="center" wrapText="1"/>
    </xf>
    <xf numFmtId="3" fontId="36" fillId="0" borderId="50" xfId="2430" applyNumberFormat="1" applyFont="1" applyBorder="1" applyAlignment="1">
      <alignment horizontal="center" vertical="center"/>
    </xf>
    <xf numFmtId="3" fontId="34" fillId="0" borderId="50" xfId="2430" applyNumberFormat="1" applyFont="1" applyBorder="1" applyAlignment="1">
      <alignment horizontal="center" vertical="center"/>
    </xf>
    <xf numFmtId="0" fontId="31" fillId="0" borderId="53" xfId="2483" applyFont="1" applyBorder="1" applyAlignment="1">
      <alignment horizontal="center" vertical="center"/>
    </xf>
    <xf numFmtId="0" fontId="31" fillId="0" borderId="50" xfId="2483" applyFont="1" applyBorder="1" applyAlignment="1">
      <alignment vertical="center" wrapText="1"/>
    </xf>
    <xf numFmtId="0" fontId="36" fillId="0" borderId="50" xfId="2483" applyFont="1" applyBorder="1" applyAlignment="1">
      <alignment horizontal="center" vertical="center"/>
    </xf>
    <xf numFmtId="0" fontId="36" fillId="0" borderId="53" xfId="2483" applyFont="1" applyBorder="1" applyAlignment="1">
      <alignment horizontal="center" vertical="center"/>
    </xf>
    <xf numFmtId="0" fontId="31" fillId="0" borderId="0" xfId="2430" applyFont="1"/>
    <xf numFmtId="0" fontId="31" fillId="0" borderId="54" xfId="2430" applyFont="1" applyBorder="1" applyAlignment="1">
      <alignment horizontal="center" vertical="center"/>
    </xf>
    <xf numFmtId="0" fontId="31" fillId="0" borderId="0" xfId="2430" applyFont="1" applyAlignment="1">
      <alignment horizontal="center"/>
    </xf>
    <xf numFmtId="0" fontId="31" fillId="0" borderId="35" xfId="2430" applyFont="1" applyBorder="1" applyAlignment="1">
      <alignment horizontal="center" vertical="center"/>
    </xf>
    <xf numFmtId="3" fontId="34" fillId="0" borderId="0" xfId="2430" applyNumberFormat="1" applyFont="1" applyAlignment="1">
      <alignment vertical="center"/>
    </xf>
    <xf numFmtId="3" fontId="34" fillId="0" borderId="55" xfId="2430" applyNumberFormat="1" applyFont="1" applyBorder="1" applyAlignment="1">
      <alignment horizontal="center" vertical="center"/>
    </xf>
    <xf numFmtId="0" fontId="43" fillId="0" borderId="0" xfId="2430" applyFont="1" applyAlignment="1">
      <alignment horizontal="center" vertical="center"/>
    </xf>
    <xf numFmtId="3" fontId="43" fillId="0" borderId="0" xfId="2430" applyNumberFormat="1" applyFont="1" applyAlignment="1">
      <alignment horizontal="center" vertical="center"/>
    </xf>
    <xf numFmtId="0" fontId="32" fillId="0" borderId="0" xfId="2430" applyFont="1" applyAlignment="1">
      <alignment horizontal="center"/>
    </xf>
    <xf numFmtId="3" fontId="84" fillId="0" borderId="0" xfId="2430" applyNumberFormat="1" applyFont="1" applyAlignment="1">
      <alignment horizontal="center"/>
    </xf>
    <xf numFmtId="0" fontId="31" fillId="0" borderId="0" xfId="2430" applyFont="1" applyAlignment="1">
      <alignment horizontal="center" vertical="center" wrapText="1"/>
    </xf>
    <xf numFmtId="0" fontId="87" fillId="0" borderId="0" xfId="2430" applyFont="1" applyAlignment="1">
      <alignment horizontal="center" vertical="center" wrapText="1"/>
    </xf>
    <xf numFmtId="3" fontId="34" fillId="0" borderId="0" xfId="2430" applyNumberFormat="1" applyFont="1" applyAlignment="1">
      <alignment horizontal="center" vertical="center"/>
    </xf>
    <xf numFmtId="0" fontId="73" fillId="0" borderId="50" xfId="2483" applyFont="1" applyBorder="1" applyAlignment="1">
      <alignment vertical="center" wrapText="1"/>
    </xf>
    <xf numFmtId="0" fontId="73" fillId="0" borderId="50" xfId="2430" applyFont="1" applyBorder="1" applyAlignment="1">
      <alignment horizontal="center" vertical="center" wrapText="1"/>
    </xf>
    <xf numFmtId="0" fontId="34" fillId="0" borderId="56" xfId="2430" applyFont="1" applyBorder="1" applyAlignment="1">
      <alignment horizontal="center" vertical="center"/>
    </xf>
    <xf numFmtId="0" fontId="34" fillId="0" borderId="57" xfId="2430" applyFont="1" applyBorder="1" applyAlignment="1">
      <alignment horizontal="left" vertical="center"/>
    </xf>
    <xf numFmtId="0" fontId="34" fillId="0" borderId="57" xfId="2430" applyFont="1" applyBorder="1" applyAlignment="1">
      <alignment vertical="center"/>
    </xf>
    <xf numFmtId="0" fontId="36" fillId="0" borderId="57" xfId="2430" applyFont="1" applyBorder="1" applyAlignment="1">
      <alignment horizontal="center" vertical="center"/>
    </xf>
    <xf numFmtId="3" fontId="34" fillId="0" borderId="57" xfId="2430" applyNumberFormat="1" applyFont="1" applyBorder="1" applyAlignment="1">
      <alignment horizontal="center" vertical="center"/>
    </xf>
    <xf numFmtId="0" fontId="85" fillId="0" borderId="1" xfId="2430" applyBorder="1" applyAlignment="1">
      <alignment horizontal="center" vertical="center"/>
    </xf>
    <xf numFmtId="37" fontId="85" fillId="0" borderId="2" xfId="2430" applyNumberFormat="1" applyBorder="1" applyAlignment="1">
      <alignment horizontal="center"/>
    </xf>
    <xf numFmtId="37" fontId="31" fillId="0" borderId="58" xfId="2430" applyNumberFormat="1" applyFont="1" applyBorder="1" applyAlignment="1">
      <alignment horizontal="center"/>
    </xf>
    <xf numFmtId="37" fontId="85" fillId="0" borderId="58" xfId="2430" applyNumberFormat="1" applyBorder="1" applyAlignment="1">
      <alignment horizontal="center"/>
    </xf>
    <xf numFmtId="0" fontId="85" fillId="0" borderId="3" xfId="2430" applyBorder="1" applyAlignment="1">
      <alignment horizontal="center" vertical="center"/>
    </xf>
    <xf numFmtId="37" fontId="85" fillId="0" borderId="0" xfId="2430" applyNumberFormat="1" applyAlignment="1">
      <alignment horizontal="center"/>
    </xf>
    <xf numFmtId="37" fontId="31" fillId="0" borderId="59" xfId="2430" applyNumberFormat="1" applyFont="1" applyBorder="1" applyAlignment="1">
      <alignment horizontal="center"/>
    </xf>
    <xf numFmtId="37" fontId="85" fillId="0" borderId="59" xfId="2430" applyNumberFormat="1" applyBorder="1" applyAlignment="1">
      <alignment horizontal="center"/>
    </xf>
    <xf numFmtId="37" fontId="88" fillId="0" borderId="5" xfId="2430" applyNumberFormat="1" applyFont="1" applyBorder="1" applyAlignment="1">
      <alignment horizontal="center"/>
    </xf>
    <xf numFmtId="37" fontId="88" fillId="0" borderId="60" xfId="2430" applyNumberFormat="1" applyFont="1" applyBorder="1" applyAlignment="1">
      <alignment horizontal="center"/>
    </xf>
    <xf numFmtId="37" fontId="88" fillId="0" borderId="61" xfId="2430" applyNumberFormat="1" applyFont="1" applyBorder="1" applyAlignment="1">
      <alignment horizontal="center"/>
    </xf>
    <xf numFmtId="0" fontId="88" fillId="0" borderId="1" xfId="2430" applyFont="1" applyBorder="1" applyAlignment="1">
      <alignment horizontal="left" vertical="center"/>
    </xf>
    <xf numFmtId="0" fontId="88" fillId="0" borderId="2" xfId="2430" applyFont="1" applyBorder="1" applyAlignment="1">
      <alignment horizontal="left" vertical="center"/>
    </xf>
    <xf numFmtId="0" fontId="88" fillId="0" borderId="3" xfId="2430" applyFont="1" applyBorder="1" applyAlignment="1">
      <alignment horizontal="left" vertical="center"/>
    </xf>
    <xf numFmtId="0" fontId="88" fillId="0" borderId="0" xfId="2430" applyFont="1" applyAlignment="1">
      <alignment horizontal="left" vertical="center"/>
    </xf>
    <xf numFmtId="0" fontId="88" fillId="0" borderId="4" xfId="2430" applyFont="1" applyBorder="1" applyAlignment="1">
      <alignment vertical="center"/>
    </xf>
    <xf numFmtId="0" fontId="85" fillId="0" borderId="5" xfId="2430" applyBorder="1"/>
    <xf numFmtId="0" fontId="85" fillId="0" borderId="5" xfId="2430" applyBorder="1" applyAlignment="1">
      <alignment horizontal="center"/>
    </xf>
    <xf numFmtId="0" fontId="85" fillId="0" borderId="5" xfId="2430" applyBorder="1" applyAlignment="1">
      <alignment horizontal="right"/>
    </xf>
    <xf numFmtId="0" fontId="34" fillId="0" borderId="0" xfId="2430" applyFont="1" applyAlignment="1">
      <alignment horizontal="center" vertical="center"/>
    </xf>
    <xf numFmtId="0" fontId="34" fillId="0" borderId="0" xfId="2430" applyFont="1" applyAlignment="1">
      <alignment horizontal="left" vertical="center"/>
    </xf>
    <xf numFmtId="0" fontId="34" fillId="0" borderId="0" xfId="2430" applyFont="1" applyAlignment="1">
      <alignment vertical="center"/>
    </xf>
    <xf numFmtId="0" fontId="36" fillId="0" borderId="0" xfId="2430" applyFont="1" applyAlignment="1">
      <alignment horizontal="center" vertical="center"/>
    </xf>
    <xf numFmtId="0" fontId="89" fillId="0" borderId="0" xfId="2483" applyFont="1" applyAlignment="1">
      <alignment horizontal="center" vertical="center"/>
    </xf>
    <xf numFmtId="0" fontId="85" fillId="0" borderId="0" xfId="2483" applyAlignment="1">
      <alignment horizontal="right"/>
    </xf>
    <xf numFmtId="3" fontId="34" fillId="0" borderId="62" xfId="2430" applyNumberFormat="1" applyFont="1" applyBorder="1" applyAlignment="1">
      <alignment horizontal="center" vertical="center"/>
    </xf>
    <xf numFmtId="37" fontId="36" fillId="0" borderId="0" xfId="2430" applyNumberFormat="1" applyFont="1" applyAlignment="1">
      <alignment horizontal="center"/>
    </xf>
    <xf numFmtId="0" fontId="88" fillId="0" borderId="6" xfId="2430" applyFont="1" applyBorder="1" applyAlignment="1">
      <alignment horizontal="left" vertical="center"/>
    </xf>
    <xf numFmtId="0" fontId="88" fillId="0" borderId="7" xfId="2430" applyFont="1" applyBorder="1" applyAlignment="1">
      <alignment horizontal="left" vertical="center"/>
    </xf>
    <xf numFmtId="0" fontId="73" fillId="0" borderId="0" xfId="2430" applyFont="1" applyAlignment="1">
      <alignment horizontal="center" vertical="center"/>
    </xf>
    <xf numFmtId="0" fontId="85" fillId="0" borderId="8" xfId="2430" applyBorder="1" applyAlignment="1">
      <alignment horizontal="right"/>
    </xf>
    <xf numFmtId="0" fontId="85" fillId="0" borderId="0" xfId="2483" applyAlignment="1">
      <alignment horizontal="center" vertical="center"/>
    </xf>
    <xf numFmtId="37" fontId="88" fillId="0" borderId="0" xfId="2430" applyNumberFormat="1" applyFont="1" applyAlignment="1">
      <alignment horizontal="center"/>
    </xf>
    <xf numFmtId="0" fontId="73" fillId="0" borderId="53" xfId="2483" applyFont="1" applyBorder="1" applyAlignment="1">
      <alignment horizontal="center" vertical="center"/>
    </xf>
    <xf numFmtId="3" fontId="84" fillId="0" borderId="0" xfId="2430" applyNumberFormat="1" applyFont="1" applyAlignment="1">
      <alignment horizontal="center" vertical="center"/>
    </xf>
    <xf numFmtId="0" fontId="87" fillId="0" borderId="0" xfId="2430" applyFont="1" applyAlignment="1">
      <alignment horizontal="center" vertical="center"/>
    </xf>
    <xf numFmtId="0" fontId="87" fillId="0" borderId="0" xfId="2430" applyFont="1" applyAlignment="1">
      <alignment vertical="center"/>
    </xf>
    <xf numFmtId="0" fontId="84" fillId="0" borderId="0" xfId="2430" applyFont="1" applyAlignment="1">
      <alignment horizontal="center" vertical="center"/>
    </xf>
    <xf numFmtId="0" fontId="84" fillId="0" borderId="0" xfId="2430" applyFont="1" applyAlignment="1">
      <alignment vertical="center"/>
    </xf>
    <xf numFmtId="0" fontId="36" fillId="0" borderId="0" xfId="2431" applyFont="1" applyAlignment="1">
      <alignment horizontal="center"/>
    </xf>
    <xf numFmtId="0" fontId="43" fillId="0" borderId="0" xfId="2431" applyFont="1" applyAlignment="1">
      <alignment horizontal="center"/>
    </xf>
    <xf numFmtId="0" fontId="84" fillId="0" borderId="0" xfId="2431" applyFont="1" applyAlignment="1">
      <alignment horizontal="center"/>
    </xf>
    <xf numFmtId="0" fontId="32" fillId="0" borderId="0" xfId="2431" applyFont="1" applyAlignment="1">
      <alignment horizontal="center" vertical="center"/>
    </xf>
    <xf numFmtId="0" fontId="32" fillId="0" borderId="0" xfId="2431" applyFont="1" applyAlignment="1">
      <alignment vertical="center"/>
    </xf>
    <xf numFmtId="0" fontId="85" fillId="0" borderId="0" xfId="2431" applyAlignment="1">
      <alignment horizontal="center" vertical="center"/>
    </xf>
    <xf numFmtId="3" fontId="32" fillId="0" borderId="0" xfId="2431" applyNumberFormat="1" applyFont="1" applyAlignment="1">
      <alignment horizontal="center" vertical="center"/>
    </xf>
    <xf numFmtId="0" fontId="85" fillId="0" borderId="0" xfId="2431" applyAlignment="1">
      <alignment horizontal="center"/>
    </xf>
    <xf numFmtId="0" fontId="37" fillId="0" borderId="0" xfId="2431" applyFont="1" applyAlignment="1">
      <alignment horizontal="left" vertical="center"/>
    </xf>
    <xf numFmtId="0" fontId="37" fillId="0" borderId="0" xfId="2431" applyFont="1" applyAlignment="1">
      <alignment vertical="center"/>
    </xf>
    <xf numFmtId="0" fontId="32" fillId="0" borderId="0" xfId="2292" applyFont="1"/>
    <xf numFmtId="43" fontId="37" fillId="0" borderId="0" xfId="2431" applyNumberFormat="1" applyFont="1" applyAlignment="1">
      <alignment horizontal="left" vertical="center"/>
    </xf>
    <xf numFmtId="43" fontId="31" fillId="0" borderId="0" xfId="2484" applyNumberFormat="1" applyFont="1" applyAlignment="1">
      <alignment horizontal="left" vertical="center"/>
    </xf>
    <xf numFmtId="0" fontId="86" fillId="0" borderId="0" xfId="2484" applyFont="1" applyAlignment="1">
      <alignment horizontal="center" vertical="center"/>
    </xf>
    <xf numFmtId="0" fontId="37" fillId="20" borderId="9" xfId="2431" applyFont="1" applyFill="1" applyBorder="1" applyAlignment="1">
      <alignment horizontal="center" vertical="center"/>
    </xf>
    <xf numFmtId="0" fontId="31" fillId="20" borderId="9" xfId="2431" applyFont="1" applyFill="1" applyBorder="1" applyAlignment="1">
      <alignment horizontal="center" vertical="center"/>
    </xf>
    <xf numFmtId="0" fontId="37" fillId="20" borderId="9" xfId="2431" applyFont="1" applyFill="1" applyBorder="1" applyAlignment="1">
      <alignment horizontal="center" vertical="center" wrapText="1"/>
    </xf>
    <xf numFmtId="3" fontId="37" fillId="20" borderId="9" xfId="2431" applyNumberFormat="1" applyFont="1" applyFill="1" applyBorder="1" applyAlignment="1">
      <alignment horizontal="center" vertical="center"/>
    </xf>
    <xf numFmtId="0" fontId="34" fillId="0" borderId="51" xfId="2431" applyFont="1" applyBorder="1" applyAlignment="1">
      <alignment horizontal="center" vertical="center"/>
    </xf>
    <xf numFmtId="0" fontId="34" fillId="0" borderId="51" xfId="2431" applyFont="1" applyBorder="1" applyAlignment="1">
      <alignment horizontal="left" vertical="center" wrapText="1"/>
    </xf>
    <xf numFmtId="0" fontId="34" fillId="0" borderId="51" xfId="2431" applyFont="1" applyBorder="1" applyAlignment="1">
      <alignment horizontal="center" vertical="center" wrapText="1"/>
    </xf>
    <xf numFmtId="0" fontId="36" fillId="0" borderId="51" xfId="2431" applyFont="1" applyBorder="1" applyAlignment="1">
      <alignment horizontal="center" vertical="center"/>
    </xf>
    <xf numFmtId="0" fontId="36" fillId="0" borderId="51" xfId="2484" applyFont="1" applyBorder="1" applyAlignment="1">
      <alignment horizontal="center" vertical="center"/>
    </xf>
    <xf numFmtId="3" fontId="36" fillId="0" borderId="51" xfId="2431" applyNumberFormat="1" applyFont="1" applyBorder="1" applyAlignment="1">
      <alignment horizontal="center" vertical="center"/>
    </xf>
    <xf numFmtId="3" fontId="34" fillId="0" borderId="51" xfId="2431" applyNumberFormat="1" applyFont="1" applyBorder="1" applyAlignment="1">
      <alignment horizontal="center" vertical="center"/>
    </xf>
    <xf numFmtId="0" fontId="31" fillId="0" borderId="50" xfId="2484" applyFont="1" applyBorder="1" applyAlignment="1">
      <alignment horizontal="center" vertical="center"/>
    </xf>
    <xf numFmtId="0" fontId="31" fillId="0" borderId="50" xfId="2484" applyFont="1" applyBorder="1" applyAlignment="1">
      <alignment vertical="center" wrapText="1"/>
    </xf>
    <xf numFmtId="0" fontId="34" fillId="0" borderId="50" xfId="2431" applyFont="1" applyBorder="1" applyAlignment="1">
      <alignment horizontal="center" vertical="center" wrapText="1"/>
    </xf>
    <xf numFmtId="0" fontId="36" fillId="0" borderId="50" xfId="2484" applyFont="1" applyBorder="1" applyAlignment="1">
      <alignment horizontal="center" vertical="center"/>
    </xf>
    <xf numFmtId="3" fontId="34" fillId="0" borderId="50" xfId="2431" applyNumberFormat="1" applyFont="1" applyBorder="1" applyAlignment="1">
      <alignment horizontal="center" vertical="center"/>
    </xf>
    <xf numFmtId="3" fontId="36" fillId="0" borderId="50" xfId="2484" applyNumberFormat="1" applyFont="1" applyBorder="1" applyAlignment="1">
      <alignment horizontal="center" vertical="center"/>
    </xf>
    <xf numFmtId="3" fontId="37" fillId="20" borderId="16" xfId="2431" applyNumberFormat="1" applyFont="1" applyFill="1" applyBorder="1" applyAlignment="1">
      <alignment horizontal="center" vertical="center"/>
    </xf>
    <xf numFmtId="3" fontId="37" fillId="20" borderId="83" xfId="2431" applyNumberFormat="1" applyFont="1" applyFill="1" applyBorder="1" applyAlignment="1">
      <alignment horizontal="center" vertical="center"/>
    </xf>
    <xf numFmtId="3" fontId="37" fillId="20" borderId="15" xfId="2431" applyNumberFormat="1" applyFont="1" applyFill="1" applyBorder="1" applyAlignment="1">
      <alignment horizontal="center" vertical="center"/>
    </xf>
    <xf numFmtId="3" fontId="37" fillId="20" borderId="30" xfId="2431" applyNumberFormat="1" applyFont="1" applyFill="1" applyBorder="1" applyAlignment="1">
      <alignment horizontal="center" vertical="center"/>
    </xf>
    <xf numFmtId="3" fontId="37" fillId="20" borderId="13" xfId="2431" applyNumberFormat="1" applyFont="1" applyFill="1" applyBorder="1" applyAlignment="1">
      <alignment horizontal="center" vertical="center"/>
    </xf>
    <xf numFmtId="3" fontId="37" fillId="20" borderId="84" xfId="2431" applyNumberFormat="1" applyFont="1" applyFill="1" applyBorder="1" applyAlignment="1">
      <alignment horizontal="center" vertical="center"/>
    </xf>
    <xf numFmtId="0" fontId="32" fillId="0" borderId="52" xfId="2431" applyFont="1" applyBorder="1" applyAlignment="1">
      <alignment horizontal="center" vertical="center"/>
    </xf>
    <xf numFmtId="0" fontId="32" fillId="0" borderId="52" xfId="2431" applyFont="1" applyBorder="1" applyAlignment="1">
      <alignment vertical="center"/>
    </xf>
    <xf numFmtId="0" fontId="85" fillId="0" borderId="52" xfId="2431" applyBorder="1" applyAlignment="1">
      <alignment horizontal="center" vertical="center"/>
    </xf>
    <xf numFmtId="3" fontId="32" fillId="0" borderId="52" xfId="2431" applyNumberFormat="1" applyFont="1" applyBorder="1" applyAlignment="1">
      <alignment horizontal="center" vertical="center"/>
    </xf>
  </cellXfs>
  <cellStyles count="373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&gt;? MK/l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2 2" xfId="55"/>
    <cellStyle name="20% - Accent1 13" xfId="56"/>
    <cellStyle name="20% - Accent1 13 2" xfId="57"/>
    <cellStyle name="20% - Accent1 14" xfId="58"/>
    <cellStyle name="20% - Accent1 14 2" xfId="59"/>
    <cellStyle name="20% - Accent1 15" xfId="60"/>
    <cellStyle name="20% - Accent1 15 2" xfId="61"/>
    <cellStyle name="20% - Accent1 16" xfId="62"/>
    <cellStyle name="20% - Accent1 16 2" xfId="63"/>
    <cellStyle name="20% - Accent1 17" xfId="64"/>
    <cellStyle name="20% - Accent1 2" xfId="65"/>
    <cellStyle name="20% - Accent1 2 2" xfId="66"/>
    <cellStyle name="20% - Accent1 2 2 2" xfId="67"/>
    <cellStyle name="20% - Accent1 2 3" xfId="68"/>
    <cellStyle name="20% - Accent1 2 3 2" xfId="69"/>
    <cellStyle name="20% - Accent1 2 4" xfId="70"/>
    <cellStyle name="20% - Accent1 3" xfId="71"/>
    <cellStyle name="20% - Accent1 3 2" xfId="72"/>
    <cellStyle name="20% - Accent1 4" xfId="73"/>
    <cellStyle name="20% - Accent1 4 2" xfId="74"/>
    <cellStyle name="20% - Accent1 5" xfId="75"/>
    <cellStyle name="20% - Accent1 5 2" xfId="76"/>
    <cellStyle name="20% - Accent1 6" xfId="77"/>
    <cellStyle name="20% - Accent1 6 2" xfId="78"/>
    <cellStyle name="20% - Accent1 7" xfId="79"/>
    <cellStyle name="20% - Accent1 7 2" xfId="80"/>
    <cellStyle name="20% - Accent1 8" xfId="81"/>
    <cellStyle name="20% - Accent1 8 2" xfId="82"/>
    <cellStyle name="20% - Accent1 9" xfId="83"/>
    <cellStyle name="20% - Accent1 9 2" xfId="84"/>
    <cellStyle name="20% - Accent2 10" xfId="85"/>
    <cellStyle name="20% - Accent2 10 2" xfId="86"/>
    <cellStyle name="20% - Accent2 11" xfId="87"/>
    <cellStyle name="20% - Accent2 11 2" xfId="88"/>
    <cellStyle name="20% - Accent2 12" xfId="89"/>
    <cellStyle name="20% - Accent2 12 2" xfId="90"/>
    <cellStyle name="20% - Accent2 13" xfId="91"/>
    <cellStyle name="20% - Accent2 13 2" xfId="92"/>
    <cellStyle name="20% - Accent2 14" xfId="93"/>
    <cellStyle name="20% - Accent2 14 2" xfId="94"/>
    <cellStyle name="20% - Accent2 15" xfId="95"/>
    <cellStyle name="20% - Accent2 15 2" xfId="96"/>
    <cellStyle name="20% - Accent2 16" xfId="97"/>
    <cellStyle name="20% - Accent2 16 2" xfId="98"/>
    <cellStyle name="20% - Accent2 17" xfId="99"/>
    <cellStyle name="20% - Accent2 2" xfId="100"/>
    <cellStyle name="20% - Accent2 2 2" xfId="101"/>
    <cellStyle name="20% - Accent2 2 2 2" xfId="102"/>
    <cellStyle name="20% - Accent2 2 3" xfId="103"/>
    <cellStyle name="20% - Accent2 2 3 2" xfId="104"/>
    <cellStyle name="20% - Accent2 2 4" xfId="105"/>
    <cellStyle name="20% - Accent2 3" xfId="106"/>
    <cellStyle name="20% - Accent2 3 2" xfId="107"/>
    <cellStyle name="20% - Accent2 4" xfId="108"/>
    <cellStyle name="20% - Accent2 4 2" xfId="109"/>
    <cellStyle name="20% - Accent2 5" xfId="110"/>
    <cellStyle name="20% - Accent2 5 2" xfId="111"/>
    <cellStyle name="20% - Accent2 6" xfId="112"/>
    <cellStyle name="20% - Accent2 6 2" xfId="113"/>
    <cellStyle name="20% - Accent2 7" xfId="114"/>
    <cellStyle name="20% - Accent2 7 2" xfId="115"/>
    <cellStyle name="20% - Accent2 8" xfId="116"/>
    <cellStyle name="20% - Accent2 8 2" xfId="117"/>
    <cellStyle name="20% - Accent2 9" xfId="118"/>
    <cellStyle name="20% - Accent2 9 2" xfId="119"/>
    <cellStyle name="20% - Accent3 10" xfId="120"/>
    <cellStyle name="20% - Accent3 10 2" xfId="121"/>
    <cellStyle name="20% - Accent3 11" xfId="122"/>
    <cellStyle name="20% - Accent3 11 2" xfId="123"/>
    <cellStyle name="20% - Accent3 12" xfId="124"/>
    <cellStyle name="20% - Accent3 12 2" xfId="125"/>
    <cellStyle name="20% - Accent3 13" xfId="126"/>
    <cellStyle name="20% - Accent3 13 2" xfId="127"/>
    <cellStyle name="20% - Accent3 14" xfId="128"/>
    <cellStyle name="20% - Accent3 14 2" xfId="129"/>
    <cellStyle name="20% - Accent3 15" xfId="130"/>
    <cellStyle name="20% - Accent3 15 2" xfId="131"/>
    <cellStyle name="20% - Accent3 16" xfId="132"/>
    <cellStyle name="20% - Accent3 16 2" xfId="133"/>
    <cellStyle name="20% - Accent3 17" xfId="134"/>
    <cellStyle name="20% - Accent3 2" xfId="135"/>
    <cellStyle name="20% - Accent3 2 2" xfId="136"/>
    <cellStyle name="20% - Accent3 2 2 2" xfId="137"/>
    <cellStyle name="20% - Accent3 2 3" xfId="138"/>
    <cellStyle name="20% - Accent3 2 3 2" xfId="139"/>
    <cellStyle name="20% - Accent3 2 4" xfId="140"/>
    <cellStyle name="20% - Accent3 3" xfId="141"/>
    <cellStyle name="20% - Accent3 3 2" xfId="142"/>
    <cellStyle name="20% - Accent3 4" xfId="143"/>
    <cellStyle name="20% - Accent3 4 2" xfId="144"/>
    <cellStyle name="20% - Accent3 5" xfId="145"/>
    <cellStyle name="20% - Accent3 5 2" xfId="146"/>
    <cellStyle name="20% - Accent3 6" xfId="147"/>
    <cellStyle name="20% - Accent3 6 2" xfId="148"/>
    <cellStyle name="20% - Accent3 7" xfId="149"/>
    <cellStyle name="20% - Accent3 7 2" xfId="150"/>
    <cellStyle name="20% - Accent3 8" xfId="151"/>
    <cellStyle name="20% - Accent3 8 2" xfId="152"/>
    <cellStyle name="20% - Accent3 9" xfId="153"/>
    <cellStyle name="20% - Accent3 9 2" xfId="154"/>
    <cellStyle name="20% - Accent4 10" xfId="155"/>
    <cellStyle name="20% - Accent4 10 2" xfId="156"/>
    <cellStyle name="20% - Accent4 11" xfId="157"/>
    <cellStyle name="20% - Accent4 11 2" xfId="158"/>
    <cellStyle name="20% - Accent4 12" xfId="159"/>
    <cellStyle name="20% - Accent4 12 2" xfId="160"/>
    <cellStyle name="20% - Accent4 13" xfId="161"/>
    <cellStyle name="20% - Accent4 13 2" xfId="162"/>
    <cellStyle name="20% - Accent4 14" xfId="163"/>
    <cellStyle name="20% - Accent4 14 2" xfId="164"/>
    <cellStyle name="20% - Accent4 15" xfId="165"/>
    <cellStyle name="20% - Accent4 15 2" xfId="166"/>
    <cellStyle name="20% - Accent4 16" xfId="167"/>
    <cellStyle name="20% - Accent4 16 2" xfId="168"/>
    <cellStyle name="20% - Accent4 17" xfId="169"/>
    <cellStyle name="20% - Accent4 2" xfId="170"/>
    <cellStyle name="20% - Accent4 2 2" xfId="171"/>
    <cellStyle name="20% - Accent4 2 2 2" xfId="172"/>
    <cellStyle name="20% - Accent4 2 3" xfId="173"/>
    <cellStyle name="20% - Accent4 2 3 2" xfId="174"/>
    <cellStyle name="20% - Accent4 2 4" xfId="175"/>
    <cellStyle name="20% - Accent4 3" xfId="176"/>
    <cellStyle name="20% - Accent4 3 2" xfId="177"/>
    <cellStyle name="20% - Accent4 4" xfId="178"/>
    <cellStyle name="20% - Accent4 4 2" xfId="179"/>
    <cellStyle name="20% - Accent4 5" xfId="180"/>
    <cellStyle name="20% - Accent4 5 2" xfId="181"/>
    <cellStyle name="20% - Accent4 6" xfId="182"/>
    <cellStyle name="20% - Accent4 6 2" xfId="183"/>
    <cellStyle name="20% - Accent4 7" xfId="184"/>
    <cellStyle name="20% - Accent4 7 2" xfId="185"/>
    <cellStyle name="20% - Accent4 8" xfId="186"/>
    <cellStyle name="20% - Accent4 8 2" xfId="187"/>
    <cellStyle name="20% - Accent4 9" xfId="188"/>
    <cellStyle name="20% - Accent4 9 2" xfId="189"/>
    <cellStyle name="20% - Accent5 10" xfId="190"/>
    <cellStyle name="20% - Accent5 10 2" xfId="191"/>
    <cellStyle name="20% - Accent5 11" xfId="192"/>
    <cellStyle name="20% - Accent5 11 2" xfId="193"/>
    <cellStyle name="20% - Accent5 12" xfId="194"/>
    <cellStyle name="20% - Accent5 12 2" xfId="195"/>
    <cellStyle name="20% - Accent5 13" xfId="196"/>
    <cellStyle name="20% - Accent5 13 2" xfId="197"/>
    <cellStyle name="20% - Accent5 14" xfId="198"/>
    <cellStyle name="20% - Accent5 14 2" xfId="199"/>
    <cellStyle name="20% - Accent5 15" xfId="200"/>
    <cellStyle name="20% - Accent5 15 2" xfId="201"/>
    <cellStyle name="20% - Accent5 16" xfId="202"/>
    <cellStyle name="20% - Accent5 16 2" xfId="203"/>
    <cellStyle name="20% - Accent5 17" xfId="204"/>
    <cellStyle name="20% - Accent5 2" xfId="205"/>
    <cellStyle name="20% - Accent5 2 2" xfId="206"/>
    <cellStyle name="20% - Accent5 2 2 2" xfId="207"/>
    <cellStyle name="20% - Accent5 2 3" xfId="208"/>
    <cellStyle name="20% - Accent5 2 3 2" xfId="209"/>
    <cellStyle name="20% - Accent5 2 4" xfId="210"/>
    <cellStyle name="20% - Accent5 3" xfId="211"/>
    <cellStyle name="20% - Accent5 3 2" xfId="212"/>
    <cellStyle name="20% - Accent5 4" xfId="213"/>
    <cellStyle name="20% - Accent5 4 2" xfId="214"/>
    <cellStyle name="20% - Accent5 5" xfId="215"/>
    <cellStyle name="20% - Accent5 5 2" xfId="216"/>
    <cellStyle name="20% - Accent5 6" xfId="217"/>
    <cellStyle name="20% - Accent5 6 2" xfId="218"/>
    <cellStyle name="20% - Accent5 7" xfId="219"/>
    <cellStyle name="20% - Accent5 7 2" xfId="220"/>
    <cellStyle name="20% - Accent5 8" xfId="221"/>
    <cellStyle name="20% - Accent5 8 2" xfId="222"/>
    <cellStyle name="20% - Accent5 9" xfId="223"/>
    <cellStyle name="20% - Accent5 9 2" xfId="224"/>
    <cellStyle name="20% - Accent6 10" xfId="225"/>
    <cellStyle name="20% - Accent6 10 2" xfId="226"/>
    <cellStyle name="20% - Accent6 11" xfId="227"/>
    <cellStyle name="20% - Accent6 11 2" xfId="228"/>
    <cellStyle name="20% - Accent6 12" xfId="229"/>
    <cellStyle name="20% - Accent6 12 2" xfId="230"/>
    <cellStyle name="20% - Accent6 13" xfId="231"/>
    <cellStyle name="20% - Accent6 13 2" xfId="232"/>
    <cellStyle name="20% - Accent6 14" xfId="233"/>
    <cellStyle name="20% - Accent6 14 2" xfId="234"/>
    <cellStyle name="20% - Accent6 15" xfId="235"/>
    <cellStyle name="20% - Accent6 15 2" xfId="236"/>
    <cellStyle name="20% - Accent6 16" xfId="237"/>
    <cellStyle name="20% - Accent6 16 2" xfId="238"/>
    <cellStyle name="20% - Accent6 17" xfId="239"/>
    <cellStyle name="20% - Accent6 2" xfId="240"/>
    <cellStyle name="20% - Accent6 2 2" xfId="241"/>
    <cellStyle name="20% - Accent6 2 2 2" xfId="242"/>
    <cellStyle name="20% - Accent6 2 3" xfId="243"/>
    <cellStyle name="20% - Accent6 2 3 2" xfId="244"/>
    <cellStyle name="20% - Accent6 2 4" xfId="245"/>
    <cellStyle name="20% - Accent6 3" xfId="246"/>
    <cellStyle name="20% - Accent6 3 2" xfId="247"/>
    <cellStyle name="20% - Accent6 4" xfId="248"/>
    <cellStyle name="20% - Accent6 4 2" xfId="249"/>
    <cellStyle name="20% - Accent6 5" xfId="250"/>
    <cellStyle name="20% - Accent6 5 2" xfId="251"/>
    <cellStyle name="20% - Accent6 6" xfId="252"/>
    <cellStyle name="20% - Accent6 6 2" xfId="253"/>
    <cellStyle name="20% - Accent6 7" xfId="254"/>
    <cellStyle name="20% - Accent6 7 2" xfId="255"/>
    <cellStyle name="20% - Accent6 8" xfId="256"/>
    <cellStyle name="20% - Accent6 8 2" xfId="257"/>
    <cellStyle name="20% - Accent6 9" xfId="258"/>
    <cellStyle name="20% - Accent6 9 2" xfId="259"/>
    <cellStyle name="40% - Accent1 10" xfId="260"/>
    <cellStyle name="40% - Accent1 10 2" xfId="261"/>
    <cellStyle name="40% - Accent1 11" xfId="262"/>
    <cellStyle name="40% - Accent1 11 2" xfId="263"/>
    <cellStyle name="40% - Accent1 12" xfId="264"/>
    <cellStyle name="40% - Accent1 12 2" xfId="265"/>
    <cellStyle name="40% - Accent1 13" xfId="266"/>
    <cellStyle name="40% - Accent1 13 2" xfId="267"/>
    <cellStyle name="40% - Accent1 14" xfId="268"/>
    <cellStyle name="40% - Accent1 14 2" xfId="269"/>
    <cellStyle name="40% - Accent1 15" xfId="270"/>
    <cellStyle name="40% - Accent1 15 2" xfId="271"/>
    <cellStyle name="40% - Accent1 16" xfId="272"/>
    <cellStyle name="40% - Accent1 16 2" xfId="273"/>
    <cellStyle name="40% - Accent1 17" xfId="274"/>
    <cellStyle name="40% - Accent1 2" xfId="275"/>
    <cellStyle name="40% - Accent1 2 2" xfId="276"/>
    <cellStyle name="40% - Accent1 2 2 2" xfId="277"/>
    <cellStyle name="40% - Accent1 2 3" xfId="278"/>
    <cellStyle name="40% - Accent1 2 3 2" xfId="279"/>
    <cellStyle name="40% - Accent1 2 4" xfId="280"/>
    <cellStyle name="40% - Accent1 3" xfId="281"/>
    <cellStyle name="40% - Accent1 3 2" xfId="282"/>
    <cellStyle name="40% - Accent1 4" xfId="283"/>
    <cellStyle name="40% - Accent1 4 2" xfId="284"/>
    <cellStyle name="40% - Accent1 5" xfId="285"/>
    <cellStyle name="40% - Accent1 5 2" xfId="286"/>
    <cellStyle name="40% - Accent1 6" xfId="287"/>
    <cellStyle name="40% - Accent1 6 2" xfId="288"/>
    <cellStyle name="40% - Accent1 7" xfId="289"/>
    <cellStyle name="40% - Accent1 7 2" xfId="290"/>
    <cellStyle name="40% - Accent1 8" xfId="291"/>
    <cellStyle name="40% - Accent1 8 2" xfId="292"/>
    <cellStyle name="40% - Accent1 9" xfId="293"/>
    <cellStyle name="40% - Accent1 9 2" xfId="294"/>
    <cellStyle name="40% - Accent2 10" xfId="295"/>
    <cellStyle name="40% - Accent2 10 2" xfId="296"/>
    <cellStyle name="40% - Accent2 11" xfId="297"/>
    <cellStyle name="40% - Accent2 11 2" xfId="298"/>
    <cellStyle name="40% - Accent2 12" xfId="299"/>
    <cellStyle name="40% - Accent2 12 2" xfId="300"/>
    <cellStyle name="40% - Accent2 13" xfId="301"/>
    <cellStyle name="40% - Accent2 13 2" xfId="302"/>
    <cellStyle name="40% - Accent2 14" xfId="303"/>
    <cellStyle name="40% - Accent2 14 2" xfId="304"/>
    <cellStyle name="40% - Accent2 15" xfId="305"/>
    <cellStyle name="40% - Accent2 15 2" xfId="306"/>
    <cellStyle name="40% - Accent2 16" xfId="307"/>
    <cellStyle name="40% - Accent2 16 2" xfId="308"/>
    <cellStyle name="40% - Accent2 17" xfId="309"/>
    <cellStyle name="40% - Accent2 2" xfId="310"/>
    <cellStyle name="40% - Accent2 2 2" xfId="311"/>
    <cellStyle name="40% - Accent2 2 2 2" xfId="312"/>
    <cellStyle name="40% - Accent2 2 3" xfId="313"/>
    <cellStyle name="40% - Accent2 2 3 2" xfId="314"/>
    <cellStyle name="40% - Accent2 2 4" xfId="315"/>
    <cellStyle name="40% - Accent2 3" xfId="316"/>
    <cellStyle name="40% - Accent2 3 2" xfId="317"/>
    <cellStyle name="40% - Accent2 4" xfId="318"/>
    <cellStyle name="40% - Accent2 4 2" xfId="319"/>
    <cellStyle name="40% - Accent2 5" xfId="320"/>
    <cellStyle name="40% - Accent2 5 2" xfId="321"/>
    <cellStyle name="40% - Accent2 6" xfId="322"/>
    <cellStyle name="40% - Accent2 6 2" xfId="323"/>
    <cellStyle name="40% - Accent2 7" xfId="324"/>
    <cellStyle name="40% - Accent2 7 2" xfId="325"/>
    <cellStyle name="40% - Accent2 8" xfId="326"/>
    <cellStyle name="40% - Accent2 8 2" xfId="327"/>
    <cellStyle name="40% - Accent2 9" xfId="328"/>
    <cellStyle name="40% - Accent2 9 2" xfId="329"/>
    <cellStyle name="40% - Accent3 10" xfId="330"/>
    <cellStyle name="40% - Accent3 10 2" xfId="331"/>
    <cellStyle name="40% - Accent3 11" xfId="332"/>
    <cellStyle name="40% - Accent3 11 2" xfId="333"/>
    <cellStyle name="40% - Accent3 12" xfId="334"/>
    <cellStyle name="40% - Accent3 12 2" xfId="335"/>
    <cellStyle name="40% - Accent3 13" xfId="336"/>
    <cellStyle name="40% - Accent3 13 2" xfId="337"/>
    <cellStyle name="40% - Accent3 14" xfId="338"/>
    <cellStyle name="40% - Accent3 14 2" xfId="339"/>
    <cellStyle name="40% - Accent3 15" xfId="340"/>
    <cellStyle name="40% - Accent3 15 2" xfId="341"/>
    <cellStyle name="40% - Accent3 16" xfId="342"/>
    <cellStyle name="40% - Accent3 16 2" xfId="343"/>
    <cellStyle name="40% - Accent3 17" xfId="344"/>
    <cellStyle name="40% - Accent3 2" xfId="345"/>
    <cellStyle name="40% - Accent3 2 2" xfId="346"/>
    <cellStyle name="40% - Accent3 2 2 2" xfId="347"/>
    <cellStyle name="40% - Accent3 2 3" xfId="348"/>
    <cellStyle name="40% - Accent3 2 3 2" xfId="349"/>
    <cellStyle name="40% - Accent3 2 4" xfId="350"/>
    <cellStyle name="40% - Accent3 3" xfId="351"/>
    <cellStyle name="40% - Accent3 3 2" xfId="352"/>
    <cellStyle name="40% - Accent3 4" xfId="353"/>
    <cellStyle name="40% - Accent3 4 2" xfId="354"/>
    <cellStyle name="40% - Accent3 5" xfId="355"/>
    <cellStyle name="40% - Accent3 5 2" xfId="356"/>
    <cellStyle name="40% - Accent3 6" xfId="357"/>
    <cellStyle name="40% - Accent3 6 2" xfId="358"/>
    <cellStyle name="40% - Accent3 7" xfId="359"/>
    <cellStyle name="40% - Accent3 7 2" xfId="360"/>
    <cellStyle name="40% - Accent3 8" xfId="361"/>
    <cellStyle name="40% - Accent3 8 2" xfId="362"/>
    <cellStyle name="40% - Accent3 9" xfId="363"/>
    <cellStyle name="40% - Accent3 9 2" xfId="364"/>
    <cellStyle name="40% - Accent4 10" xfId="365"/>
    <cellStyle name="40% - Accent4 10 2" xfId="366"/>
    <cellStyle name="40% - Accent4 11" xfId="367"/>
    <cellStyle name="40% - Accent4 11 2" xfId="368"/>
    <cellStyle name="40% - Accent4 12" xfId="369"/>
    <cellStyle name="40% - Accent4 12 2" xfId="370"/>
    <cellStyle name="40% - Accent4 13" xfId="371"/>
    <cellStyle name="40% - Accent4 13 2" xfId="372"/>
    <cellStyle name="40% - Accent4 14" xfId="373"/>
    <cellStyle name="40% - Accent4 14 2" xfId="374"/>
    <cellStyle name="40% - Accent4 15" xfId="375"/>
    <cellStyle name="40% - Accent4 15 2" xfId="376"/>
    <cellStyle name="40% - Accent4 16" xfId="377"/>
    <cellStyle name="40% - Accent4 16 2" xfId="378"/>
    <cellStyle name="40% - Accent4 17" xfId="379"/>
    <cellStyle name="40% - Accent4 2" xfId="380"/>
    <cellStyle name="40% - Accent4 2 2" xfId="381"/>
    <cellStyle name="40% - Accent4 2 2 2" xfId="382"/>
    <cellStyle name="40% - Accent4 2 3" xfId="383"/>
    <cellStyle name="40% - Accent4 2 3 2" xfId="384"/>
    <cellStyle name="40% - Accent4 2 4" xfId="385"/>
    <cellStyle name="40% - Accent4 3" xfId="386"/>
    <cellStyle name="40% - Accent4 3 2" xfId="387"/>
    <cellStyle name="40% - Accent4 4" xfId="388"/>
    <cellStyle name="40% - Accent4 4 2" xfId="389"/>
    <cellStyle name="40% - Accent4 5" xfId="390"/>
    <cellStyle name="40% - Accent4 5 2" xfId="391"/>
    <cellStyle name="40% - Accent4 6" xfId="392"/>
    <cellStyle name="40% - Accent4 6 2" xfId="393"/>
    <cellStyle name="40% - Accent4 7" xfId="394"/>
    <cellStyle name="40% - Accent4 7 2" xfId="395"/>
    <cellStyle name="40% - Accent4 8" xfId="396"/>
    <cellStyle name="40% - Accent4 8 2" xfId="397"/>
    <cellStyle name="40% - Accent4 9" xfId="398"/>
    <cellStyle name="40% - Accent4 9 2" xfId="399"/>
    <cellStyle name="40% - Accent5 10" xfId="400"/>
    <cellStyle name="40% - Accent5 10 2" xfId="401"/>
    <cellStyle name="40% - Accent5 11" xfId="402"/>
    <cellStyle name="40% - Accent5 11 2" xfId="403"/>
    <cellStyle name="40% - Accent5 12" xfId="404"/>
    <cellStyle name="40% - Accent5 12 2" xfId="405"/>
    <cellStyle name="40% - Accent5 13" xfId="406"/>
    <cellStyle name="40% - Accent5 13 2" xfId="407"/>
    <cellStyle name="40% - Accent5 14" xfId="408"/>
    <cellStyle name="40% - Accent5 14 2" xfId="409"/>
    <cellStyle name="40% - Accent5 15" xfId="410"/>
    <cellStyle name="40% - Accent5 15 2" xfId="411"/>
    <cellStyle name="40% - Accent5 16" xfId="412"/>
    <cellStyle name="40% - Accent5 16 2" xfId="413"/>
    <cellStyle name="40% - Accent5 17" xfId="414"/>
    <cellStyle name="40% - Accent5 2" xfId="415"/>
    <cellStyle name="40% - Accent5 2 2" xfId="416"/>
    <cellStyle name="40% - Accent5 2 2 2" xfId="417"/>
    <cellStyle name="40% - Accent5 2 3" xfId="418"/>
    <cellStyle name="40% - Accent5 2 3 2" xfId="419"/>
    <cellStyle name="40% - Accent5 2 4" xfId="420"/>
    <cellStyle name="40% - Accent5 3" xfId="421"/>
    <cellStyle name="40% - Accent5 3 2" xfId="422"/>
    <cellStyle name="40% - Accent5 4" xfId="423"/>
    <cellStyle name="40% - Accent5 4 2" xfId="424"/>
    <cellStyle name="40% - Accent5 5" xfId="425"/>
    <cellStyle name="40% - Accent5 5 2" xfId="426"/>
    <cellStyle name="40% - Accent5 6" xfId="427"/>
    <cellStyle name="40% - Accent5 6 2" xfId="428"/>
    <cellStyle name="40% - Accent5 7" xfId="429"/>
    <cellStyle name="40% - Accent5 7 2" xfId="430"/>
    <cellStyle name="40% - Accent5 8" xfId="431"/>
    <cellStyle name="40% - Accent5 8 2" xfId="432"/>
    <cellStyle name="40% - Accent5 9" xfId="433"/>
    <cellStyle name="40% - Accent5 9 2" xfId="434"/>
    <cellStyle name="40% - Accent6 10" xfId="435"/>
    <cellStyle name="40% - Accent6 10 2" xfId="436"/>
    <cellStyle name="40% - Accent6 11" xfId="437"/>
    <cellStyle name="40% - Accent6 11 2" xfId="438"/>
    <cellStyle name="40% - Accent6 12" xfId="439"/>
    <cellStyle name="40% - Accent6 12 2" xfId="440"/>
    <cellStyle name="40% - Accent6 13" xfId="441"/>
    <cellStyle name="40% - Accent6 13 2" xfId="442"/>
    <cellStyle name="40% - Accent6 14" xfId="443"/>
    <cellStyle name="40% - Accent6 14 2" xfId="444"/>
    <cellStyle name="40% - Accent6 15" xfId="445"/>
    <cellStyle name="40% - Accent6 15 2" xfId="446"/>
    <cellStyle name="40% - Accent6 16" xfId="447"/>
    <cellStyle name="40% - Accent6 16 2" xfId="448"/>
    <cellStyle name="40% - Accent6 17" xfId="449"/>
    <cellStyle name="40% - Accent6 2" xfId="450"/>
    <cellStyle name="40% - Accent6 2 2" xfId="451"/>
    <cellStyle name="40% - Accent6 2 2 2" xfId="452"/>
    <cellStyle name="40% - Accent6 2 3" xfId="453"/>
    <cellStyle name="40% - Accent6 2 3 2" xfId="454"/>
    <cellStyle name="40% - Accent6 2 4" xfId="455"/>
    <cellStyle name="40% - Accent6 3" xfId="456"/>
    <cellStyle name="40% - Accent6 3 2" xfId="457"/>
    <cellStyle name="40% - Accent6 4" xfId="458"/>
    <cellStyle name="40% - Accent6 4 2" xfId="459"/>
    <cellStyle name="40% - Accent6 5" xfId="460"/>
    <cellStyle name="40% - Accent6 5 2" xfId="461"/>
    <cellStyle name="40% - Accent6 6" xfId="462"/>
    <cellStyle name="40% - Accent6 6 2" xfId="463"/>
    <cellStyle name="40% - Accent6 7" xfId="464"/>
    <cellStyle name="40% - Accent6 7 2" xfId="465"/>
    <cellStyle name="40% - Accent6 8" xfId="466"/>
    <cellStyle name="40% - Accent6 8 2" xfId="467"/>
    <cellStyle name="40% - Accent6 9" xfId="468"/>
    <cellStyle name="40% - Accent6 9 2" xfId="469"/>
    <cellStyle name="60% - Accent1 10" xfId="470"/>
    <cellStyle name="60% - Accent1 11" xfId="471"/>
    <cellStyle name="60% - Accent1 12" xfId="472"/>
    <cellStyle name="60% - Accent1 13" xfId="473"/>
    <cellStyle name="60% - Accent1 14" xfId="474"/>
    <cellStyle name="60% - Accent1 15" xfId="475"/>
    <cellStyle name="60% - Accent1 16" xfId="476"/>
    <cellStyle name="60% - Accent1 2" xfId="477"/>
    <cellStyle name="60% - Accent1 2 2" xfId="478"/>
    <cellStyle name="60% - Accent1 2 3" xfId="479"/>
    <cellStyle name="60% - Accent1 3" xfId="480"/>
    <cellStyle name="60% - Accent1 4" xfId="481"/>
    <cellStyle name="60% - Accent1 5" xfId="482"/>
    <cellStyle name="60% - Accent1 6" xfId="483"/>
    <cellStyle name="60% - Accent1 7" xfId="484"/>
    <cellStyle name="60% - Accent1 8" xfId="485"/>
    <cellStyle name="60% - Accent1 9" xfId="486"/>
    <cellStyle name="60% - Accent2 10" xfId="487"/>
    <cellStyle name="60% - Accent2 11" xfId="488"/>
    <cellStyle name="60% - Accent2 12" xfId="489"/>
    <cellStyle name="60% - Accent2 13" xfId="490"/>
    <cellStyle name="60% - Accent2 14" xfId="491"/>
    <cellStyle name="60% - Accent2 15" xfId="492"/>
    <cellStyle name="60% - Accent2 16" xfId="493"/>
    <cellStyle name="60% - Accent2 2" xfId="494"/>
    <cellStyle name="60% - Accent2 2 2" xfId="495"/>
    <cellStyle name="60% - Accent2 2 3" xfId="496"/>
    <cellStyle name="60% - Accent2 3" xfId="497"/>
    <cellStyle name="60% - Accent2 4" xfId="498"/>
    <cellStyle name="60% - Accent2 5" xfId="499"/>
    <cellStyle name="60% - Accent2 6" xfId="500"/>
    <cellStyle name="60% - Accent2 7" xfId="501"/>
    <cellStyle name="60% - Accent2 8" xfId="502"/>
    <cellStyle name="60% - Accent2 9" xfId="503"/>
    <cellStyle name="60% - Accent3 10" xfId="504"/>
    <cellStyle name="60% - Accent3 11" xfId="505"/>
    <cellStyle name="60% - Accent3 12" xfId="506"/>
    <cellStyle name="60% - Accent3 13" xfId="507"/>
    <cellStyle name="60% - Accent3 14" xfId="508"/>
    <cellStyle name="60% - Accent3 15" xfId="509"/>
    <cellStyle name="60% - Accent3 16" xfId="510"/>
    <cellStyle name="60% - Accent3 2" xfId="511"/>
    <cellStyle name="60% - Accent3 2 2" xfId="512"/>
    <cellStyle name="60% - Accent3 2 3" xfId="513"/>
    <cellStyle name="60% - Accent3 3" xfId="514"/>
    <cellStyle name="60% - Accent3 4" xfId="515"/>
    <cellStyle name="60% - Accent3 5" xfId="516"/>
    <cellStyle name="60% - Accent3 6" xfId="517"/>
    <cellStyle name="60% - Accent3 7" xfId="518"/>
    <cellStyle name="60% - Accent3 8" xfId="519"/>
    <cellStyle name="60% - Accent3 9" xfId="520"/>
    <cellStyle name="60% - Accent4 10" xfId="521"/>
    <cellStyle name="60% - Accent4 11" xfId="522"/>
    <cellStyle name="60% - Accent4 12" xfId="523"/>
    <cellStyle name="60% - Accent4 13" xfId="524"/>
    <cellStyle name="60% - Accent4 14" xfId="525"/>
    <cellStyle name="60% - Accent4 15" xfId="526"/>
    <cellStyle name="60% - Accent4 16" xfId="527"/>
    <cellStyle name="60% - Accent4 2" xfId="528"/>
    <cellStyle name="60% - Accent4 2 2" xfId="529"/>
    <cellStyle name="60% - Accent4 2 3" xfId="530"/>
    <cellStyle name="60% - Accent4 3" xfId="531"/>
    <cellStyle name="60% - Accent4 4" xfId="532"/>
    <cellStyle name="60% - Accent4 5" xfId="533"/>
    <cellStyle name="60% - Accent4 6" xfId="534"/>
    <cellStyle name="60% - Accent4 7" xfId="535"/>
    <cellStyle name="60% - Accent4 8" xfId="536"/>
    <cellStyle name="60% - Accent4 9" xfId="537"/>
    <cellStyle name="60% - Accent5 10" xfId="538"/>
    <cellStyle name="60% - Accent5 11" xfId="539"/>
    <cellStyle name="60% - Accent5 12" xfId="540"/>
    <cellStyle name="60% - Accent5 13" xfId="541"/>
    <cellStyle name="60% - Accent5 14" xfId="542"/>
    <cellStyle name="60% - Accent5 15" xfId="543"/>
    <cellStyle name="60% - Accent5 16" xfId="544"/>
    <cellStyle name="60% - Accent5 2" xfId="545"/>
    <cellStyle name="60% - Accent5 2 2" xfId="546"/>
    <cellStyle name="60% - Accent5 2 3" xfId="547"/>
    <cellStyle name="60% - Accent5 3" xfId="548"/>
    <cellStyle name="60% - Accent5 4" xfId="549"/>
    <cellStyle name="60% - Accent5 5" xfId="550"/>
    <cellStyle name="60% - Accent5 6" xfId="551"/>
    <cellStyle name="60% - Accent5 7" xfId="552"/>
    <cellStyle name="60% - Accent5 8" xfId="553"/>
    <cellStyle name="60% - Accent5 9" xfId="554"/>
    <cellStyle name="60% - Accent6 10" xfId="555"/>
    <cellStyle name="60% - Accent6 11" xfId="556"/>
    <cellStyle name="60% - Accent6 12" xfId="557"/>
    <cellStyle name="60% - Accent6 13" xfId="558"/>
    <cellStyle name="60% - Accent6 14" xfId="559"/>
    <cellStyle name="60% - Accent6 15" xfId="560"/>
    <cellStyle name="60% - Accent6 16" xfId="561"/>
    <cellStyle name="60% - Accent6 2" xfId="562"/>
    <cellStyle name="60% - Accent6 2 2" xfId="563"/>
    <cellStyle name="60% - Accent6 2 3" xfId="564"/>
    <cellStyle name="60% - Accent6 3" xfId="565"/>
    <cellStyle name="60% - Accent6 4" xfId="566"/>
    <cellStyle name="60% - Accent6 5" xfId="567"/>
    <cellStyle name="60% - Accent6 6" xfId="568"/>
    <cellStyle name="60% - Accent6 7" xfId="569"/>
    <cellStyle name="60% - Accent6 8" xfId="570"/>
    <cellStyle name="60% - Accent6 9" xfId="571"/>
    <cellStyle name="Accent1 10" xfId="572"/>
    <cellStyle name="Accent1 11" xfId="573"/>
    <cellStyle name="Accent1 12" xfId="574"/>
    <cellStyle name="Accent1 13" xfId="575"/>
    <cellStyle name="Accent1 14" xfId="576"/>
    <cellStyle name="Accent1 15" xfId="577"/>
    <cellStyle name="Accent1 16" xfId="578"/>
    <cellStyle name="Accent1 2" xfId="579"/>
    <cellStyle name="Accent1 2 2" xfId="580"/>
    <cellStyle name="Accent1 2 3" xfId="581"/>
    <cellStyle name="Accent1 3" xfId="582"/>
    <cellStyle name="Accent1 4" xfId="583"/>
    <cellStyle name="Accent1 5" xfId="584"/>
    <cellStyle name="Accent1 6" xfId="585"/>
    <cellStyle name="Accent1 7" xfId="586"/>
    <cellStyle name="Accent1 8" xfId="587"/>
    <cellStyle name="Accent1 9" xfId="588"/>
    <cellStyle name="Accent2 10" xfId="589"/>
    <cellStyle name="Accent2 11" xfId="590"/>
    <cellStyle name="Accent2 12" xfId="591"/>
    <cellStyle name="Accent2 13" xfId="592"/>
    <cellStyle name="Accent2 14" xfId="593"/>
    <cellStyle name="Accent2 15" xfId="594"/>
    <cellStyle name="Accent2 16" xfId="595"/>
    <cellStyle name="Accent2 2" xfId="596"/>
    <cellStyle name="Accent2 2 2" xfId="597"/>
    <cellStyle name="Accent2 2 3" xfId="598"/>
    <cellStyle name="Accent2 3" xfId="599"/>
    <cellStyle name="Accent2 4" xfId="600"/>
    <cellStyle name="Accent2 5" xfId="601"/>
    <cellStyle name="Accent2 6" xfId="602"/>
    <cellStyle name="Accent2 7" xfId="603"/>
    <cellStyle name="Accent2 8" xfId="604"/>
    <cellStyle name="Accent2 9" xfId="605"/>
    <cellStyle name="Accent3 10" xfId="606"/>
    <cellStyle name="Accent3 11" xfId="607"/>
    <cellStyle name="Accent3 12" xfId="608"/>
    <cellStyle name="Accent3 13" xfId="609"/>
    <cellStyle name="Accent3 14" xfId="610"/>
    <cellStyle name="Accent3 15" xfId="611"/>
    <cellStyle name="Accent3 16" xfId="612"/>
    <cellStyle name="Accent3 2" xfId="613"/>
    <cellStyle name="Accent3 2 2" xfId="614"/>
    <cellStyle name="Accent3 2 3" xfId="615"/>
    <cellStyle name="Accent3 3" xfId="616"/>
    <cellStyle name="Accent3 4" xfId="617"/>
    <cellStyle name="Accent3 5" xfId="618"/>
    <cellStyle name="Accent3 6" xfId="619"/>
    <cellStyle name="Accent3 7" xfId="620"/>
    <cellStyle name="Accent3 8" xfId="621"/>
    <cellStyle name="Accent3 9" xfId="622"/>
    <cellStyle name="Accent4 10" xfId="623"/>
    <cellStyle name="Accent4 11" xfId="624"/>
    <cellStyle name="Accent4 12" xfId="625"/>
    <cellStyle name="Accent4 13" xfId="626"/>
    <cellStyle name="Accent4 14" xfId="627"/>
    <cellStyle name="Accent4 15" xfId="628"/>
    <cellStyle name="Accent4 16" xfId="629"/>
    <cellStyle name="Accent4 2" xfId="630"/>
    <cellStyle name="Accent4 2 2" xfId="631"/>
    <cellStyle name="Accent4 2 3" xfId="632"/>
    <cellStyle name="Accent4 3" xfId="633"/>
    <cellStyle name="Accent4 4" xfId="634"/>
    <cellStyle name="Accent4 5" xfId="635"/>
    <cellStyle name="Accent4 6" xfId="636"/>
    <cellStyle name="Accent4 7" xfId="637"/>
    <cellStyle name="Accent4 8" xfId="638"/>
    <cellStyle name="Accent4 9" xfId="639"/>
    <cellStyle name="Accent5 10" xfId="640"/>
    <cellStyle name="Accent5 11" xfId="641"/>
    <cellStyle name="Accent5 12" xfId="642"/>
    <cellStyle name="Accent5 13" xfId="643"/>
    <cellStyle name="Accent5 14" xfId="644"/>
    <cellStyle name="Accent5 15" xfId="645"/>
    <cellStyle name="Accent5 16" xfId="646"/>
    <cellStyle name="Accent5 2" xfId="647"/>
    <cellStyle name="Accent5 2 2" xfId="648"/>
    <cellStyle name="Accent5 2 3" xfId="649"/>
    <cellStyle name="Accent5 3" xfId="650"/>
    <cellStyle name="Accent5 4" xfId="651"/>
    <cellStyle name="Accent5 5" xfId="652"/>
    <cellStyle name="Accent5 6" xfId="653"/>
    <cellStyle name="Accent5 7" xfId="654"/>
    <cellStyle name="Accent5 8" xfId="655"/>
    <cellStyle name="Accent5 9" xfId="656"/>
    <cellStyle name="Accent6 10" xfId="657"/>
    <cellStyle name="Accent6 11" xfId="658"/>
    <cellStyle name="Accent6 12" xfId="659"/>
    <cellStyle name="Accent6 13" xfId="660"/>
    <cellStyle name="Accent6 14" xfId="661"/>
    <cellStyle name="Accent6 15" xfId="662"/>
    <cellStyle name="Accent6 16" xfId="663"/>
    <cellStyle name="Accent6 2" xfId="664"/>
    <cellStyle name="Accent6 2 2" xfId="665"/>
    <cellStyle name="Accent6 2 3" xfId="666"/>
    <cellStyle name="Accent6 3" xfId="667"/>
    <cellStyle name="Accent6 4" xfId="668"/>
    <cellStyle name="Accent6 5" xfId="669"/>
    <cellStyle name="Accent6 6" xfId="670"/>
    <cellStyle name="Accent6 7" xfId="671"/>
    <cellStyle name="Accent6 8" xfId="672"/>
    <cellStyle name="Accent6 9" xfId="673"/>
    <cellStyle name="Bad 10" xfId="674"/>
    <cellStyle name="Bad 11" xfId="675"/>
    <cellStyle name="Bad 12" xfId="676"/>
    <cellStyle name="Bad 13" xfId="677"/>
    <cellStyle name="Bad 14" xfId="678"/>
    <cellStyle name="Bad 15" xfId="679"/>
    <cellStyle name="Bad 16" xfId="680"/>
    <cellStyle name="Bad 2" xfId="681"/>
    <cellStyle name="Bad 2 2" xfId="682"/>
    <cellStyle name="Bad 2 3" xfId="683"/>
    <cellStyle name="Bad 3" xfId="684"/>
    <cellStyle name="Bad 4" xfId="685"/>
    <cellStyle name="Bad 5" xfId="686"/>
    <cellStyle name="Bad 6" xfId="687"/>
    <cellStyle name="Bad 7" xfId="688"/>
    <cellStyle name="Bad 8" xfId="689"/>
    <cellStyle name="Bad 9" xfId="690"/>
    <cellStyle name="Calc Currency (0)" xfId="691"/>
    <cellStyle name="Calc Currency (2)" xfId="692"/>
    <cellStyle name="Calc Currency (2) 2" xfId="693"/>
    <cellStyle name="Calc Percent (0)" xfId="694"/>
    <cellStyle name="Calc Percent (0) 2" xfId="695"/>
    <cellStyle name="Calc Percent (1)" xfId="696"/>
    <cellStyle name="Calc Percent (1) 2" xfId="697"/>
    <cellStyle name="Calc Percent (2)" xfId="698"/>
    <cellStyle name="Calc Percent (2) 2" xfId="699"/>
    <cellStyle name="Calc Units (0)" xfId="700"/>
    <cellStyle name="Calc Units (0) 2" xfId="701"/>
    <cellStyle name="Calc Units (1)" xfId="702"/>
    <cellStyle name="Calc Units (1) 2" xfId="703"/>
    <cellStyle name="Calc Units (2)" xfId="704"/>
    <cellStyle name="Calc Units (2) 2" xfId="705"/>
    <cellStyle name="Calculation 10" xfId="706"/>
    <cellStyle name="Calculation 10 2" xfId="707"/>
    <cellStyle name="Calculation 11" xfId="708"/>
    <cellStyle name="Calculation 11 2" xfId="709"/>
    <cellStyle name="Calculation 12" xfId="710"/>
    <cellStyle name="Calculation 12 2" xfId="711"/>
    <cellStyle name="Calculation 13" xfId="712"/>
    <cellStyle name="Calculation 13 2" xfId="713"/>
    <cellStyle name="Calculation 14" xfId="714"/>
    <cellStyle name="Calculation 14 2" xfId="715"/>
    <cellStyle name="Calculation 15" xfId="716"/>
    <cellStyle name="Calculation 15 2" xfId="717"/>
    <cellStyle name="Calculation 16" xfId="718"/>
    <cellStyle name="Calculation 16 2" xfId="719"/>
    <cellStyle name="Calculation 2" xfId="720"/>
    <cellStyle name="Calculation 2 2" xfId="721"/>
    <cellStyle name="Calculation 2 2 2" xfId="722"/>
    <cellStyle name="Calculation 2 3" xfId="723"/>
    <cellStyle name="Calculation 2 3 2" xfId="724"/>
    <cellStyle name="Calculation 2 4" xfId="725"/>
    <cellStyle name="Calculation 3" xfId="726"/>
    <cellStyle name="Calculation 3 2" xfId="727"/>
    <cellStyle name="Calculation 4" xfId="728"/>
    <cellStyle name="Calculation 4 2" xfId="729"/>
    <cellStyle name="Calculation 5" xfId="730"/>
    <cellStyle name="Calculation 5 2" xfId="731"/>
    <cellStyle name="Calculation 6" xfId="732"/>
    <cellStyle name="Calculation 6 2" xfId="733"/>
    <cellStyle name="Calculation 7" xfId="734"/>
    <cellStyle name="Calculation 7 2" xfId="735"/>
    <cellStyle name="Calculation 8" xfId="736"/>
    <cellStyle name="Calculation 8 2" xfId="737"/>
    <cellStyle name="Calculation 9" xfId="738"/>
    <cellStyle name="Calculation 9 2" xfId="739"/>
    <cellStyle name="Check Cell 10" xfId="740"/>
    <cellStyle name="Check Cell 11" xfId="741"/>
    <cellStyle name="Check Cell 12" xfId="742"/>
    <cellStyle name="Check Cell 13" xfId="743"/>
    <cellStyle name="Check Cell 14" xfId="744"/>
    <cellStyle name="Check Cell 15" xfId="745"/>
    <cellStyle name="Check Cell 16" xfId="746"/>
    <cellStyle name="Check Cell 2" xfId="747"/>
    <cellStyle name="Check Cell 2 2" xfId="748"/>
    <cellStyle name="Check Cell 2 3" xfId="749"/>
    <cellStyle name="Check Cell 3" xfId="750"/>
    <cellStyle name="Check Cell 3 2" xfId="751"/>
    <cellStyle name="Check Cell 4" xfId="752"/>
    <cellStyle name="Check Cell 4 2" xfId="753"/>
    <cellStyle name="Check Cell 5" xfId="754"/>
    <cellStyle name="Check Cell 5 2" xfId="755"/>
    <cellStyle name="Check Cell 6" xfId="756"/>
    <cellStyle name="Check Cell 7" xfId="757"/>
    <cellStyle name="Check Cell 8" xfId="758"/>
    <cellStyle name="Check Cell 9" xfId="759"/>
    <cellStyle name="Comma  - Style1" xfId="760"/>
    <cellStyle name="Comma  - Style2" xfId="761"/>
    <cellStyle name="Comma  - Style3" xfId="762"/>
    <cellStyle name="Comma [0] 10" xfId="763"/>
    <cellStyle name="Comma [0] 10 2" xfId="764"/>
    <cellStyle name="Comma [0] 10 2 2" xfId="765"/>
    <cellStyle name="Comma [0] 10 2 2 2" xfId="766"/>
    <cellStyle name="Comma [0] 10 2 2 2 2" xfId="767"/>
    <cellStyle name="Comma [0] 10 2 2 2 3" xfId="768"/>
    <cellStyle name="Comma [0] 10 3" xfId="769"/>
    <cellStyle name="Comma [0] 10 3 2" xfId="770"/>
    <cellStyle name="Comma [0] 10 4" xfId="771"/>
    <cellStyle name="Comma [0] 10 4 2" xfId="772"/>
    <cellStyle name="Comma [0] 10 5" xfId="773"/>
    <cellStyle name="Comma [0] 11" xfId="774"/>
    <cellStyle name="Comma [0] 11 2" xfId="775"/>
    <cellStyle name="Comma [0] 11 2 2" xfId="776"/>
    <cellStyle name="Comma [0] 11 2 2 2" xfId="777"/>
    <cellStyle name="Comma [0] 11 2 3" xfId="778"/>
    <cellStyle name="Comma [0] 11 3" xfId="779"/>
    <cellStyle name="Comma [0] 11 3 2" xfId="780"/>
    <cellStyle name="Comma [0] 11 4" xfId="781"/>
    <cellStyle name="Comma [0] 12" xfId="782"/>
    <cellStyle name="Comma [0] 12 2" xfId="783"/>
    <cellStyle name="Comma [0] 12 2 2" xfId="784"/>
    <cellStyle name="Comma [0] 12 2 2 2" xfId="785"/>
    <cellStyle name="Comma [0] 12 2 3" xfId="786"/>
    <cellStyle name="Comma [0] 12 3" xfId="787"/>
    <cellStyle name="Comma [0] 12 3 2" xfId="788"/>
    <cellStyle name="Comma [0] 12 3 2 2" xfId="789"/>
    <cellStyle name="Comma [0] 12 3 3" xfId="790"/>
    <cellStyle name="Comma [0] 12 4" xfId="791"/>
    <cellStyle name="Comma [0] 13" xfId="792"/>
    <cellStyle name="Comma [0] 13 2" xfId="793"/>
    <cellStyle name="Comma [0] 14" xfId="794"/>
    <cellStyle name="Comma [0] 14 2" xfId="795"/>
    <cellStyle name="Comma [0] 14 2 2" xfId="796"/>
    <cellStyle name="Comma [0] 14 2 2 2" xfId="797"/>
    <cellStyle name="Comma [0] 14 2 3" xfId="798"/>
    <cellStyle name="Comma [0] 14 3" xfId="799"/>
    <cellStyle name="Comma [0] 15" xfId="800"/>
    <cellStyle name="Comma [0] 15 2" xfId="801"/>
    <cellStyle name="Comma [0] 15 2 2" xfId="802"/>
    <cellStyle name="Comma [0] 15 2 2 2" xfId="803"/>
    <cellStyle name="Comma [0] 15 2 3" xfId="804"/>
    <cellStyle name="Comma [0] 15 3" xfId="805"/>
    <cellStyle name="Comma [0] 15_Book2" xfId="806"/>
    <cellStyle name="Comma [0] 16" xfId="807"/>
    <cellStyle name="Comma [0] 16 2" xfId="808"/>
    <cellStyle name="Comma [0] 17" xfId="809"/>
    <cellStyle name="Comma [0] 17 2" xfId="810"/>
    <cellStyle name="Comma [0] 18" xfId="811"/>
    <cellStyle name="Comma [0] 18 2" xfId="812"/>
    <cellStyle name="Comma [0] 18 2 2" xfId="813"/>
    <cellStyle name="Comma [0] 18 2 2 2" xfId="814"/>
    <cellStyle name="Comma [0] 18 2 3" xfId="815"/>
    <cellStyle name="Comma [0] 18 3" xfId="816"/>
    <cellStyle name="Comma [0] 18 3 2" xfId="817"/>
    <cellStyle name="Comma [0] 18 4" xfId="818"/>
    <cellStyle name="Comma [0] 19" xfId="819"/>
    <cellStyle name="Comma [0] 19 2" xfId="820"/>
    <cellStyle name="Comma [0] 19 2 2" xfId="821"/>
    <cellStyle name="Comma [0] 19 2 2 2" xfId="822"/>
    <cellStyle name="Comma [0] 19 2 3" xfId="823"/>
    <cellStyle name="Comma [0] 19 3" xfId="824"/>
    <cellStyle name="Comma [0] 19 3 2" xfId="825"/>
    <cellStyle name="Comma [0] 19 4" xfId="826"/>
    <cellStyle name="Comma [0] 2" xfId="827"/>
    <cellStyle name="Comma [0] 2 10" xfId="828"/>
    <cellStyle name="Comma [0] 2 10 2" xfId="829"/>
    <cellStyle name="Comma [0] 2 10 2 2" xfId="830"/>
    <cellStyle name="Comma [0] 2 10 3" xfId="831"/>
    <cellStyle name="Comma [0] 2 10 3 2" xfId="832"/>
    <cellStyle name="Comma [0] 2 10 4" xfId="833"/>
    <cellStyle name="Comma [0] 2 11" xfId="834"/>
    <cellStyle name="Comma [0] 2 11 2" xfId="835"/>
    <cellStyle name="Comma [0] 2 12" xfId="836"/>
    <cellStyle name="Comma [0] 2 12 2" xfId="837"/>
    <cellStyle name="Comma [0] 2 13" xfId="838"/>
    <cellStyle name="Comma [0] 2 2" xfId="839"/>
    <cellStyle name="Comma [0] 2 2 2" xfId="840"/>
    <cellStyle name="Comma [0] 2 2 2 2" xfId="841"/>
    <cellStyle name="Comma [0] 2 2 2 2 2" xfId="842"/>
    <cellStyle name="Comma [0] 2 2 2 2 2 2" xfId="843"/>
    <cellStyle name="Comma [0] 2 2 2 2 2 2 2" xfId="844"/>
    <cellStyle name="Comma [0] 2 2 2 2 2 2 2 2" xfId="845"/>
    <cellStyle name="Comma [0] 2 2 2 2 2 2 2 2 2" xfId="846"/>
    <cellStyle name="Comma [0] 2 2 2 2 2 2 2 2 2 2" xfId="847"/>
    <cellStyle name="Comma [0] 2 2 2 2 2 2 2 2 3" xfId="848"/>
    <cellStyle name="Comma [0] 2 2 2 2 2 2 2 3" xfId="849"/>
    <cellStyle name="Comma [0] 2 2 2 2 2 2 2 3 2" xfId="850"/>
    <cellStyle name="Comma [0] 2 2 2 2 2 2 2 3 2 2" xfId="851"/>
    <cellStyle name="Comma [0] 2 2 2 2 2 2 2 3 3" xfId="852"/>
    <cellStyle name="Comma [0] 2 2 2 2 2 2 2 4" xfId="853"/>
    <cellStyle name="Comma [0] 2 2 2 2 2 2 3" xfId="854"/>
    <cellStyle name="Comma [0] 2 2 2 2 2 2 3 2" xfId="855"/>
    <cellStyle name="Comma [0] 2 2 2 2 2 2 4" xfId="856"/>
    <cellStyle name="Comma [0] 2 2 2 2 2 2 4 2" xfId="857"/>
    <cellStyle name="Comma [0] 2 2 2 2 2 2 5" xfId="858"/>
    <cellStyle name="Comma [0] 2 2 2 2 2 3" xfId="859"/>
    <cellStyle name="Comma [0] 2 2 2 2 2 3 2" xfId="860"/>
    <cellStyle name="Comma [0] 2 2 2 2 2 3 2 2" xfId="861"/>
    <cellStyle name="Comma [0] 2 2 2 2 2 3 3" xfId="862"/>
    <cellStyle name="Comma [0] 2 2 2 2 2 4" xfId="863"/>
    <cellStyle name="Comma [0] 2 2 2 2 2 4 2" xfId="864"/>
    <cellStyle name="Comma [0] 2 2 2 2 2 4 2 2" xfId="865"/>
    <cellStyle name="Comma [0] 2 2 2 2 2 4 3" xfId="866"/>
    <cellStyle name="Comma [0] 2 2 2 2 2 5" xfId="867"/>
    <cellStyle name="Comma [0] 2 2 2 2 3" xfId="868"/>
    <cellStyle name="Comma [0] 2 2 2 2 3 2" xfId="869"/>
    <cellStyle name="Comma [0] 2 2 2 2 4" xfId="870"/>
    <cellStyle name="Comma [0] 2 2 2 2 4 2" xfId="871"/>
    <cellStyle name="Comma [0] 2 2 2 2 5" xfId="872"/>
    <cellStyle name="Comma [0] 2 2 2 2 5 2" xfId="873"/>
    <cellStyle name="Comma [0] 2 2 2 2 6" xfId="874"/>
    <cellStyle name="Comma [0] 2 2 2 3" xfId="875"/>
    <cellStyle name="Comma [0] 2 2 2 3 2" xfId="876"/>
    <cellStyle name="Comma [0] 2 2 2 3 2 2" xfId="877"/>
    <cellStyle name="Comma [0] 2 2 2 3 3" xfId="878"/>
    <cellStyle name="Comma [0] 2 2 2 4" xfId="879"/>
    <cellStyle name="Comma [0] 2 2 2 4 2" xfId="880"/>
    <cellStyle name="Comma [0] 2 2 2 4 2 2" xfId="881"/>
    <cellStyle name="Comma [0] 2 2 2 4 3" xfId="882"/>
    <cellStyle name="Comma [0] 2 2 2 5" xfId="883"/>
    <cellStyle name="Comma [0] 2 2 2 5 2" xfId="884"/>
    <cellStyle name="Comma [0] 2 2 2 5 2 2" xfId="885"/>
    <cellStyle name="Comma [0] 2 2 2 5 3" xfId="886"/>
    <cellStyle name="Comma [0] 2 2 2 6" xfId="887"/>
    <cellStyle name="Comma [0] 2 2 2 6 2" xfId="888"/>
    <cellStyle name="Comma [0] 2 2 2 7" xfId="889"/>
    <cellStyle name="Comma [0] 2 2 3" xfId="890"/>
    <cellStyle name="Comma [0] 2 2 3 2" xfId="891"/>
    <cellStyle name="Comma [0] 2 2 4" xfId="892"/>
    <cellStyle name="Comma [0] 2 2 4 2" xfId="893"/>
    <cellStyle name="Comma [0] 2 2 5" xfId="894"/>
    <cellStyle name="Comma [0] 2 2 5 2" xfId="895"/>
    <cellStyle name="Comma [0] 2 2 6" xfId="896"/>
    <cellStyle name="Comma [0] 2 2 6 2" xfId="897"/>
    <cellStyle name="Comma [0] 2 2 6 2 2" xfId="898"/>
    <cellStyle name="Comma [0] 2 2 6 3" xfId="899"/>
    <cellStyle name="Comma [0] 2 2 7" xfId="900"/>
    <cellStyle name="Comma [0] 2 3" xfId="901"/>
    <cellStyle name="Comma [0] 2 3 2" xfId="902"/>
    <cellStyle name="Comma [0] 2 3 2 2" xfId="903"/>
    <cellStyle name="Comma [0] 2 3 2 2 2" xfId="904"/>
    <cellStyle name="Comma [0] 2 3 2 2 2 2" xfId="905"/>
    <cellStyle name="Comma [0] 2 3 2 2 3" xfId="906"/>
    <cellStyle name="Comma [0] 2 3 2 2 3 2" xfId="907"/>
    <cellStyle name="Comma [0] 2 3 2 2 4" xfId="908"/>
    <cellStyle name="Comma [0] 2 3 2 2 4 2" xfId="909"/>
    <cellStyle name="Comma [0] 2 3 2 2 5" xfId="910"/>
    <cellStyle name="Comma [0] 2 3 2 3" xfId="911"/>
    <cellStyle name="Comma [0] 2 3 2 3 2" xfId="912"/>
    <cellStyle name="Comma [0] 2 3 2 4" xfId="913"/>
    <cellStyle name="Comma [0] 2 3 2 4 2" xfId="914"/>
    <cellStyle name="Comma [0] 2 3 2 5" xfId="915"/>
    <cellStyle name="Comma [0] 2 3 2 5 2" xfId="916"/>
    <cellStyle name="Comma [0] 2 3 2 6" xfId="917"/>
    <cellStyle name="Comma [0] 2 3 2 6 2" xfId="918"/>
    <cellStyle name="Comma [0] 2 3 2 7" xfId="919"/>
    <cellStyle name="Comma [0] 2 3 3" xfId="920"/>
    <cellStyle name="Comma [0] 2 3 3 2" xfId="921"/>
    <cellStyle name="Comma [0] 2 3 4" xfId="922"/>
    <cellStyle name="Comma [0] 2 3 4 2" xfId="923"/>
    <cellStyle name="Comma [0] 2 3 5" xfId="924"/>
    <cellStyle name="Comma [0] 2 3 5 2" xfId="925"/>
    <cellStyle name="Comma [0] 2 3 6" xfId="926"/>
    <cellStyle name="Comma [0] 2 3 6 2" xfId="927"/>
    <cellStyle name="Comma [0] 2 3 7" xfId="928"/>
    <cellStyle name="Comma [0] 2 3 7 2" xfId="929"/>
    <cellStyle name="Comma [0] 2 3 8" xfId="930"/>
    <cellStyle name="Comma [0] 2 3 8 2" xfId="931"/>
    <cellStyle name="Comma [0] 2 3 9" xfId="932"/>
    <cellStyle name="Comma [0] 2 4" xfId="933"/>
    <cellStyle name="Comma [0] 2 4 2" xfId="934"/>
    <cellStyle name="Comma [0] 2 4 2 2" xfId="935"/>
    <cellStyle name="Comma [0] 2 4 3" xfId="936"/>
    <cellStyle name="Comma [0] 2 4 3 2" xfId="937"/>
    <cellStyle name="Comma [0] 2 4 4" xfId="938"/>
    <cellStyle name="Comma [0] 2 4 4 2" xfId="939"/>
    <cellStyle name="Comma [0] 2 4 5" xfId="940"/>
    <cellStyle name="Comma [0] 2 4 5 2" xfId="941"/>
    <cellStyle name="Comma [0] 2 4 5 2 2" xfId="942"/>
    <cellStyle name="Comma [0] 2 4 5 3" xfId="943"/>
    <cellStyle name="Comma [0] 2 4 6" xfId="944"/>
    <cellStyle name="Comma [0] 2 5" xfId="945"/>
    <cellStyle name="Comma [0] 2 5 2" xfId="946"/>
    <cellStyle name="Comma [0] 2 5 2 2" xfId="947"/>
    <cellStyle name="Comma [0] 2 5 3" xfId="948"/>
    <cellStyle name="Comma [0] 2 5 3 2" xfId="949"/>
    <cellStyle name="Comma [0] 2 5 4" xfId="950"/>
    <cellStyle name="Comma [0] 2 5 4 2" xfId="951"/>
    <cellStyle name="Comma [0] 2 5 5" xfId="952"/>
    <cellStyle name="Comma [0] 2 6" xfId="953"/>
    <cellStyle name="Comma [0] 2 6 2" xfId="954"/>
    <cellStyle name="Comma [0] 2 6 2 2" xfId="955"/>
    <cellStyle name="Comma [0] 2 6 2 2 2" xfId="956"/>
    <cellStyle name="Comma [0] 2 6 2 2 2 2" xfId="957"/>
    <cellStyle name="Comma [0] 2 6 2 2 2 2 2" xfId="958"/>
    <cellStyle name="Comma [0] 2 6 2 2 2 2 2 2" xfId="959"/>
    <cellStyle name="Comma [0] 2 6 2 2 2 2 3" xfId="960"/>
    <cellStyle name="Comma [0] 2 6 2 2 2 2 3 2" xfId="961"/>
    <cellStyle name="Comma [0] 2 6 2 2 2 2 4" xfId="962"/>
    <cellStyle name="Comma [0] 2 6 2 2 2 2 4 2" xfId="963"/>
    <cellStyle name="Comma [0] 2 6 2 2 2 2 5" xfId="964"/>
    <cellStyle name="Comma [0] 2 6 2 2 2 2 5 2" xfId="965"/>
    <cellStyle name="Comma [0] 2 6 2 2 2 2 6" xfId="966"/>
    <cellStyle name="Comma [0] 2 6 2 2 2 3" xfId="967"/>
    <cellStyle name="Comma [0] 2 6 2 2 2 3 2" xfId="968"/>
    <cellStyle name="Comma [0] 2 6 2 2 2 4" xfId="969"/>
    <cellStyle name="Comma [0] 2 6 2 2 2 4 2" xfId="970"/>
    <cellStyle name="Comma [0] 2 6 2 2 2 5" xfId="971"/>
    <cellStyle name="Comma [0] 2 6 2 2 2 5 2" xfId="972"/>
    <cellStyle name="Comma [0] 2 6 2 2 2 6" xfId="973"/>
    <cellStyle name="Comma [0] 2 6 2 2 3" xfId="974"/>
    <cellStyle name="Comma [0] 2 6 2 2 3 2" xfId="975"/>
    <cellStyle name="Comma [0] 2 6 2 2 4" xfId="976"/>
    <cellStyle name="Comma [0] 2 6 2 2 4 2" xfId="977"/>
    <cellStyle name="Comma [0] 2 6 2 2 5" xfId="978"/>
    <cellStyle name="Comma [0] 2 6 2 2 5 2" xfId="979"/>
    <cellStyle name="Comma [0] 2 6 2 2 6" xfId="980"/>
    <cellStyle name="Comma [0] 2 6 2 3" xfId="981"/>
    <cellStyle name="Comma [0] 2 6 2 3 2" xfId="982"/>
    <cellStyle name="Comma [0] 2 6 2 4" xfId="983"/>
    <cellStyle name="Comma [0] 2 6 2 4 2" xfId="984"/>
    <cellStyle name="Comma [0] 2 6 2 5" xfId="985"/>
    <cellStyle name="Comma [0] 2 6 2 5 2" xfId="986"/>
    <cellStyle name="Comma [0] 2 6 2 6" xfId="987"/>
    <cellStyle name="Comma [0] 2 6 3" xfId="988"/>
    <cellStyle name="Comma [0] 2 6 3 2" xfId="989"/>
    <cellStyle name="Comma [0] 2 6 4" xfId="990"/>
    <cellStyle name="Comma [0] 2 6 4 2" xfId="991"/>
    <cellStyle name="Comma [0] 2 6 5" xfId="992"/>
    <cellStyle name="Comma [0] 2 6 5 2" xfId="993"/>
    <cellStyle name="Comma [0] 2 6 6" xfId="994"/>
    <cellStyle name="Comma [0] 2 7" xfId="995"/>
    <cellStyle name="Comma [0] 2 7 2" xfId="996"/>
    <cellStyle name="Comma [0] 2 7 2 2" xfId="997"/>
    <cellStyle name="Comma [0] 2 7 3" xfId="998"/>
    <cellStyle name="Comma [0] 2 8" xfId="999"/>
    <cellStyle name="Comma [0] 2 8 2" xfId="1000"/>
    <cellStyle name="Comma [0] 2 9" xfId="1001"/>
    <cellStyle name="Comma [0] 2 9 2" xfId="1002"/>
    <cellStyle name="Comma [0] 20" xfId="1003"/>
    <cellStyle name="Comma [0] 20 2" xfId="1004"/>
    <cellStyle name="Comma [0] 21" xfId="1005"/>
    <cellStyle name="Comma [0] 21 2" xfId="1006"/>
    <cellStyle name="Comma [0] 22" xfId="1007"/>
    <cellStyle name="Comma [0] 22 2" xfId="1008"/>
    <cellStyle name="Comma [0] 23" xfId="1009"/>
    <cellStyle name="Comma [0] 23 2" xfId="1010"/>
    <cellStyle name="Comma [0] 24" xfId="1011"/>
    <cellStyle name="Comma [0] 24 2" xfId="1012"/>
    <cellStyle name="Comma [0] 24 2 2" xfId="1013"/>
    <cellStyle name="Comma [0] 24 2 2 2" xfId="1014"/>
    <cellStyle name="Comma [0] 24 2 3" xfId="1015"/>
    <cellStyle name="Comma [0] 24 3" xfId="1016"/>
    <cellStyle name="Comma [0] 24 3 2" xfId="1017"/>
    <cellStyle name="Comma [0] 24 4" xfId="1018"/>
    <cellStyle name="Comma [0] 25" xfId="1019"/>
    <cellStyle name="Comma [0] 25 2" xfId="1020"/>
    <cellStyle name="Comma [0] 26" xfId="1021"/>
    <cellStyle name="Comma [0] 26 2" xfId="1022"/>
    <cellStyle name="Comma [0] 27" xfId="1023"/>
    <cellStyle name="Comma [0] 27 2" xfId="1024"/>
    <cellStyle name="Comma [0] 27 2 2" xfId="1025"/>
    <cellStyle name="Comma [0] 27 3" xfId="1026"/>
    <cellStyle name="Comma [0] 3" xfId="1027"/>
    <cellStyle name="Comma [0] 3 2" xfId="1028"/>
    <cellStyle name="Comma [0] 3 2 2" xfId="1029"/>
    <cellStyle name="Comma [0] 3 2 2 2" xfId="1030"/>
    <cellStyle name="Comma [0] 3 2 3" xfId="1031"/>
    <cellStyle name="Comma [0] 3 2 3 2" xfId="1032"/>
    <cellStyle name="Comma [0] 3 2 4" xfId="1033"/>
    <cellStyle name="Comma [0] 3 3" xfId="1034"/>
    <cellStyle name="Comma [0] 3 3 2" xfId="1035"/>
    <cellStyle name="Comma [0] 3 4" xfId="1036"/>
    <cellStyle name="Comma [0] 32" xfId="1037"/>
    <cellStyle name="Comma [0] 32 2" xfId="1038"/>
    <cellStyle name="Comma [0] 32 2 2" xfId="1039"/>
    <cellStyle name="Comma [0] 32 3" xfId="1040"/>
    <cellStyle name="Comma [0] 35" xfId="1041"/>
    <cellStyle name="Comma [0] 35 2" xfId="1042"/>
    <cellStyle name="Comma [0] 4" xfId="1043"/>
    <cellStyle name="Comma [0] 4 2" xfId="1044"/>
    <cellStyle name="Comma [0] 4 2 2" xfId="1045"/>
    <cellStyle name="Comma [0] 4 2 2 2" xfId="1046"/>
    <cellStyle name="Comma [0] 4 2 3" xfId="1047"/>
    <cellStyle name="Comma [0] 4 3" xfId="1048"/>
    <cellStyle name="Comma [0] 4 3 2" xfId="1049"/>
    <cellStyle name="Comma [0] 4 3 2 2" xfId="1050"/>
    <cellStyle name="Comma [0] 4 3 3" xfId="1051"/>
    <cellStyle name="Comma [0] 4 4" xfId="1052"/>
    <cellStyle name="Comma [0] 4 4 2" xfId="1053"/>
    <cellStyle name="Comma [0] 4 5" xfId="1054"/>
    <cellStyle name="Comma [0] 4 5 2" xfId="1055"/>
    <cellStyle name="Comma [0] 4 6" xfId="1056"/>
    <cellStyle name="Comma [0] 4 6 2" xfId="1057"/>
    <cellStyle name="Comma [0] 4 7" xfId="1058"/>
    <cellStyle name="Comma [0] 5" xfId="1059"/>
    <cellStyle name="Comma [0] 5 2" xfId="1060"/>
    <cellStyle name="Comma [0] 5 2 2" xfId="1061"/>
    <cellStyle name="Comma [0] 5 3" xfId="1062"/>
    <cellStyle name="Comma [0] 5 3 2" xfId="1063"/>
    <cellStyle name="Comma [0] 5 4" xfId="1064"/>
    <cellStyle name="Comma [0] 6" xfId="1065"/>
    <cellStyle name="Comma [0] 6 2" xfId="1066"/>
    <cellStyle name="Comma [0] 6 2 2" xfId="1067"/>
    <cellStyle name="Comma [0] 6 3" xfId="1068"/>
    <cellStyle name="Comma [0] 6 3 2" xfId="1069"/>
    <cellStyle name="Comma [0] 6 3 2 2" xfId="1070"/>
    <cellStyle name="Comma [0] 6 3 3" xfId="1071"/>
    <cellStyle name="Comma [0] 6 4" xfId="1072"/>
    <cellStyle name="Comma [0] 7" xfId="1073"/>
    <cellStyle name="Comma [0] 7 2" xfId="1074"/>
    <cellStyle name="Comma [0] 7 2 2" xfId="1075"/>
    <cellStyle name="Comma [0] 7 2 2 2" xfId="1076"/>
    <cellStyle name="Comma [0] 7 2 3" xfId="1077"/>
    <cellStyle name="Comma [0] 7 3" xfId="1078"/>
    <cellStyle name="Comma [0] 8" xfId="1079"/>
    <cellStyle name="Comma [0] 8 2" xfId="1080"/>
    <cellStyle name="Comma [0] 8 2 2" xfId="1081"/>
    <cellStyle name="Comma [0] 8 2 2 2" xfId="1082"/>
    <cellStyle name="Comma [0] 8 2 3" xfId="1083"/>
    <cellStyle name="Comma [0] 8 3" xfId="1084"/>
    <cellStyle name="Comma [0] 8 3 2" xfId="1085"/>
    <cellStyle name="Comma [0] 8 3 2 2" xfId="1086"/>
    <cellStyle name="Comma [0] 8 3 3" xfId="1087"/>
    <cellStyle name="Comma [0] 8 4" xfId="1088"/>
    <cellStyle name="Comma [0] 8 4 2" xfId="1089"/>
    <cellStyle name="Comma [0] 8 5" xfId="1090"/>
    <cellStyle name="Comma [0] 9" xfId="1091"/>
    <cellStyle name="Comma [0] 9 2" xfId="1092"/>
    <cellStyle name="Comma [0] 9 2 2" xfId="1093"/>
    <cellStyle name="Comma [0] 9 2 2 2" xfId="1094"/>
    <cellStyle name="Comma [0] 9 2 3" xfId="1095"/>
    <cellStyle name="Comma [0] 9 3" xfId="1096"/>
    <cellStyle name="Comma [0] 9 3 2" xfId="1097"/>
    <cellStyle name="Comma [0] 9 3 2 2" xfId="1098"/>
    <cellStyle name="Comma [0] 9 3 3" xfId="1099"/>
    <cellStyle name="Comma [0] 9 4" xfId="1100"/>
    <cellStyle name="Comma [0] 90" xfId="1101"/>
    <cellStyle name="Comma [0] 90 2" xfId="1102"/>
    <cellStyle name="Comma [0] 90 2 2" xfId="1103"/>
    <cellStyle name="Comma [0] 90 3" xfId="1104"/>
    <cellStyle name="Comma [0] 91" xfId="1105"/>
    <cellStyle name="Comma [0] 91 2" xfId="1106"/>
    <cellStyle name="Comma [0] 91 2 2" xfId="1107"/>
    <cellStyle name="Comma [0] 91 3" xfId="1108"/>
    <cellStyle name="Comma [0] 93" xfId="1109"/>
    <cellStyle name="Comma [0] 93 2" xfId="1110"/>
    <cellStyle name="Comma [0] 93 2 2" xfId="1111"/>
    <cellStyle name="Comma [0] 93 3" xfId="1112"/>
    <cellStyle name="Comma [0] 94" xfId="1113"/>
    <cellStyle name="Comma [0] 94 2" xfId="1114"/>
    <cellStyle name="Comma [0] 94 2 2" xfId="1115"/>
    <cellStyle name="Comma [0] 94 3" xfId="1116"/>
    <cellStyle name="Comma [00]" xfId="1117"/>
    <cellStyle name="Comma [00] 2" xfId="1118"/>
    <cellStyle name="Comma 10" xfId="1119"/>
    <cellStyle name="Comma 10 2" xfId="1120"/>
    <cellStyle name="Comma 10 2 2" xfId="1121"/>
    <cellStyle name="Comma 10 2 2 2" xfId="1122"/>
    <cellStyle name="Comma 10 2 2 2 2" xfId="1123"/>
    <cellStyle name="Comma 10 2 2 3" xfId="1124"/>
    <cellStyle name="Comma 10 2 3" xfId="1125"/>
    <cellStyle name="Comma 10 2 3 2" xfId="1126"/>
    <cellStyle name="Comma 10 2 4" xfId="1127"/>
    <cellStyle name="Comma 10 3" xfId="1128"/>
    <cellStyle name="Comma 10 3 2" xfId="1129"/>
    <cellStyle name="Comma 10 3 2 2" xfId="1130"/>
    <cellStyle name="Comma 10 3 3" xfId="1131"/>
    <cellStyle name="Comma 10 4" xfId="1132"/>
    <cellStyle name="Comma 10 4 2" xfId="1133"/>
    <cellStyle name="Comma 10 4 2 2" xfId="1134"/>
    <cellStyle name="Comma 10 4 3" xfId="1135"/>
    <cellStyle name="Comma 10 5" xfId="1136"/>
    <cellStyle name="Comma 10 5 2" xfId="1137"/>
    <cellStyle name="Comma 10 5 2 2" xfId="1138"/>
    <cellStyle name="Comma 10 5 3" xfId="1139"/>
    <cellStyle name="Comma 10 6" xfId="1140"/>
    <cellStyle name="Comma 10 6 2" xfId="1141"/>
    <cellStyle name="Comma 10 6 2 2" xfId="1142"/>
    <cellStyle name="Comma 10 6 3" xfId="1143"/>
    <cellStyle name="Comma 10 7" xfId="1144"/>
    <cellStyle name="Comma 10 7 2" xfId="1145"/>
    <cellStyle name="Comma 10 8" xfId="1146"/>
    <cellStyle name="Comma 11" xfId="1147"/>
    <cellStyle name="Comma 11 2" xfId="1148"/>
    <cellStyle name="Comma 11 2 2" xfId="1149"/>
    <cellStyle name="Comma 11 3" xfId="1150"/>
    <cellStyle name="Comma 12" xfId="1151"/>
    <cellStyle name="Comma 12 2" xfId="1152"/>
    <cellStyle name="Comma 12 2 2" xfId="1153"/>
    <cellStyle name="Comma 12 2 2 2" xfId="1154"/>
    <cellStyle name="Comma 12 2 3" xfId="1155"/>
    <cellStyle name="Comma 12 3" xfId="1156"/>
    <cellStyle name="Comma 12 3 2" xfId="1157"/>
    <cellStyle name="Comma 12 3 2 2" xfId="1158"/>
    <cellStyle name="Comma 12 3 3" xfId="1159"/>
    <cellStyle name="Comma 12 4" xfId="1160"/>
    <cellStyle name="Comma 12 4 2" xfId="1161"/>
    <cellStyle name="Comma 12 4 2 2" xfId="1162"/>
    <cellStyle name="Comma 12 4 3" xfId="1163"/>
    <cellStyle name="Comma 12 5" xfId="1164"/>
    <cellStyle name="Comma 12 5 2" xfId="1165"/>
    <cellStyle name="Comma 12 5 2 2" xfId="1166"/>
    <cellStyle name="Comma 12 5 3" xfId="1167"/>
    <cellStyle name="Comma 12 6" xfId="1168"/>
    <cellStyle name="Comma 12 6 2" xfId="1169"/>
    <cellStyle name="Comma 12 6 2 2" xfId="1170"/>
    <cellStyle name="Comma 12 6 3" xfId="1171"/>
    <cellStyle name="Comma 12 7" xfId="1172"/>
    <cellStyle name="Comma 12 7 2" xfId="1173"/>
    <cellStyle name="Comma 12 8" xfId="1174"/>
    <cellStyle name="Comma 13" xfId="1175"/>
    <cellStyle name="Comma 13 2" xfId="1176"/>
    <cellStyle name="Comma 13 2 2" xfId="1177"/>
    <cellStyle name="Comma 13 2 2 2" xfId="1178"/>
    <cellStyle name="Comma 13 2 3" xfId="1179"/>
    <cellStyle name="Comma 13 3" xfId="1180"/>
    <cellStyle name="Comma 13 3 2" xfId="1181"/>
    <cellStyle name="Comma 13 4" xfId="1182"/>
    <cellStyle name="Comma 14" xfId="1183"/>
    <cellStyle name="Comma 14 2" xfId="1184"/>
    <cellStyle name="Comma 14 2 2" xfId="1185"/>
    <cellStyle name="Comma 14 2 2 2" xfId="1186"/>
    <cellStyle name="Comma 14 2 2 2 2" xfId="1187"/>
    <cellStyle name="Comma 14 2 2 3" xfId="1188"/>
    <cellStyle name="Comma 14 2 3" xfId="1189"/>
    <cellStyle name="Comma 14 2 3 2" xfId="1190"/>
    <cellStyle name="Comma 14 2 4" xfId="1191"/>
    <cellStyle name="Comma 14 3" xfId="1192"/>
    <cellStyle name="Comma 14 3 2" xfId="1193"/>
    <cellStyle name="Comma 14 4" xfId="1194"/>
    <cellStyle name="Comma 15" xfId="1195"/>
    <cellStyle name="Comma 15 2" xfId="1196"/>
    <cellStyle name="Comma 15 2 2" xfId="1197"/>
    <cellStyle name="Comma 15 2 2 2" xfId="1198"/>
    <cellStyle name="Comma 15 2 3" xfId="1199"/>
    <cellStyle name="Comma 15 3" xfId="1200"/>
    <cellStyle name="Comma 15 3 2" xfId="1201"/>
    <cellStyle name="Comma 15 3 2 2" xfId="1202"/>
    <cellStyle name="Comma 15 3 3" xfId="1203"/>
    <cellStyle name="Comma 15 4" xfId="1204"/>
    <cellStyle name="Comma 15 4 2" xfId="1205"/>
    <cellStyle name="Comma 15 4 2 2" xfId="1206"/>
    <cellStyle name="Comma 15 4 3" xfId="1207"/>
    <cellStyle name="Comma 15 5" xfId="1208"/>
    <cellStyle name="Comma 15 5 2" xfId="1209"/>
    <cellStyle name="Comma 15 6" xfId="1210"/>
    <cellStyle name="Comma 16" xfId="1211"/>
    <cellStyle name="Comma 16 2" xfId="1212"/>
    <cellStyle name="Comma 16 2 2" xfId="1213"/>
    <cellStyle name="Comma 16 3" xfId="1214"/>
    <cellStyle name="Comma 17" xfId="1215"/>
    <cellStyle name="Comma 17 2" xfId="1216"/>
    <cellStyle name="Comma 17 2 2" xfId="1217"/>
    <cellStyle name="Comma 17 2 2 2" xfId="1218"/>
    <cellStyle name="Comma 17 2 3" xfId="1219"/>
    <cellStyle name="Comma 17 3" xfId="1220"/>
    <cellStyle name="Comma 18" xfId="1221"/>
    <cellStyle name="Comma 18 2" xfId="1222"/>
    <cellStyle name="Comma 18 2 2" xfId="1223"/>
    <cellStyle name="Comma 18 2 2 2" xfId="1224"/>
    <cellStyle name="Comma 18 2 3" xfId="1225"/>
    <cellStyle name="Comma 18 3" xfId="1226"/>
    <cellStyle name="Comma 18 3 2" xfId="1227"/>
    <cellStyle name="Comma 18 4" xfId="1228"/>
    <cellStyle name="Comma 19" xfId="1229"/>
    <cellStyle name="Comma 19 2" xfId="1230"/>
    <cellStyle name="Comma 19 2 2" xfId="1231"/>
    <cellStyle name="Comma 19 3" xfId="1232"/>
    <cellStyle name="Comma 19 3 2" xfId="1233"/>
    <cellStyle name="Comma 19 4" xfId="1234"/>
    <cellStyle name="Comma 19 4 2" xfId="1235"/>
    <cellStyle name="Comma 19 5" xfId="1236"/>
    <cellStyle name="Comma 19 5 2" xfId="1237"/>
    <cellStyle name="Comma 19 6" xfId="1238"/>
    <cellStyle name="Comma 2" xfId="1239"/>
    <cellStyle name="Comma 2 10" xfId="1240"/>
    <cellStyle name="Comma 2 10 2" xfId="1241"/>
    <cellStyle name="Comma 2 10 2 2" xfId="1242"/>
    <cellStyle name="Comma 2 10 3" xfId="1243"/>
    <cellStyle name="Comma 2 11" xfId="1244"/>
    <cellStyle name="Comma 2 11 2" xfId="1245"/>
    <cellStyle name="Comma 2 11 2 2" xfId="1246"/>
    <cellStyle name="Comma 2 11 3" xfId="1247"/>
    <cellStyle name="Comma 2 12" xfId="1248"/>
    <cellStyle name="Comma 2 12 2" xfId="1249"/>
    <cellStyle name="Comma 2 12 2 2" xfId="1250"/>
    <cellStyle name="Comma 2 12 3" xfId="1251"/>
    <cellStyle name="Comma 2 13" xfId="1252"/>
    <cellStyle name="Comma 2 13 2" xfId="1253"/>
    <cellStyle name="Comma 2 13 2 2" xfId="1254"/>
    <cellStyle name="Comma 2 13 3" xfId="1255"/>
    <cellStyle name="Comma 2 14" xfId="1256"/>
    <cellStyle name="Comma 2 14 2" xfId="1257"/>
    <cellStyle name="Comma 2 14 2 2" xfId="1258"/>
    <cellStyle name="Comma 2 14 3" xfId="1259"/>
    <cellStyle name="Comma 2 15" xfId="1260"/>
    <cellStyle name="Comma 2 15 2" xfId="1261"/>
    <cellStyle name="Comma 2 15 2 2" xfId="1262"/>
    <cellStyle name="Comma 2 15 3" xfId="1263"/>
    <cellStyle name="Comma 2 16" xfId="1264"/>
    <cellStyle name="Comma 2 16 2" xfId="1265"/>
    <cellStyle name="Comma 2 16 2 2" xfId="1266"/>
    <cellStyle name="Comma 2 16 3" xfId="1267"/>
    <cellStyle name="Comma 2 17" xfId="1268"/>
    <cellStyle name="Comma 2 17 2" xfId="1269"/>
    <cellStyle name="Comma 2 17 2 2" xfId="1270"/>
    <cellStyle name="Comma 2 17 3" xfId="1271"/>
    <cellStyle name="Comma 2 18" xfId="1272"/>
    <cellStyle name="Comma 2 18 2" xfId="1273"/>
    <cellStyle name="Comma 2 18 2 2" xfId="1274"/>
    <cellStyle name="Comma 2 18 3" xfId="1275"/>
    <cellStyle name="Comma 2 19" xfId="1276"/>
    <cellStyle name="Comma 2 19 2" xfId="1277"/>
    <cellStyle name="Comma 2 19 2 2" xfId="1278"/>
    <cellStyle name="Comma 2 19 3" xfId="1279"/>
    <cellStyle name="Comma 2 2" xfId="1280"/>
    <cellStyle name="Comma 2 2 2" xfId="1281"/>
    <cellStyle name="Comma 2 2 2 2" xfId="1282"/>
    <cellStyle name="Comma 2 2 2 2 2" xfId="1283"/>
    <cellStyle name="Comma 2 2 2 2 2 2" xfId="1284"/>
    <cellStyle name="Comma 2 2 2 2 2 2 2" xfId="1285"/>
    <cellStyle name="Comma 2 2 2 2 2 2 2 2" xfId="1286"/>
    <cellStyle name="Comma 2 2 2 2 2 2 2 2 2" xfId="1287"/>
    <cellStyle name="Comma 2 2 2 2 2 2 2 2 2 2" xfId="1288"/>
    <cellStyle name="Comma 2 2 2 2 2 2 2 2 3" xfId="1289"/>
    <cellStyle name="Comma 2 2 2 2 2 2 2 3" xfId="1290"/>
    <cellStyle name="Comma 2 2 2 2 2 2 2 3 2" xfId="1291"/>
    <cellStyle name="Comma 2 2 2 2 2 2 2 3 2 2" xfId="1292"/>
    <cellStyle name="Comma 2 2 2 2 2 2 2 3 3" xfId="1293"/>
    <cellStyle name="Comma 2 2 2 2 2 2 2 4" xfId="1294"/>
    <cellStyle name="Comma 2 2 2 2 2 2 3" xfId="1295"/>
    <cellStyle name="Comma 2 2 2 2 2 2 3 2" xfId="1296"/>
    <cellStyle name="Comma 2 2 2 2 2 2 4" xfId="1297"/>
    <cellStyle name="Comma 2 2 2 2 2 2 4 2" xfId="1298"/>
    <cellStyle name="Comma 2 2 2 2 2 2 5" xfId="1299"/>
    <cellStyle name="Comma 2 2 2 2 2 3" xfId="1300"/>
    <cellStyle name="Comma 2 2 2 2 2 3 2" xfId="1301"/>
    <cellStyle name="Comma 2 2 2 2 2 3 2 2" xfId="1302"/>
    <cellStyle name="Comma 2 2 2 2 2 3 3" xfId="1303"/>
    <cellStyle name="Comma 2 2 2 2 2 4" xfId="1304"/>
    <cellStyle name="Comma 2 2 2 2 2 4 2" xfId="1305"/>
    <cellStyle name="Comma 2 2 2 2 2 4 2 2" xfId="1306"/>
    <cellStyle name="Comma 2 2 2 2 2 4 3" xfId="1307"/>
    <cellStyle name="Comma 2 2 2 2 2 5" xfId="1308"/>
    <cellStyle name="Comma 2 2 2 2 3" xfId="1309"/>
    <cellStyle name="Comma 2 2 2 2 3 2" xfId="1310"/>
    <cellStyle name="Comma 2 2 2 2 4" xfId="1311"/>
    <cellStyle name="Comma 2 2 2 2 4 2" xfId="1312"/>
    <cellStyle name="Comma 2 2 2 2 5" xfId="1313"/>
    <cellStyle name="Comma 2 2 2 2 5 2" xfId="1314"/>
    <cellStyle name="Comma 2 2 2 2 6" xfId="1315"/>
    <cellStyle name="Comma 2 2 2 3" xfId="1316"/>
    <cellStyle name="Comma 2 2 2 3 2" xfId="1317"/>
    <cellStyle name="Comma 2 2 2 3 2 2" xfId="1318"/>
    <cellStyle name="Comma 2 2 2 3 3" xfId="1319"/>
    <cellStyle name="Comma 2 2 2 4" xfId="1320"/>
    <cellStyle name="Comma 2 2 2 4 2" xfId="1321"/>
    <cellStyle name="Comma 2 2 2 4 2 2" xfId="1322"/>
    <cellStyle name="Comma 2 2 2 4 3" xfId="1323"/>
    <cellStyle name="Comma 2 2 2 5" xfId="1324"/>
    <cellStyle name="Comma 2 2 2 5 2" xfId="1325"/>
    <cellStyle name="Comma 2 2 2 5 2 2" xfId="1326"/>
    <cellStyle name="Comma 2 2 2 5 3" xfId="1327"/>
    <cellStyle name="Comma 2 2 2 6" xfId="1328"/>
    <cellStyle name="Comma 2 2 3" xfId="1329"/>
    <cellStyle name="Comma 2 2 3 2" xfId="1330"/>
    <cellStyle name="Comma 2 2 3 2 2" xfId="1331"/>
    <cellStyle name="Comma 2 2 3 3" xfId="1332"/>
    <cellStyle name="Comma 2 2 4" xfId="1333"/>
    <cellStyle name="Comma 2 2 4 2" xfId="1334"/>
    <cellStyle name="Comma 2 2 5" xfId="1335"/>
    <cellStyle name="Comma 2 2 5 2" xfId="1336"/>
    <cellStyle name="Comma 2 2 6" xfId="1337"/>
    <cellStyle name="Comma 2 2 6 2" xfId="1338"/>
    <cellStyle name="Comma 2 2 7" xfId="1339"/>
    <cellStyle name="Comma 2 20" xfId="1340"/>
    <cellStyle name="Comma 2 20 2" xfId="1341"/>
    <cellStyle name="Comma 2 20 2 2" xfId="1342"/>
    <cellStyle name="Comma 2 20 3" xfId="1343"/>
    <cellStyle name="Comma 2 21" xfId="1344"/>
    <cellStyle name="Comma 2 21 2" xfId="1345"/>
    <cellStyle name="Comma 2 21 2 2" xfId="1346"/>
    <cellStyle name="Comma 2 21 3" xfId="1347"/>
    <cellStyle name="Comma 2 22" xfId="1348"/>
    <cellStyle name="Comma 2 22 2" xfId="1349"/>
    <cellStyle name="Comma 2 22 2 2" xfId="1350"/>
    <cellStyle name="Comma 2 22 3" xfId="1351"/>
    <cellStyle name="Comma 2 23" xfId="1352"/>
    <cellStyle name="Comma 2 23 2" xfId="1353"/>
    <cellStyle name="Comma 2 23 2 2" xfId="1354"/>
    <cellStyle name="Comma 2 23 3" xfId="1355"/>
    <cellStyle name="Comma 2 24" xfId="1356"/>
    <cellStyle name="Comma 2 24 2" xfId="1357"/>
    <cellStyle name="Comma 2 24 2 2" xfId="1358"/>
    <cellStyle name="Comma 2 24 3" xfId="1359"/>
    <cellStyle name="Comma 2 25" xfId="1360"/>
    <cellStyle name="Comma 2 25 2" xfId="1361"/>
    <cellStyle name="Comma 2 25 2 2" xfId="1362"/>
    <cellStyle name="Comma 2 25 3" xfId="1363"/>
    <cellStyle name="Comma 2 26" xfId="1364"/>
    <cellStyle name="Comma 2 26 2" xfId="1365"/>
    <cellStyle name="Comma 2 26 2 2" xfId="1366"/>
    <cellStyle name="Comma 2 26 3" xfId="1367"/>
    <cellStyle name="Comma 2 27" xfId="1368"/>
    <cellStyle name="Comma 2 27 2" xfId="1369"/>
    <cellStyle name="Comma 2 27 2 2" xfId="1370"/>
    <cellStyle name="Comma 2 27 3" xfId="1371"/>
    <cellStyle name="Comma 2 28" xfId="1372"/>
    <cellStyle name="Comma 2 28 2" xfId="1373"/>
    <cellStyle name="Comma 2 28 2 2" xfId="1374"/>
    <cellStyle name="Comma 2 28 3" xfId="1375"/>
    <cellStyle name="Comma 2 29" xfId="1376"/>
    <cellStyle name="Comma 2 29 2" xfId="1377"/>
    <cellStyle name="Comma 2 29 2 2" xfId="1378"/>
    <cellStyle name="Comma 2 29 3" xfId="1379"/>
    <cellStyle name="Comma 2 3" xfId="1380"/>
    <cellStyle name="Comma 2 3 2" xfId="1381"/>
    <cellStyle name="Comma 2 3 2 2" xfId="1382"/>
    <cellStyle name="Comma 2 3 3" xfId="1383"/>
    <cellStyle name="Comma 2 30" xfId="1384"/>
    <cellStyle name="Comma 2 30 2" xfId="1385"/>
    <cellStyle name="Comma 2 30 2 2" xfId="1386"/>
    <cellStyle name="Comma 2 30 3" xfId="1387"/>
    <cellStyle name="Comma 2 31" xfId="1388"/>
    <cellStyle name="Comma 2 31 2" xfId="1389"/>
    <cellStyle name="Comma 2 31 2 2" xfId="1390"/>
    <cellStyle name="Comma 2 31 3" xfId="1391"/>
    <cellStyle name="Comma 2 32" xfId="1392"/>
    <cellStyle name="Comma 2 32 2" xfId="1393"/>
    <cellStyle name="Comma 2 32 2 2" xfId="1394"/>
    <cellStyle name="Comma 2 32 3" xfId="1395"/>
    <cellStyle name="Comma 2 33" xfId="1396"/>
    <cellStyle name="Comma 2 33 2" xfId="1397"/>
    <cellStyle name="Comma 2 33 2 2" xfId="1398"/>
    <cellStyle name="Comma 2 33 3" xfId="1399"/>
    <cellStyle name="Comma 2 34" xfId="1400"/>
    <cellStyle name="Comma 2 34 2" xfId="1401"/>
    <cellStyle name="Comma 2 34 2 2" xfId="1402"/>
    <cellStyle name="Comma 2 34 3" xfId="1403"/>
    <cellStyle name="Comma 2 35" xfId="1404"/>
    <cellStyle name="Comma 2 35 2" xfId="1405"/>
    <cellStyle name="Comma 2 35 2 2" xfId="1406"/>
    <cellStyle name="Comma 2 35 3" xfId="1407"/>
    <cellStyle name="Comma 2 36" xfId="1408"/>
    <cellStyle name="Comma 2 36 2" xfId="1409"/>
    <cellStyle name="Comma 2 36 2 2" xfId="1410"/>
    <cellStyle name="Comma 2 36 3" xfId="1411"/>
    <cellStyle name="Comma 2 37" xfId="1412"/>
    <cellStyle name="Comma 2 37 2" xfId="1413"/>
    <cellStyle name="Comma 2 37 2 2" xfId="1414"/>
    <cellStyle name="Comma 2 37 3" xfId="1415"/>
    <cellStyle name="Comma 2 38" xfId="1416"/>
    <cellStyle name="Comma 2 38 2" xfId="1417"/>
    <cellStyle name="Comma 2 38 2 2" xfId="1418"/>
    <cellStyle name="Comma 2 38 3" xfId="1419"/>
    <cellStyle name="Comma 2 39" xfId="1420"/>
    <cellStyle name="Comma 2 39 2" xfId="1421"/>
    <cellStyle name="Comma 2 39 2 2" xfId="1422"/>
    <cellStyle name="Comma 2 39 3" xfId="1423"/>
    <cellStyle name="Comma 2 4" xfId="1424"/>
    <cellStyle name="Comma 2 4 2" xfId="1425"/>
    <cellStyle name="Comma 2 4 2 2" xfId="1426"/>
    <cellStyle name="Comma 2 4 3" xfId="1427"/>
    <cellStyle name="Comma 2 4 3 2" xfId="1428"/>
    <cellStyle name="Comma 2 4 4" xfId="1429"/>
    <cellStyle name="Comma 2 40" xfId="1430"/>
    <cellStyle name="Comma 2 40 2" xfId="1431"/>
    <cellStyle name="Comma 2 40 2 2" xfId="1432"/>
    <cellStyle name="Comma 2 40 3" xfId="1433"/>
    <cellStyle name="Comma 2 41" xfId="1434"/>
    <cellStyle name="Comma 2 41 2" xfId="1435"/>
    <cellStyle name="Comma 2 41 2 2" xfId="1436"/>
    <cellStyle name="Comma 2 41 3" xfId="1437"/>
    <cellStyle name="Comma 2 42" xfId="1438"/>
    <cellStyle name="Comma 2 42 2" xfId="1439"/>
    <cellStyle name="Comma 2 42 2 2" xfId="1440"/>
    <cellStyle name="Comma 2 42 3" xfId="1441"/>
    <cellStyle name="Comma 2 43" xfId="1442"/>
    <cellStyle name="Comma 2 43 2" xfId="1443"/>
    <cellStyle name="Comma 2 43 2 2" xfId="1444"/>
    <cellStyle name="Comma 2 43 3" xfId="1445"/>
    <cellStyle name="Comma 2 44" xfId="1446"/>
    <cellStyle name="Comma 2 44 2" xfId="1447"/>
    <cellStyle name="Comma 2 44 2 2" xfId="1448"/>
    <cellStyle name="Comma 2 44 3" xfId="1449"/>
    <cellStyle name="Comma 2 45" xfId="1450"/>
    <cellStyle name="Comma 2 45 2" xfId="1451"/>
    <cellStyle name="Comma 2 45 2 2" xfId="1452"/>
    <cellStyle name="Comma 2 45 3" xfId="1453"/>
    <cellStyle name="Comma 2 46" xfId="1454"/>
    <cellStyle name="Comma 2 46 2" xfId="1455"/>
    <cellStyle name="Comma 2 46 2 2" xfId="1456"/>
    <cellStyle name="Comma 2 46 3" xfId="1457"/>
    <cellStyle name="Comma 2 47" xfId="1458"/>
    <cellStyle name="Comma 2 47 2" xfId="1459"/>
    <cellStyle name="Comma 2 47 2 2" xfId="1460"/>
    <cellStyle name="Comma 2 47 3" xfId="1461"/>
    <cellStyle name="Comma 2 48" xfId="1462"/>
    <cellStyle name="Comma 2 48 2" xfId="1463"/>
    <cellStyle name="Comma 2 48 2 2" xfId="1464"/>
    <cellStyle name="Comma 2 48 3" xfId="1465"/>
    <cellStyle name="Comma 2 49" xfId="1466"/>
    <cellStyle name="Comma 2 49 2" xfId="1467"/>
    <cellStyle name="Comma 2 49 2 2" xfId="1468"/>
    <cellStyle name="Comma 2 49 3" xfId="1469"/>
    <cellStyle name="Comma 2 5" xfId="1470"/>
    <cellStyle name="Comma 2 5 2" xfId="1471"/>
    <cellStyle name="Comma 2 5 2 2" xfId="1472"/>
    <cellStyle name="Comma 2 5 3" xfId="1473"/>
    <cellStyle name="Comma 2 50" xfId="1474"/>
    <cellStyle name="Comma 2 50 2" xfId="1475"/>
    <cellStyle name="Comma 2 50 2 2" xfId="1476"/>
    <cellStyle name="Comma 2 50 3" xfId="1477"/>
    <cellStyle name="Comma 2 51" xfId="1478"/>
    <cellStyle name="Comma 2 51 2" xfId="1479"/>
    <cellStyle name="Comma 2 51 2 2" xfId="1480"/>
    <cellStyle name="Comma 2 51 3" xfId="1481"/>
    <cellStyle name="Comma 2 52" xfId="1482"/>
    <cellStyle name="Comma 2 52 2" xfId="1483"/>
    <cellStyle name="Comma 2 52 2 2" xfId="1484"/>
    <cellStyle name="Comma 2 52 3" xfId="1485"/>
    <cellStyle name="Comma 2 53" xfId="1486"/>
    <cellStyle name="Comma 2 53 2" xfId="1487"/>
    <cellStyle name="Comma 2 53 2 2" xfId="1488"/>
    <cellStyle name="Comma 2 53 3" xfId="1489"/>
    <cellStyle name="Comma 2 54" xfId="1490"/>
    <cellStyle name="Comma 2 54 2" xfId="1491"/>
    <cellStyle name="Comma 2 54 2 2" xfId="1492"/>
    <cellStyle name="Comma 2 54 3" xfId="1493"/>
    <cellStyle name="Comma 2 55" xfId="1494"/>
    <cellStyle name="Comma 2 55 2" xfId="1495"/>
    <cellStyle name="Comma 2 55 2 2" xfId="1496"/>
    <cellStyle name="Comma 2 55 3" xfId="1497"/>
    <cellStyle name="Comma 2 56" xfId="1498"/>
    <cellStyle name="Comma 2 56 2" xfId="1499"/>
    <cellStyle name="Comma 2 56 2 2" xfId="1500"/>
    <cellStyle name="Comma 2 56 3" xfId="1501"/>
    <cellStyle name="Comma 2 57" xfId="1502"/>
    <cellStyle name="Comma 2 57 2" xfId="1503"/>
    <cellStyle name="Comma 2 57 2 2" xfId="1504"/>
    <cellStyle name="Comma 2 57 3" xfId="1505"/>
    <cellStyle name="Comma 2 58" xfId="1506"/>
    <cellStyle name="Comma 2 58 2" xfId="1507"/>
    <cellStyle name="Comma 2 58 2 2" xfId="1508"/>
    <cellStyle name="Comma 2 58 2 2 2" xfId="1509"/>
    <cellStyle name="Comma 2 58 2 3" xfId="1510"/>
    <cellStyle name="Comma 2 58 3" xfId="1511"/>
    <cellStyle name="Comma 2 58 3 2" xfId="1512"/>
    <cellStyle name="Comma 2 58 3 2 2" xfId="1513"/>
    <cellStyle name="Comma 2 58 3 3" xfId="1514"/>
    <cellStyle name="Comma 2 58 4" xfId="1515"/>
    <cellStyle name="Comma 2 58 4 2" xfId="1516"/>
    <cellStyle name="Comma 2 58 4 2 2" xfId="1517"/>
    <cellStyle name="Comma 2 58 4 3" xfId="1518"/>
    <cellStyle name="Comma 2 58 5" xfId="1519"/>
    <cellStyle name="Comma 2 58 5 2" xfId="1520"/>
    <cellStyle name="Comma 2 58 6" xfId="1521"/>
    <cellStyle name="Comma 2 59" xfId="1522"/>
    <cellStyle name="Comma 2 59 2" xfId="1523"/>
    <cellStyle name="Comma 2 59 2 2" xfId="1524"/>
    <cellStyle name="Comma 2 59 3" xfId="1525"/>
    <cellStyle name="Comma 2 6" xfId="1526"/>
    <cellStyle name="Comma 2 6 2" xfId="1527"/>
    <cellStyle name="Comma 2 60" xfId="1528"/>
    <cellStyle name="Comma 2 60 2" xfId="1529"/>
    <cellStyle name="Comma 2 60 2 2" xfId="1530"/>
    <cellStyle name="Comma 2 60 3" xfId="1531"/>
    <cellStyle name="Comma 2 61" xfId="1532"/>
    <cellStyle name="Comma 2 7" xfId="1533"/>
    <cellStyle name="Comma 2 7 2" xfId="1534"/>
    <cellStyle name="Comma 2 7 2 2" xfId="1535"/>
    <cellStyle name="Comma 2 7 2 2 2" xfId="1536"/>
    <cellStyle name="Comma 2 7 2 3" xfId="1537"/>
    <cellStyle name="Comma 2 7 2 3 2" xfId="1538"/>
    <cellStyle name="Comma 2 7 2 4" xfId="1539"/>
    <cellStyle name="Comma 2 7 2 4 2" xfId="1540"/>
    <cellStyle name="Comma 2 7 2 5" xfId="1541"/>
    <cellStyle name="Comma 2 7 3" xfId="1542"/>
    <cellStyle name="Comma 2 7 3 2" xfId="1543"/>
    <cellStyle name="Comma 2 7 4" xfId="1544"/>
    <cellStyle name="Comma 2 7 4 2" xfId="1545"/>
    <cellStyle name="Comma 2 7 5" xfId="1546"/>
    <cellStyle name="Comma 2 7 5 2" xfId="1547"/>
    <cellStyle name="Comma 2 7 6" xfId="1548"/>
    <cellStyle name="Comma 2 7 6 2" xfId="1549"/>
    <cellStyle name="Comma 2 7 7" xfId="1550"/>
    <cellStyle name="Comma 2 7 7 2" xfId="1551"/>
    <cellStyle name="Comma 2 7 8" xfId="1552"/>
    <cellStyle name="Comma 2 7_RABAS_RABAS LT" xfId="1553"/>
    <cellStyle name="Comma 2 8" xfId="1554"/>
    <cellStyle name="Comma 2 8 2" xfId="1555"/>
    <cellStyle name="Comma 2 8 2 2" xfId="1556"/>
    <cellStyle name="Comma 2 8 3" xfId="1557"/>
    <cellStyle name="Comma 2 9" xfId="1558"/>
    <cellStyle name="Comma 2 9 2" xfId="1559"/>
    <cellStyle name="Comma 2 9 2 2" xfId="1560"/>
    <cellStyle name="Comma 2 9 3" xfId="1561"/>
    <cellStyle name="Comma 20" xfId="1562"/>
    <cellStyle name="Comma 20 2" xfId="1563"/>
    <cellStyle name="Comma 20 2 2" xfId="1564"/>
    <cellStyle name="Comma 20 2 2 2" xfId="1565"/>
    <cellStyle name="Comma 20 2 3" xfId="1566"/>
    <cellStyle name="Comma 20 3" xfId="1567"/>
    <cellStyle name="Comma 20 3 2" xfId="1568"/>
    <cellStyle name="Comma 20 4" xfId="1569"/>
    <cellStyle name="Comma 21" xfId="1570"/>
    <cellStyle name="Comma 21 2" xfId="1571"/>
    <cellStyle name="Comma 21 2 2" xfId="1572"/>
    <cellStyle name="Comma 21 2 2 2" xfId="1573"/>
    <cellStyle name="Comma 21 2 3" xfId="1574"/>
    <cellStyle name="Comma 21 3" xfId="1575"/>
    <cellStyle name="Comma 21 3 2" xfId="1576"/>
    <cellStyle name="Comma 21 4" xfId="1577"/>
    <cellStyle name="Comma 22" xfId="1578"/>
    <cellStyle name="Comma 22 2" xfId="1579"/>
    <cellStyle name="Comma 22 2 2" xfId="1580"/>
    <cellStyle name="Comma 22 2 2 2" xfId="1581"/>
    <cellStyle name="Comma 22 2 3" xfId="1582"/>
    <cellStyle name="Comma 22 3" xfId="1583"/>
    <cellStyle name="Comma 22 3 2" xfId="1584"/>
    <cellStyle name="Comma 22 4" xfId="1585"/>
    <cellStyle name="Comma 23" xfId="1586"/>
    <cellStyle name="Comma 23 2" xfId="1587"/>
    <cellStyle name="Comma 23 2 2" xfId="1588"/>
    <cellStyle name="Comma 23 3" xfId="1589"/>
    <cellStyle name="Comma 24" xfId="1590"/>
    <cellStyle name="Comma 24 2" xfId="1591"/>
    <cellStyle name="Comma 24 2 2" xfId="1592"/>
    <cellStyle name="Comma 24 3" xfId="1593"/>
    <cellStyle name="Comma 25" xfId="1594"/>
    <cellStyle name="Comma 25 2" xfId="1595"/>
    <cellStyle name="Comma 25 2 2" xfId="1596"/>
    <cellStyle name="Comma 25 3" xfId="1597"/>
    <cellStyle name="Comma 26" xfId="1598"/>
    <cellStyle name="Comma 26 2" xfId="1599"/>
    <cellStyle name="Comma 26 2 2" xfId="1600"/>
    <cellStyle name="Comma 26 3" xfId="1601"/>
    <cellStyle name="Comma 27" xfId="1602"/>
    <cellStyle name="Comma 27 2" xfId="1603"/>
    <cellStyle name="Comma 28" xfId="1604"/>
    <cellStyle name="Comma 28 2" xfId="1605"/>
    <cellStyle name="Comma 28 2 2" xfId="1606"/>
    <cellStyle name="Comma 28 3" xfId="1607"/>
    <cellStyle name="Comma 29" xfId="1608"/>
    <cellStyle name="Comma 29 2" xfId="1609"/>
    <cellStyle name="Comma 29 2 2" xfId="1610"/>
    <cellStyle name="Comma 29 3" xfId="1611"/>
    <cellStyle name="Comma 3" xfId="1612"/>
    <cellStyle name="Comma 3 10" xfId="1613"/>
    <cellStyle name="Comma 3 10 2" xfId="1614"/>
    <cellStyle name="Comma 3 11" xfId="1615"/>
    <cellStyle name="Comma 3 2" xfId="1616"/>
    <cellStyle name="Comma 3 2 2" xfId="1617"/>
    <cellStyle name="Comma 3 2 2 2" xfId="1618"/>
    <cellStyle name="Comma 3 2 2 2 2" xfId="1619"/>
    <cellStyle name="Comma 3 2 2 2 2 2" xfId="1620"/>
    <cellStyle name="Comma 3 2 2 2 3" xfId="1621"/>
    <cellStyle name="Comma 3 2 2 2 3 2" xfId="1622"/>
    <cellStyle name="Comma 3 2 2 2 4" xfId="1623"/>
    <cellStyle name="Comma 3 2 2 2 4 2" xfId="1624"/>
    <cellStyle name="Comma 3 2 2 2 5" xfId="1625"/>
    <cellStyle name="Comma 3 2 2 3" xfId="1626"/>
    <cellStyle name="Comma 3 2 2 3 2" xfId="1627"/>
    <cellStyle name="Comma 3 2 2 4" xfId="1628"/>
    <cellStyle name="Comma 3 2 2 4 2" xfId="1629"/>
    <cellStyle name="Comma 3 2 2 5" xfId="1630"/>
    <cellStyle name="Comma 3 2 2 5 2" xfId="1631"/>
    <cellStyle name="Comma 3 2 2 6" xfId="1632"/>
    <cellStyle name="Comma 3 2 3" xfId="1633"/>
    <cellStyle name="Comma 3 2 3 2" xfId="1634"/>
    <cellStyle name="Comma 3 2 4" xfId="1635"/>
    <cellStyle name="Comma 3 2 4 2" xfId="1636"/>
    <cellStyle name="Comma 3 2 5" xfId="1637"/>
    <cellStyle name="Comma 3 2 5 2" xfId="1638"/>
    <cellStyle name="Comma 3 2 6" xfId="1639"/>
    <cellStyle name="Comma 3 2 6 2" xfId="1640"/>
    <cellStyle name="Comma 3 2 7" xfId="1641"/>
    <cellStyle name="Comma 3 3" xfId="1642"/>
    <cellStyle name="Comma 3 3 2" xfId="1643"/>
    <cellStyle name="Comma 3 3 2 2" xfId="1644"/>
    <cellStyle name="Comma 3 3 3" xfId="1645"/>
    <cellStyle name="Comma 3 3 3 2" xfId="1646"/>
    <cellStyle name="Comma 3 3 4" xfId="1647"/>
    <cellStyle name="Comma 3 3 4 2" xfId="1648"/>
    <cellStyle name="Comma 3 3 5" xfId="1649"/>
    <cellStyle name="Comma 3 4" xfId="1650"/>
    <cellStyle name="Comma 3 4 2" xfId="1651"/>
    <cellStyle name="Comma 3 4 2 2" xfId="1652"/>
    <cellStyle name="Comma 3 4 3" xfId="1653"/>
    <cellStyle name="Comma 3 4 3 2" xfId="1654"/>
    <cellStyle name="Comma 3 4 4" xfId="1655"/>
    <cellStyle name="Comma 3 4 4 2" xfId="1656"/>
    <cellStyle name="Comma 3 4 5" xfId="1657"/>
    <cellStyle name="Comma 3 5" xfId="1658"/>
    <cellStyle name="Comma 3 5 2" xfId="1659"/>
    <cellStyle name="Comma 3 5 2 2" xfId="1660"/>
    <cellStyle name="Comma 3 5 2 2 2" xfId="1661"/>
    <cellStyle name="Comma 3 5 2 2 2 2" xfId="1662"/>
    <cellStyle name="Comma 3 5 2 2 2 2 2" xfId="1663"/>
    <cellStyle name="Comma 3 5 2 2 2 2 2 2" xfId="1664"/>
    <cellStyle name="Comma 3 5 2 2 2 2 3" xfId="1665"/>
    <cellStyle name="Comma 3 5 2 2 2 2 3 2" xfId="1666"/>
    <cellStyle name="Comma 3 5 2 2 2 2 4" xfId="1667"/>
    <cellStyle name="Comma 3 5 2 2 2 2 4 2" xfId="1668"/>
    <cellStyle name="Comma 3 5 2 2 2 2 5" xfId="1669"/>
    <cellStyle name="Comma 3 5 2 2 2 2 5 2" xfId="1670"/>
    <cellStyle name="Comma 3 5 2 2 2 2 6" xfId="1671"/>
    <cellStyle name="Comma 3 5 2 2 2 3" xfId="1672"/>
    <cellStyle name="Comma 3 5 2 2 2 3 2" xfId="1673"/>
    <cellStyle name="Comma 3 5 2 2 2 4" xfId="1674"/>
    <cellStyle name="Comma 3 5 2 2 2 4 2" xfId="1675"/>
    <cellStyle name="Comma 3 5 2 2 2 5" xfId="1676"/>
    <cellStyle name="Comma 3 5 2 2 2 5 2" xfId="1677"/>
    <cellStyle name="Comma 3 5 2 2 2 6" xfId="1678"/>
    <cellStyle name="Comma 3 5 2 2 3" xfId="1679"/>
    <cellStyle name="Comma 3 5 2 2 3 2" xfId="1680"/>
    <cellStyle name="Comma 3 5 2 2 4" xfId="1681"/>
    <cellStyle name="Comma 3 5 2 2 4 2" xfId="1682"/>
    <cellStyle name="Comma 3 5 2 2 5" xfId="1683"/>
    <cellStyle name="Comma 3 5 2 2 5 2" xfId="1684"/>
    <cellStyle name="Comma 3 5 2 2 6" xfId="1685"/>
    <cellStyle name="Comma 3 5 2 3" xfId="1686"/>
    <cellStyle name="Comma 3 5 2 3 2" xfId="1687"/>
    <cellStyle name="Comma 3 5 2 4" xfId="1688"/>
    <cellStyle name="Comma 3 5 2 4 2" xfId="1689"/>
    <cellStyle name="Comma 3 5 2 5" xfId="1690"/>
    <cellStyle name="Comma 3 5 2 5 2" xfId="1691"/>
    <cellStyle name="Comma 3 5 2 6" xfId="1692"/>
    <cellStyle name="Comma 3 5 3" xfId="1693"/>
    <cellStyle name="Comma 3 5 3 2" xfId="1694"/>
    <cellStyle name="Comma 3 5 3 2 2" xfId="1695"/>
    <cellStyle name="Comma 3 5 3 3" xfId="1696"/>
    <cellStyle name="Comma 3 5 3 3 2" xfId="1697"/>
    <cellStyle name="Comma 3 5 3 4" xfId="1698"/>
    <cellStyle name="Comma 3 5 3 4 2" xfId="1699"/>
    <cellStyle name="Comma 3 5 3 5" xfId="1700"/>
    <cellStyle name="Comma 3 5 4" xfId="1701"/>
    <cellStyle name="Comma 3 5 4 2" xfId="1702"/>
    <cellStyle name="Comma 3 5 5" xfId="1703"/>
    <cellStyle name="Comma 3 5 5 2" xfId="1704"/>
    <cellStyle name="Comma 3 5 6" xfId="1705"/>
    <cellStyle name="Comma 3 5 6 2" xfId="1706"/>
    <cellStyle name="Comma 3 5 7" xfId="1707"/>
    <cellStyle name="Comma 3 6" xfId="1708"/>
    <cellStyle name="Comma 3 6 2" xfId="1709"/>
    <cellStyle name="Comma 3 7" xfId="1710"/>
    <cellStyle name="Comma 3 7 2" xfId="1711"/>
    <cellStyle name="Comma 3 8" xfId="1712"/>
    <cellStyle name="Comma 3 8 2" xfId="1713"/>
    <cellStyle name="Comma 3 9" xfId="1714"/>
    <cellStyle name="Comma 3 9 2" xfId="1715"/>
    <cellStyle name="Comma 3 9 2 2" xfId="1716"/>
    <cellStyle name="Comma 3 9 3" xfId="1717"/>
    <cellStyle name="Comma 3_(PRK 111601-111604) 20130401 Joint AAU - GJN 4 - BNL 5 - KTN 7" xfId="1718"/>
    <cellStyle name="Comma 30" xfId="1719"/>
    <cellStyle name="Comma 30 2" xfId="1720"/>
    <cellStyle name="Comma 30 2 2" xfId="1721"/>
    <cellStyle name="Comma 30 3" xfId="1722"/>
    <cellStyle name="Comma 31" xfId="1723"/>
    <cellStyle name="Comma 31 2" xfId="1724"/>
    <cellStyle name="Comma 31 2 2" xfId="1725"/>
    <cellStyle name="Comma 31 3" xfId="1726"/>
    <cellStyle name="Comma 32" xfId="1727"/>
    <cellStyle name="Comma 32 2" xfId="1728"/>
    <cellStyle name="Comma 33" xfId="1729"/>
    <cellStyle name="Comma 33 2" xfId="1730"/>
    <cellStyle name="Comma 33 2 2" xfId="1731"/>
    <cellStyle name="Comma 33 2 2 2" xfId="1732"/>
    <cellStyle name="Comma 33 2 3" xfId="1733"/>
    <cellStyle name="Comma 33 3" xfId="1734"/>
    <cellStyle name="Comma 33 3 2" xfId="1735"/>
    <cellStyle name="Comma 33 4" xfId="1736"/>
    <cellStyle name="Comma 34" xfId="1737"/>
    <cellStyle name="Comma 34 2" xfId="1738"/>
    <cellStyle name="Comma 34 2 2" xfId="1739"/>
    <cellStyle name="Comma 34 3" xfId="1740"/>
    <cellStyle name="Comma 35" xfId="1741"/>
    <cellStyle name="Comma 36" xfId="1742"/>
    <cellStyle name="Comma 37" xfId="1743"/>
    <cellStyle name="Comma 37 2" xfId="1744"/>
    <cellStyle name="Comma 37 2 2" xfId="1745"/>
    <cellStyle name="Comma 37 3" xfId="1746"/>
    <cellStyle name="Comma 38" xfId="1747"/>
    <cellStyle name="Comma 38 2" xfId="1748"/>
    <cellStyle name="Comma 38 2 2" xfId="1749"/>
    <cellStyle name="Comma 38 3" xfId="1750"/>
    <cellStyle name="Comma 39" xfId="1751"/>
    <cellStyle name="Comma 39 2" xfId="1752"/>
    <cellStyle name="Comma 4" xfId="1753"/>
    <cellStyle name="Comma 4 2" xfId="1754"/>
    <cellStyle name="Comma 4 2 2" xfId="1755"/>
    <cellStyle name="Comma 4 2 2 2" xfId="1756"/>
    <cellStyle name="Comma 4 2 3" xfId="1757"/>
    <cellStyle name="Comma 4 3" xfId="1758"/>
    <cellStyle name="Comma 4 3 2" xfId="1759"/>
    <cellStyle name="Comma 4 4" xfId="1760"/>
    <cellStyle name="Comma 4 4 2" xfId="1761"/>
    <cellStyle name="Comma 4 5" xfId="1762"/>
    <cellStyle name="Comma 4 5 2" xfId="1763"/>
    <cellStyle name="Comma 4 6" xfId="1764"/>
    <cellStyle name="Comma 40" xfId="1765"/>
    <cellStyle name="Comma 40 2" xfId="1766"/>
    <cellStyle name="Comma 41" xfId="1767"/>
    <cellStyle name="Comma 42" xfId="1768"/>
    <cellStyle name="Comma 42 2" xfId="1769"/>
    <cellStyle name="Comma 42 2 2" xfId="1770"/>
    <cellStyle name="Comma 42 3" xfId="1771"/>
    <cellStyle name="Comma 43" xfId="1772"/>
    <cellStyle name="Comma 44" xfId="1773"/>
    <cellStyle name="Comma 45" xfId="1774"/>
    <cellStyle name="Comma 45 2" xfId="1775"/>
    <cellStyle name="Comma 45 2 2" xfId="1776"/>
    <cellStyle name="Comma 45 3" xfId="1777"/>
    <cellStyle name="Comma 46" xfId="1778"/>
    <cellStyle name="Comma 46 2" xfId="1779"/>
    <cellStyle name="Comma 46 2 2" xfId="1780"/>
    <cellStyle name="Comma 46 3" xfId="1781"/>
    <cellStyle name="Comma 47" xfId="1782"/>
    <cellStyle name="Comma 47 2" xfId="1783"/>
    <cellStyle name="Comma 47 2 2" xfId="1784"/>
    <cellStyle name="Comma 47 3" xfId="1785"/>
    <cellStyle name="Comma 48" xfId="1786"/>
    <cellStyle name="Comma 48 2" xfId="1787"/>
    <cellStyle name="Comma 48 2 2" xfId="1788"/>
    <cellStyle name="Comma 48 3" xfId="1789"/>
    <cellStyle name="Comma 49" xfId="1790"/>
    <cellStyle name="Comma 49 2" xfId="1791"/>
    <cellStyle name="Comma 49 2 2" xfId="1792"/>
    <cellStyle name="Comma 49 3" xfId="1793"/>
    <cellStyle name="Comma 5" xfId="1794"/>
    <cellStyle name="Comma 5 2" xfId="1795"/>
    <cellStyle name="Comma 5 2 2" xfId="1796"/>
    <cellStyle name="Comma 5 2 2 2" xfId="1797"/>
    <cellStyle name="Comma 5 2 3" xfId="1798"/>
    <cellStyle name="Comma 5 3" xfId="1799"/>
    <cellStyle name="Comma 50" xfId="1800"/>
    <cellStyle name="Comma 50 2" xfId="1801"/>
    <cellStyle name="Comma 50 2 2" xfId="1802"/>
    <cellStyle name="Comma 50 3" xfId="1803"/>
    <cellStyle name="Comma 51" xfId="1804"/>
    <cellStyle name="Comma 51 2" xfId="1805"/>
    <cellStyle name="Comma 51 2 2" xfId="1806"/>
    <cellStyle name="Comma 51 3" xfId="1807"/>
    <cellStyle name="Comma 52" xfId="1808"/>
    <cellStyle name="Comma 52 2" xfId="1809"/>
    <cellStyle name="Comma 52 2 2" xfId="1810"/>
    <cellStyle name="Comma 52 3" xfId="1811"/>
    <cellStyle name="Comma 53" xfId="1812"/>
    <cellStyle name="Comma 54" xfId="1813"/>
    <cellStyle name="Comma 55" xfId="1814"/>
    <cellStyle name="Comma 56" xfId="1815"/>
    <cellStyle name="Comma 57" xfId="1816"/>
    <cellStyle name="Comma 58" xfId="1817"/>
    <cellStyle name="Comma 58 2" xfId="1818"/>
    <cellStyle name="Comma 58 2 2" xfId="1819"/>
    <cellStyle name="Comma 58 3" xfId="1820"/>
    <cellStyle name="Comma 59" xfId="1821"/>
    <cellStyle name="Comma 59 2" xfId="1822"/>
    <cellStyle name="Comma 59 2 2" xfId="1823"/>
    <cellStyle name="Comma 59 3" xfId="1824"/>
    <cellStyle name="Comma 6" xfId="1825"/>
    <cellStyle name="Comma 6 2" xfId="1826"/>
    <cellStyle name="Comma 6 2 2" xfId="1827"/>
    <cellStyle name="Comma 6 2 2 2" xfId="1828"/>
    <cellStyle name="Comma 6 2 3" xfId="1829"/>
    <cellStyle name="Comma 6 3" xfId="1830"/>
    <cellStyle name="Comma 60" xfId="1831"/>
    <cellStyle name="Comma 61" xfId="1832"/>
    <cellStyle name="Comma 62" xfId="1833"/>
    <cellStyle name="Comma 62 2" xfId="1834"/>
    <cellStyle name="Comma 62 2 2" xfId="1835"/>
    <cellStyle name="Comma 62 3" xfId="1836"/>
    <cellStyle name="Comma 63" xfId="1837"/>
    <cellStyle name="Comma 63 2" xfId="1838"/>
    <cellStyle name="Comma 63 2 2" xfId="1839"/>
    <cellStyle name="Comma 63 3" xfId="1840"/>
    <cellStyle name="Comma 64" xfId="1841"/>
    <cellStyle name="Comma 65" xfId="1842"/>
    <cellStyle name="Comma 66" xfId="1843"/>
    <cellStyle name="Comma 66 2" xfId="1844"/>
    <cellStyle name="Comma 67" xfId="1845"/>
    <cellStyle name="Comma 67 2" xfId="1846"/>
    <cellStyle name="Comma 67 2 2" xfId="1847"/>
    <cellStyle name="Comma 67 3" xfId="1848"/>
    <cellStyle name="Comma 68" xfId="1849"/>
    <cellStyle name="Comma 69" xfId="1850"/>
    <cellStyle name="Comma 7" xfId="1851"/>
    <cellStyle name="Comma 7 2" xfId="1852"/>
    <cellStyle name="Comma 7 2 2" xfId="1853"/>
    <cellStyle name="Comma 7 2 2 2" xfId="1854"/>
    <cellStyle name="Comma 7 2 3" xfId="1855"/>
    <cellStyle name="Comma 7 3" xfId="1856"/>
    <cellStyle name="Comma 7 3 2" xfId="1857"/>
    <cellStyle name="Comma 7 3 2 2" xfId="1858"/>
    <cellStyle name="Comma 7 3 3" xfId="1859"/>
    <cellStyle name="Comma 7 4" xfId="1860"/>
    <cellStyle name="Comma 70" xfId="1861"/>
    <cellStyle name="Comma 71" xfId="1862"/>
    <cellStyle name="Comma 72" xfId="1863"/>
    <cellStyle name="Comma 72 2" xfId="1864"/>
    <cellStyle name="Comma 74" xfId="1865"/>
    <cellStyle name="Comma 74 2" xfId="1866"/>
    <cellStyle name="Comma 74 2 2" xfId="1867"/>
    <cellStyle name="Comma 74 3" xfId="1868"/>
    <cellStyle name="Comma 75" xfId="1869"/>
    <cellStyle name="Comma 75 2" xfId="1870"/>
    <cellStyle name="Comma 75 2 2" xfId="1871"/>
    <cellStyle name="Comma 75 3" xfId="1872"/>
    <cellStyle name="Comma 8" xfId="1873"/>
    <cellStyle name="Comma 8 2" xfId="1874"/>
    <cellStyle name="Comma 8 2 2" xfId="1875"/>
    <cellStyle name="Comma 8 2 2 2" xfId="1876"/>
    <cellStyle name="Comma 8 2 2 2 2" xfId="1877"/>
    <cellStyle name="Comma 8 2 2 3" xfId="1878"/>
    <cellStyle name="Comma 8 2 3" xfId="1879"/>
    <cellStyle name="Comma 8 2 3 2" xfId="1880"/>
    <cellStyle name="Comma 8 2 4" xfId="1881"/>
    <cellStyle name="Comma 8 3" xfId="1882"/>
    <cellStyle name="Comma 8 3 2" xfId="1883"/>
    <cellStyle name="Comma 8 4" xfId="1884"/>
    <cellStyle name="Comma 82" xfId="1885"/>
    <cellStyle name="Comma 82 2" xfId="1886"/>
    <cellStyle name="Comma 82 2 2" xfId="1887"/>
    <cellStyle name="Comma 82 3" xfId="1888"/>
    <cellStyle name="Comma 83" xfId="1889"/>
    <cellStyle name="Comma 83 2" xfId="1890"/>
    <cellStyle name="Comma 83 2 2" xfId="1891"/>
    <cellStyle name="Comma 83 3" xfId="1892"/>
    <cellStyle name="Comma 85" xfId="1893"/>
    <cellStyle name="Comma 85 2" xfId="1894"/>
    <cellStyle name="Comma 85 2 2" xfId="1895"/>
    <cellStyle name="Comma 85 3" xfId="1896"/>
    <cellStyle name="Comma 86" xfId="1897"/>
    <cellStyle name="Comma 86 2" xfId="1898"/>
    <cellStyle name="Comma 86 2 2" xfId="1899"/>
    <cellStyle name="Comma 86 3" xfId="1900"/>
    <cellStyle name="Comma 89" xfId="1901"/>
    <cellStyle name="Comma 89 2" xfId="1902"/>
    <cellStyle name="Comma 9" xfId="1903"/>
    <cellStyle name="Comma 9 2" xfId="1904"/>
    <cellStyle name="Comma 9 2 2" xfId="1905"/>
    <cellStyle name="Comma 9 3" xfId="1906"/>
    <cellStyle name="Comma 9 3 2" xfId="1907"/>
    <cellStyle name="Comma 9 4" xfId="1908"/>
    <cellStyle name="Comma 9 4 2" xfId="1909"/>
    <cellStyle name="Comma 9 5" xfId="1910"/>
    <cellStyle name="Comma 98" xfId="1911"/>
    <cellStyle name="Comma 98 2" xfId="1912"/>
    <cellStyle name="Comma0" xfId="1913"/>
    <cellStyle name="Copied" xfId="1914"/>
    <cellStyle name="Curren - Style7" xfId="1915"/>
    <cellStyle name="Curren - Style8" xfId="1916"/>
    <cellStyle name="Currency (0.00)" xfId="1917"/>
    <cellStyle name="Currency (0.00) 2" xfId="1918"/>
    <cellStyle name="Currency [0] 2" xfId="1919"/>
    <cellStyle name="Currency [0] 2 2" xfId="1920"/>
    <cellStyle name="Currency [0] 3" xfId="1921"/>
    <cellStyle name="Currency [0] 3 2" xfId="1922"/>
    <cellStyle name="Currency [00]" xfId="1923"/>
    <cellStyle name="Currency [00] 2" xfId="1924"/>
    <cellStyle name="Currency 10" xfId="1925"/>
    <cellStyle name="Currency 11" xfId="1926"/>
    <cellStyle name="Currency 12" xfId="1927"/>
    <cellStyle name="Currency 13" xfId="1928"/>
    <cellStyle name="Currency 14" xfId="1929"/>
    <cellStyle name="Currency 15" xfId="1930"/>
    <cellStyle name="Currency 16" xfId="1931"/>
    <cellStyle name="Currency 17" xfId="1932"/>
    <cellStyle name="Currency 18" xfId="1933"/>
    <cellStyle name="Currency 19" xfId="1934"/>
    <cellStyle name="Currency 2" xfId="1935"/>
    <cellStyle name="Currency 2 2" xfId="1936"/>
    <cellStyle name="Currency 20" xfId="1937"/>
    <cellStyle name="Currency 21" xfId="1938"/>
    <cellStyle name="Currency 22" xfId="1939"/>
    <cellStyle name="Currency 23" xfId="1940"/>
    <cellStyle name="Currency 24" xfId="1941"/>
    <cellStyle name="Currency 25" xfId="1942"/>
    <cellStyle name="Currency 3" xfId="1943"/>
    <cellStyle name="Currency 4" xfId="1944"/>
    <cellStyle name="Currency 5" xfId="1945"/>
    <cellStyle name="Currency 6" xfId="1946"/>
    <cellStyle name="Currency 7" xfId="1947"/>
    <cellStyle name="Currency 8" xfId="1948"/>
    <cellStyle name="Currency 9" xfId="1949"/>
    <cellStyle name="Currency0" xfId="1950"/>
    <cellStyle name="Date" xfId="1951"/>
    <cellStyle name="Date Short" xfId="1952"/>
    <cellStyle name="Date_Data Aset Jaringan APJ Yogyakarta 2009" xfId="1953"/>
    <cellStyle name="Define your own named style" xfId="1954"/>
    <cellStyle name="Draw lines around data in range" xfId="1955"/>
    <cellStyle name="Draw lines around data in range 2" xfId="1956"/>
    <cellStyle name="Draw shadow and lines within range" xfId="1957"/>
    <cellStyle name="Draw shadow and lines within range 2" xfId="1958"/>
    <cellStyle name="Enlarge title text, yellow on blue" xfId="1959"/>
    <cellStyle name="Enter Currency (0)" xfId="1960"/>
    <cellStyle name="Enter Currency (0) 2" xfId="1961"/>
    <cellStyle name="Enter Currency (2)" xfId="1962"/>
    <cellStyle name="Enter Currency (2) 2" xfId="1963"/>
    <cellStyle name="Enter Units (0)" xfId="1964"/>
    <cellStyle name="Enter Units (0) 2" xfId="1965"/>
    <cellStyle name="Enter Units (1)" xfId="1966"/>
    <cellStyle name="Enter Units (1) 2" xfId="1967"/>
    <cellStyle name="Enter Units (2)" xfId="1968"/>
    <cellStyle name="Enter Units (2) 2" xfId="1969"/>
    <cellStyle name="Entered" xfId="1970"/>
    <cellStyle name="Explanatory Text 10" xfId="1971"/>
    <cellStyle name="Explanatory Text 11" xfId="1972"/>
    <cellStyle name="Explanatory Text 12" xfId="1973"/>
    <cellStyle name="Explanatory Text 13" xfId="1974"/>
    <cellStyle name="Explanatory Text 14" xfId="1975"/>
    <cellStyle name="Explanatory Text 15" xfId="1976"/>
    <cellStyle name="Explanatory Text 16" xfId="1977"/>
    <cellStyle name="Explanatory Text 17" xfId="1978"/>
    <cellStyle name="Explanatory Text 2" xfId="1979"/>
    <cellStyle name="Explanatory Text 2 2" xfId="1980"/>
    <cellStyle name="Explanatory Text 2 3" xfId="1981"/>
    <cellStyle name="Explanatory Text 3" xfId="1982"/>
    <cellStyle name="Explanatory Text 4" xfId="1983"/>
    <cellStyle name="Explanatory Text 5" xfId="1984"/>
    <cellStyle name="Explanatory Text 6" xfId="1985"/>
    <cellStyle name="Explanatory Text 7" xfId="1986"/>
    <cellStyle name="Explanatory Text 8" xfId="1987"/>
    <cellStyle name="Explanatory Text 9" xfId="1988"/>
    <cellStyle name="F2" xfId="1989"/>
    <cellStyle name="F3" xfId="1990"/>
    <cellStyle name="F4" xfId="1991"/>
    <cellStyle name="F5" xfId="1992"/>
    <cellStyle name="F6" xfId="1993"/>
    <cellStyle name="F7" xfId="1994"/>
    <cellStyle name="F8" xfId="1995"/>
    <cellStyle name="Fixed" xfId="1996"/>
    <cellStyle name="Format a column of totals" xfId="1997"/>
    <cellStyle name="Format a column of totals 2" xfId="1998"/>
    <cellStyle name="Format a column of totals 2 2" xfId="1999"/>
    <cellStyle name="Format a column of totals 3" xfId="2000"/>
    <cellStyle name="Format a row of totals" xfId="2001"/>
    <cellStyle name="Format a row of totals 2" xfId="2002"/>
    <cellStyle name="Format text as bold, black on yellow" xfId="2003"/>
    <cellStyle name="Format text as bold, black on yellow 2" xfId="2004"/>
    <cellStyle name="Good 10" xfId="2005"/>
    <cellStyle name="Good 11" xfId="2006"/>
    <cellStyle name="Good 12" xfId="2007"/>
    <cellStyle name="Good 13" xfId="2008"/>
    <cellStyle name="Good 14" xfId="2009"/>
    <cellStyle name="Good 15" xfId="2010"/>
    <cellStyle name="Good 16" xfId="2011"/>
    <cellStyle name="Good 2" xfId="2012"/>
    <cellStyle name="Good 2 2" xfId="2013"/>
    <cellStyle name="Good 2 3" xfId="2014"/>
    <cellStyle name="Good 3" xfId="2015"/>
    <cellStyle name="Good 4" xfId="2016"/>
    <cellStyle name="Good 5" xfId="2017"/>
    <cellStyle name="Good 6" xfId="2018"/>
    <cellStyle name="Good 7" xfId="2019"/>
    <cellStyle name="Good 8" xfId="2020"/>
    <cellStyle name="Good 9" xfId="2021"/>
    <cellStyle name="GrandTotal" xfId="2022"/>
    <cellStyle name="Grey" xfId="2023"/>
    <cellStyle name="Header1" xfId="2024"/>
    <cellStyle name="Header2" xfId="2025"/>
    <cellStyle name="Header2 2" xfId="2026"/>
    <cellStyle name="Heading 1 10" xfId="2027"/>
    <cellStyle name="Heading 1 10 2" xfId="2028"/>
    <cellStyle name="Heading 1 11" xfId="2029"/>
    <cellStyle name="Heading 1 11 2" xfId="2030"/>
    <cellStyle name="Heading 1 12" xfId="2031"/>
    <cellStyle name="Heading 1 12 2" xfId="2032"/>
    <cellStyle name="Heading 1 13" xfId="2033"/>
    <cellStyle name="Heading 1 13 2" xfId="2034"/>
    <cellStyle name="Heading 1 14" xfId="2035"/>
    <cellStyle name="Heading 1 14 2" xfId="2036"/>
    <cellStyle name="Heading 1 15" xfId="2037"/>
    <cellStyle name="Heading 1 15 2" xfId="2038"/>
    <cellStyle name="Heading 1 16" xfId="2039"/>
    <cellStyle name="Heading 1 16 2" xfId="2040"/>
    <cellStyle name="Heading 1 2" xfId="2041"/>
    <cellStyle name="Heading 1 2 2" xfId="2042"/>
    <cellStyle name="Heading 1 2 2 2" xfId="2043"/>
    <cellStyle name="Heading 1 2 3" xfId="2044"/>
    <cellStyle name="Heading 1 2 3 2" xfId="2045"/>
    <cellStyle name="Heading 1 2 4" xfId="2046"/>
    <cellStyle name="Heading 1 3" xfId="2047"/>
    <cellStyle name="Heading 1 3 2" xfId="2048"/>
    <cellStyle name="Heading 1 4" xfId="2049"/>
    <cellStyle name="Heading 1 4 2" xfId="2050"/>
    <cellStyle name="Heading 1 5" xfId="2051"/>
    <cellStyle name="Heading 1 5 2" xfId="2052"/>
    <cellStyle name="Heading 1 6" xfId="2053"/>
    <cellStyle name="Heading 1 6 2" xfId="2054"/>
    <cellStyle name="Heading 1 7" xfId="2055"/>
    <cellStyle name="Heading 1 7 2" xfId="2056"/>
    <cellStyle name="Heading 1 8" xfId="2057"/>
    <cellStyle name="Heading 1 8 2" xfId="2058"/>
    <cellStyle name="Heading 1 9" xfId="2059"/>
    <cellStyle name="Heading 1 9 2" xfId="2060"/>
    <cellStyle name="Heading 2 10" xfId="2061"/>
    <cellStyle name="Heading 2 10 2" xfId="2062"/>
    <cellStyle name="Heading 2 11" xfId="2063"/>
    <cellStyle name="Heading 2 11 2" xfId="2064"/>
    <cellStyle name="Heading 2 12" xfId="2065"/>
    <cellStyle name="Heading 2 12 2" xfId="2066"/>
    <cellStyle name="Heading 2 13" xfId="2067"/>
    <cellStyle name="Heading 2 13 2" xfId="2068"/>
    <cellStyle name="Heading 2 14" xfId="2069"/>
    <cellStyle name="Heading 2 14 2" xfId="2070"/>
    <cellStyle name="Heading 2 15" xfId="2071"/>
    <cellStyle name="Heading 2 15 2" xfId="2072"/>
    <cellStyle name="Heading 2 16" xfId="2073"/>
    <cellStyle name="Heading 2 16 2" xfId="2074"/>
    <cellStyle name="Heading 2 2" xfId="2075"/>
    <cellStyle name="Heading 2 2 2" xfId="2076"/>
    <cellStyle name="Heading 2 2 2 2" xfId="2077"/>
    <cellStyle name="Heading 2 2 3" xfId="2078"/>
    <cellStyle name="Heading 2 2 3 2" xfId="2079"/>
    <cellStyle name="Heading 2 2 4" xfId="2080"/>
    <cellStyle name="Heading 2 3" xfId="2081"/>
    <cellStyle name="Heading 2 3 2" xfId="2082"/>
    <cellStyle name="Heading 2 4" xfId="2083"/>
    <cellStyle name="Heading 2 4 2" xfId="2084"/>
    <cellStyle name="Heading 2 5" xfId="2085"/>
    <cellStyle name="Heading 2 5 2" xfId="2086"/>
    <cellStyle name="Heading 2 6" xfId="2087"/>
    <cellStyle name="Heading 2 6 2" xfId="2088"/>
    <cellStyle name="Heading 2 7" xfId="2089"/>
    <cellStyle name="Heading 2 7 2" xfId="2090"/>
    <cellStyle name="Heading 2 8" xfId="2091"/>
    <cellStyle name="Heading 2 8 2" xfId="2092"/>
    <cellStyle name="Heading 2 9" xfId="2093"/>
    <cellStyle name="Heading 2 9 2" xfId="2094"/>
    <cellStyle name="Heading 3 10" xfId="2095"/>
    <cellStyle name="Heading 3 11" xfId="2096"/>
    <cellStyle name="Heading 3 12" xfId="2097"/>
    <cellStyle name="Heading 3 13" xfId="2098"/>
    <cellStyle name="Heading 3 14" xfId="2099"/>
    <cellStyle name="Heading 3 15" xfId="2100"/>
    <cellStyle name="Heading 3 16" xfId="2101"/>
    <cellStyle name="Heading 3 2" xfId="2102"/>
    <cellStyle name="Heading 3 2 2" xfId="2103"/>
    <cellStyle name="Heading 3 2 3" xfId="2104"/>
    <cellStyle name="Heading 3 3" xfId="2105"/>
    <cellStyle name="Heading 3 4" xfId="2106"/>
    <cellStyle name="Heading 3 5" xfId="2107"/>
    <cellStyle name="Heading 3 6" xfId="2108"/>
    <cellStyle name="Heading 3 7" xfId="2109"/>
    <cellStyle name="Heading 3 8" xfId="2110"/>
    <cellStyle name="Heading 3 9" xfId="2111"/>
    <cellStyle name="Heading 4 10" xfId="2112"/>
    <cellStyle name="Heading 4 11" xfId="2113"/>
    <cellStyle name="Heading 4 12" xfId="2114"/>
    <cellStyle name="Heading 4 13" xfId="2115"/>
    <cellStyle name="Heading 4 14" xfId="2116"/>
    <cellStyle name="Heading 4 15" xfId="2117"/>
    <cellStyle name="Heading 4 16" xfId="2118"/>
    <cellStyle name="Heading 4 2" xfId="2119"/>
    <cellStyle name="Heading 4 2 2" xfId="2120"/>
    <cellStyle name="Heading 4 2 3" xfId="2121"/>
    <cellStyle name="Heading 4 3" xfId="2122"/>
    <cellStyle name="Heading 4 4" xfId="2123"/>
    <cellStyle name="Heading 4 5" xfId="2124"/>
    <cellStyle name="Heading 4 6" xfId="2125"/>
    <cellStyle name="Heading 4 7" xfId="2126"/>
    <cellStyle name="Heading 4 8" xfId="2127"/>
    <cellStyle name="Heading 4 9" xfId="2128"/>
    <cellStyle name="Heading1" xfId="2129"/>
    <cellStyle name="Heading2" xfId="2130"/>
    <cellStyle name="Hyperlink 2" xfId="2131"/>
    <cellStyle name="Hyperlink 3" xfId="2132"/>
    <cellStyle name="Hyperlink 4" xfId="2133"/>
    <cellStyle name="Input [yellow]" xfId="2134"/>
    <cellStyle name="Input [yellow] 2" xfId="2135"/>
    <cellStyle name="Input 10" xfId="2136"/>
    <cellStyle name="Input 10 2" xfId="2137"/>
    <cellStyle name="Input 11" xfId="2138"/>
    <cellStyle name="Input 11 2" xfId="2139"/>
    <cellStyle name="Input 12" xfId="2140"/>
    <cellStyle name="Input 12 2" xfId="2141"/>
    <cellStyle name="Input 13" xfId="2142"/>
    <cellStyle name="Input 13 2" xfId="2143"/>
    <cellStyle name="Input 14" xfId="2144"/>
    <cellStyle name="Input 14 2" xfId="2145"/>
    <cellStyle name="Input 15" xfId="2146"/>
    <cellStyle name="Input 15 2" xfId="2147"/>
    <cellStyle name="Input 16" xfId="2148"/>
    <cellStyle name="Input 16 2" xfId="2149"/>
    <cellStyle name="Input 17" xfId="2150"/>
    <cellStyle name="Input 17 2" xfId="2151"/>
    <cellStyle name="Input 18" xfId="2152"/>
    <cellStyle name="Input 18 2" xfId="2153"/>
    <cellStyle name="Input 19" xfId="2154"/>
    <cellStyle name="Input 19 2" xfId="2155"/>
    <cellStyle name="Input 2" xfId="2156"/>
    <cellStyle name="Input 2 2" xfId="2157"/>
    <cellStyle name="Input 2 2 2" xfId="2158"/>
    <cellStyle name="Input 2 3" xfId="2159"/>
    <cellStyle name="Input 2 3 2" xfId="2160"/>
    <cellStyle name="Input 2 4" xfId="2161"/>
    <cellStyle name="Input 20" xfId="2162"/>
    <cellStyle name="Input 20 2" xfId="2163"/>
    <cellStyle name="Input 21" xfId="2164"/>
    <cellStyle name="Input 21 2" xfId="2165"/>
    <cellStyle name="Input 3" xfId="2166"/>
    <cellStyle name="Input 3 2" xfId="2167"/>
    <cellStyle name="Input 3 2 2" xfId="2168"/>
    <cellStyle name="Input 3 3" xfId="2169"/>
    <cellStyle name="Input 4" xfId="2170"/>
    <cellStyle name="Input 4 2" xfId="2171"/>
    <cellStyle name="Input 4 2 2" xfId="2172"/>
    <cellStyle name="Input 4 3" xfId="2173"/>
    <cellStyle name="Input 5" xfId="2174"/>
    <cellStyle name="Input 5 2" xfId="2175"/>
    <cellStyle name="Input 6" xfId="2176"/>
    <cellStyle name="Input 6 2" xfId="2177"/>
    <cellStyle name="Input 7" xfId="2178"/>
    <cellStyle name="Input 7 2" xfId="2179"/>
    <cellStyle name="Input 8" xfId="2180"/>
    <cellStyle name="Input 8 2" xfId="2181"/>
    <cellStyle name="Input 9" xfId="2182"/>
    <cellStyle name="Input 9 2" xfId="2183"/>
    <cellStyle name="Link Currency (0)" xfId="2184"/>
    <cellStyle name="Link Currency (0) 2" xfId="2185"/>
    <cellStyle name="Link Currency (2)" xfId="2186"/>
    <cellStyle name="Link Currency (2) 2" xfId="2187"/>
    <cellStyle name="Link Units (0)" xfId="2188"/>
    <cellStyle name="Link Units (0) 2" xfId="2189"/>
    <cellStyle name="Link Units (1)" xfId="2190"/>
    <cellStyle name="Link Units (1) 2" xfId="2191"/>
    <cellStyle name="Link Units (2)" xfId="2192"/>
    <cellStyle name="Link Units (2) 2" xfId="2193"/>
    <cellStyle name="Linked Cell 10" xfId="2194"/>
    <cellStyle name="Linked Cell 11" xfId="2195"/>
    <cellStyle name="Linked Cell 12" xfId="2196"/>
    <cellStyle name="Linked Cell 13" xfId="2197"/>
    <cellStyle name="Linked Cell 14" xfId="2198"/>
    <cellStyle name="Linked Cell 15" xfId="2199"/>
    <cellStyle name="Linked Cell 16" xfId="2200"/>
    <cellStyle name="Linked Cell 2" xfId="2201"/>
    <cellStyle name="Linked Cell 2 2" xfId="2202"/>
    <cellStyle name="Linked Cell 2 3" xfId="2203"/>
    <cellStyle name="Linked Cell 3" xfId="2204"/>
    <cellStyle name="Linked Cell 3 2" xfId="2205"/>
    <cellStyle name="Linked Cell 4" xfId="2206"/>
    <cellStyle name="Linked Cell 4 2" xfId="2207"/>
    <cellStyle name="Linked Cell 5" xfId="2208"/>
    <cellStyle name="Linked Cell 5 2" xfId="2209"/>
    <cellStyle name="Linked Cell 6" xfId="2210"/>
    <cellStyle name="Linked Cell 7" xfId="2211"/>
    <cellStyle name="Linked Cell 8" xfId="2212"/>
    <cellStyle name="Linked Cell 9" xfId="2213"/>
    <cellStyle name="Milliers [0]_Modèle" xfId="2214"/>
    <cellStyle name="Neutral 10" xfId="2215"/>
    <cellStyle name="Neutral 11" xfId="2216"/>
    <cellStyle name="Neutral 12" xfId="2217"/>
    <cellStyle name="Neutral 13" xfId="2218"/>
    <cellStyle name="Neutral 14" xfId="2219"/>
    <cellStyle name="Neutral 15" xfId="2220"/>
    <cellStyle name="Neutral 16" xfId="2221"/>
    <cellStyle name="Neutral 2" xfId="2222"/>
    <cellStyle name="Neutral 2 2" xfId="2223"/>
    <cellStyle name="Neutral 2 3" xfId="2224"/>
    <cellStyle name="Neutral 3" xfId="2225"/>
    <cellStyle name="Neutral 4" xfId="2226"/>
    <cellStyle name="Neutral 5" xfId="2227"/>
    <cellStyle name="Neutral 6" xfId="2228"/>
    <cellStyle name="Neutral 7" xfId="2229"/>
    <cellStyle name="Neutral 8" xfId="2230"/>
    <cellStyle name="Neutral 9" xfId="2231"/>
    <cellStyle name="no dec" xfId="2232"/>
    <cellStyle name="Normal - Style1" xfId="2233"/>
    <cellStyle name="Normal - Style1 10" xfId="2234"/>
    <cellStyle name="Normal - Style1 2" xfId="2235"/>
    <cellStyle name="Normal - Style1 2 2" xfId="2236"/>
    <cellStyle name="Normal - Style1 2 2 2" xfId="2237"/>
    <cellStyle name="Normal - Style1 2 3" xfId="2238"/>
    <cellStyle name="Normal - Style1 2 4" xfId="2239"/>
    <cellStyle name="Normal - Style1 3" xfId="2240"/>
    <cellStyle name="Normal - Style1 3 2" xfId="2241"/>
    <cellStyle name="Normal - Style1 4" xfId="2242"/>
    <cellStyle name="Normal - Style1 4 2" xfId="2243"/>
    <cellStyle name="Normal - Style1 5" xfId="2244"/>
    <cellStyle name="Normal - Style1 5 2" xfId="2245"/>
    <cellStyle name="Normal - Style1 6" xfId="2246"/>
    <cellStyle name="Normal - Style1_4_Pembangunan JTM Baru Penyulang CPU 5" xfId="2247"/>
    <cellStyle name="Normal - Style2" xfId="2248"/>
    <cellStyle name="Normal - Style3" xfId="2249"/>
    <cellStyle name="Normal - Style6" xfId="2250"/>
    <cellStyle name="Normal 10" xfId="2251"/>
    <cellStyle name="Normal 10 2" xfId="2252"/>
    <cellStyle name="Normal 10 2 2" xfId="2253"/>
    <cellStyle name="Normal 10 2 2 2" xfId="2254"/>
    <cellStyle name="Normal 10 3" xfId="2255"/>
    <cellStyle name="Normal 10_4_Pembangunan JTM Baru Penyulang CPU 5" xfId="2256"/>
    <cellStyle name="Normal 100" xfId="2257"/>
    <cellStyle name="Normal 100 2" xfId="2258"/>
    <cellStyle name="Normal 101" xfId="2259"/>
    <cellStyle name="Normal 101 2" xfId="2260"/>
    <cellStyle name="Normal 101 2 2" xfId="2261"/>
    <cellStyle name="Normal 101_FORMAT SKK luncuran" xfId="2262"/>
    <cellStyle name="Normal 102" xfId="2263"/>
    <cellStyle name="Normal 103" xfId="2264"/>
    <cellStyle name="Normal 104" xfId="2265"/>
    <cellStyle name="Normal 105" xfId="2266"/>
    <cellStyle name="Normal 106" xfId="2267"/>
    <cellStyle name="Normal 107" xfId="2268"/>
    <cellStyle name="Normal 108" xfId="2269"/>
    <cellStyle name="Normal 109" xfId="2270"/>
    <cellStyle name="Normal 11" xfId="2271"/>
    <cellStyle name="Normal 11 2" xfId="2272"/>
    <cellStyle name="Normal 11 2 2" xfId="2273"/>
    <cellStyle name="Normal 11 3" xfId="2274"/>
    <cellStyle name="Normal 11 3 2" xfId="2275"/>
    <cellStyle name="Normal 11 4" xfId="2276"/>
    <cellStyle name="Normal 11 4 2" xfId="2277"/>
    <cellStyle name="Normal 11 5" xfId="2278"/>
    <cellStyle name="Normal 11 5 2" xfId="2279"/>
    <cellStyle name="Normal 11 6" xfId="2280"/>
    <cellStyle name="Normal 11 6 2" xfId="2281"/>
    <cellStyle name="Normal 11_Book3" xfId="2282"/>
    <cellStyle name="Normal 110" xfId="2283"/>
    <cellStyle name="Normal 111" xfId="2284"/>
    <cellStyle name="Normal 112" xfId="2285"/>
    <cellStyle name="Normal 113" xfId="2286"/>
    <cellStyle name="Normal 114" xfId="2287"/>
    <cellStyle name="Normal 115" xfId="2288"/>
    <cellStyle name="Normal 116" xfId="2289"/>
    <cellStyle name="Normal 117" xfId="2290"/>
    <cellStyle name="Normal 117 2" xfId="2291"/>
    <cellStyle name="Normal 117 2 2" xfId="2292"/>
    <cellStyle name="Normal 118" xfId="2293"/>
    <cellStyle name="Normal 119" xfId="2294"/>
    <cellStyle name="Normal 12" xfId="2295"/>
    <cellStyle name="Normal 12 2" xfId="2296"/>
    <cellStyle name="Normal 12 2 2" xfId="2297"/>
    <cellStyle name="Normal 12 3" xfId="2298"/>
    <cellStyle name="Normal 12_Book3" xfId="2299"/>
    <cellStyle name="Normal 120" xfId="2300"/>
    <cellStyle name="Normal 121" xfId="2301"/>
    <cellStyle name="Normal 122" xfId="2302"/>
    <cellStyle name="Normal 123" xfId="2303"/>
    <cellStyle name="Normal 124" xfId="2304"/>
    <cellStyle name="Normal 125" xfId="2305"/>
    <cellStyle name="Normal 126" xfId="2306"/>
    <cellStyle name="Normal 126 2" xfId="2307"/>
    <cellStyle name="Normal 126 2 2" xfId="2308"/>
    <cellStyle name="Normal 126 2 3" xfId="2309"/>
    <cellStyle name="Normal 126 3" xfId="2310"/>
    <cellStyle name="Normal 126 4" xfId="2311"/>
    <cellStyle name="Normal 127" xfId="2312"/>
    <cellStyle name="Normal 128" xfId="2313"/>
    <cellStyle name="Normal 129" xfId="2314"/>
    <cellStyle name="Normal 13" xfId="2315"/>
    <cellStyle name="Normal 13 2" xfId="2316"/>
    <cellStyle name="Normal 13 2 2" xfId="2317"/>
    <cellStyle name="Normal 13 3" xfId="2318"/>
    <cellStyle name="Normal 13 3 2" xfId="2319"/>
    <cellStyle name="Normal 13 4" xfId="2320"/>
    <cellStyle name="Normal 13_Book3" xfId="2321"/>
    <cellStyle name="Normal 130" xfId="2322"/>
    <cellStyle name="Normal 131" xfId="2323"/>
    <cellStyle name="Normal 132" xfId="2324"/>
    <cellStyle name="Normal 133" xfId="2325"/>
    <cellStyle name="Normal 134" xfId="2326"/>
    <cellStyle name="Normal 134 2" xfId="2327"/>
    <cellStyle name="Normal 134 2 2" xfId="2328"/>
    <cellStyle name="Normal 134 2 3" xfId="2329"/>
    <cellStyle name="Normal 134 3" xfId="2330"/>
    <cellStyle name="Normal 134 4" xfId="2331"/>
    <cellStyle name="Normal 135" xfId="2332"/>
    <cellStyle name="Normal 135 2" xfId="2333"/>
    <cellStyle name="Normal 135 3" xfId="2334"/>
    <cellStyle name="Normal 136" xfId="2335"/>
    <cellStyle name="Normal 136 2" xfId="2336"/>
    <cellStyle name="Normal 136 3" xfId="2337"/>
    <cellStyle name="Normal 137" xfId="2338"/>
    <cellStyle name="Normal 137 2" xfId="2339"/>
    <cellStyle name="Normal 137 2 2" xfId="2340"/>
    <cellStyle name="Normal 137 2 2 2" xfId="2341"/>
    <cellStyle name="Normal 137 2 2 3" xfId="2342"/>
    <cellStyle name="Normal 137 2 3" xfId="2343"/>
    <cellStyle name="Normal 137 2 4" xfId="2344"/>
    <cellStyle name="Normal 137 3" xfId="2345"/>
    <cellStyle name="Normal 137 3 2" xfId="2346"/>
    <cellStyle name="Normal 137 3 3" xfId="2347"/>
    <cellStyle name="Normal 137 4" xfId="2348"/>
    <cellStyle name="Normal 137 5" xfId="2349"/>
    <cellStyle name="Normal 14" xfId="2350"/>
    <cellStyle name="Normal 14 2" xfId="2351"/>
    <cellStyle name="Normal 14 2 2" xfId="2352"/>
    <cellStyle name="Normal 14 2 2 2" xfId="2353"/>
    <cellStyle name="Normal 14 2 2 2 2" xfId="2354"/>
    <cellStyle name="Normal 14 2 2 2 2 2" xfId="2355"/>
    <cellStyle name="Normal 14 2 2 2 2 2 2" xfId="2356"/>
    <cellStyle name="Normal 14 2 2 2 2 2 2 2" xfId="2357"/>
    <cellStyle name="Normal 14 2 2 2 2 2_4_Pembangunan JTM Baru Penyulang CPU 5" xfId="2358"/>
    <cellStyle name="Normal 14 2 2 2 2 3" xfId="2359"/>
    <cellStyle name="Normal 14 2 2 2 3" xfId="2360"/>
    <cellStyle name="Normal 14 2 2 2 3 2" xfId="2361"/>
    <cellStyle name="Normal 14 2 2 2_4_Pembangunan JTM Baru Penyulang CPU 5" xfId="2362"/>
    <cellStyle name="Normal 14 2 2 3" xfId="2363"/>
    <cellStyle name="Normal 14 2 2 3 2" xfId="2364"/>
    <cellStyle name="Normal 14 2 2 3 2 2" xfId="2365"/>
    <cellStyle name="Normal 14 2 2 3_4_Pembangunan JTM Baru Penyulang CPU 5" xfId="2366"/>
    <cellStyle name="Normal 14 2 2 4" xfId="2367"/>
    <cellStyle name="Normal 14 2 3" xfId="2368"/>
    <cellStyle name="Normal 14 2 3 2" xfId="2369"/>
    <cellStyle name="Normal 14 2 3 2 2" xfId="2370"/>
    <cellStyle name="Normal 14 2 3 2 2 2" xfId="2371"/>
    <cellStyle name="Normal 14 2 3 2_4_Pembangunan JTM Baru Penyulang CPU 5" xfId="2372"/>
    <cellStyle name="Normal 14 2 3 3" xfId="2373"/>
    <cellStyle name="Normal 14 2 4" xfId="2374"/>
    <cellStyle name="Normal 14 2 4 2" xfId="2375"/>
    <cellStyle name="Normal 14 3" xfId="2376"/>
    <cellStyle name="Normal 14 4" xfId="2377"/>
    <cellStyle name="Normal 14 5" xfId="2378"/>
    <cellStyle name="Normal 15" xfId="2379"/>
    <cellStyle name="Normal 15 2" xfId="2380"/>
    <cellStyle name="Normal 16" xfId="2381"/>
    <cellStyle name="Normal 16 2" xfId="2382"/>
    <cellStyle name="Normal 16 2 2" xfId="2383"/>
    <cellStyle name="Normal 16 3" xfId="2384"/>
    <cellStyle name="Normal 16 3 2" xfId="2385"/>
    <cellStyle name="Normal 16 3 2 2" xfId="2386"/>
    <cellStyle name="Normal 16 3 3" xfId="2387"/>
    <cellStyle name="Normal 16 4" xfId="2388"/>
    <cellStyle name="Normal 16 4 2" xfId="2389"/>
    <cellStyle name="Normal 16 5" xfId="2390"/>
    <cellStyle name="Normal 16_4_Pembangunan JTM Baru Penyulang CPU 5" xfId="2391"/>
    <cellStyle name="Normal 17" xfId="2392"/>
    <cellStyle name="Normal 17 2" xfId="2393"/>
    <cellStyle name="Normal 17 3" xfId="2394"/>
    <cellStyle name="Normal 17 3 2" xfId="2395"/>
    <cellStyle name="Normal 17 4" xfId="2396"/>
    <cellStyle name="Normal 17 4 2" xfId="2397"/>
    <cellStyle name="Normal 17 5" xfId="2398"/>
    <cellStyle name="Normal 17 5 2" xfId="2399"/>
    <cellStyle name="Normal 17 6" xfId="2400"/>
    <cellStyle name="Normal 17 7" xfId="2401"/>
    <cellStyle name="Normal 17_B2-Ds. Pakis Putih" xfId="2402"/>
    <cellStyle name="Normal 18" xfId="2403"/>
    <cellStyle name="Normal 18 2" xfId="2404"/>
    <cellStyle name="Normal 18 2 2" xfId="2405"/>
    <cellStyle name="Normal 18 3" xfId="2406"/>
    <cellStyle name="Normal 18 3 2" xfId="2407"/>
    <cellStyle name="Normal 18 4" xfId="2408"/>
    <cellStyle name="Normal 18 5" xfId="2409"/>
    <cellStyle name="Normal 18_4_Pembangunan JTM Baru Penyulang CPU 5" xfId="2410"/>
    <cellStyle name="Normal 19" xfId="2411"/>
    <cellStyle name="Normal 19 2" xfId="2412"/>
    <cellStyle name="Normal 2" xfId="2413"/>
    <cellStyle name="Normal 2 10" xfId="2414"/>
    <cellStyle name="Normal 2 10 2" xfId="2415"/>
    <cellStyle name="Normal 2 10 2 2" xfId="2416"/>
    <cellStyle name="Normal 2 100" xfId="2417"/>
    <cellStyle name="Normal 2 100 2" xfId="2418"/>
    <cellStyle name="Normal 2 101" xfId="2419"/>
    <cellStyle name="Normal 2 101 2" xfId="2420"/>
    <cellStyle name="Normal 2 102" xfId="2421"/>
    <cellStyle name="Normal 2 102 2" xfId="2422"/>
    <cellStyle name="Normal 2 103" xfId="2423"/>
    <cellStyle name="Normal 2 103 2" xfId="2424"/>
    <cellStyle name="Normal 2 104" xfId="2425"/>
    <cellStyle name="Normal 2 105" xfId="2426"/>
    <cellStyle name="Normal 2 106" xfId="2427"/>
    <cellStyle name="Normal 2 106 2" xfId="2428"/>
    <cellStyle name="Normal 2 107" xfId="2429"/>
    <cellStyle name="Normal 2 108" xfId="2430"/>
    <cellStyle name="Normal 2 108 2" xfId="2431"/>
    <cellStyle name="Normal 2 11" xfId="2432"/>
    <cellStyle name="Normal 2 11 2" xfId="2433"/>
    <cellStyle name="Normal 2 11 2 2" xfId="2434"/>
    <cellStyle name="Normal 2 11 3" xfId="2435"/>
    <cellStyle name="Normal 2 11 3 2" xfId="2436"/>
    <cellStyle name="Normal 2 11 4" xfId="2437"/>
    <cellStyle name="Normal 2 11 4 2" xfId="2438"/>
    <cellStyle name="Normal 2 11 5" xfId="2439"/>
    <cellStyle name="Normal 2 12" xfId="2440"/>
    <cellStyle name="Normal 2 12 2" xfId="2441"/>
    <cellStyle name="Normal 2 12 2 2" xfId="2442"/>
    <cellStyle name="Normal 2 12 3" xfId="2443"/>
    <cellStyle name="Normal 2 12_SR DERET_ASLI" xfId="2444"/>
    <cellStyle name="Normal 2 13" xfId="2445"/>
    <cellStyle name="Normal 2 13 2" xfId="2446"/>
    <cellStyle name="Normal 2 14" xfId="2447"/>
    <cellStyle name="Normal 2 15" xfId="2448"/>
    <cellStyle name="Normal 2 15 2" xfId="2449"/>
    <cellStyle name="Normal 2 16" xfId="2450"/>
    <cellStyle name="Normal 2 16 2" xfId="2451"/>
    <cellStyle name="Normal 2 17" xfId="2452"/>
    <cellStyle name="Normal 2 17 2" xfId="2453"/>
    <cellStyle name="Normal 2 18" xfId="2454"/>
    <cellStyle name="Normal 2 18 2" xfId="2455"/>
    <cellStyle name="Normal 2 19" xfId="2456"/>
    <cellStyle name="Normal 2 19 2" xfId="2457"/>
    <cellStyle name="Normal 2 2" xfId="2458"/>
    <cellStyle name="Normal 2 2 10" xfId="2459"/>
    <cellStyle name="Normal 2 2 10 2" xfId="2460"/>
    <cellStyle name="Normal 2 2 11" xfId="2461"/>
    <cellStyle name="Normal 2 2 11 2" xfId="2462"/>
    <cellStyle name="Normal 2 2 12" xfId="2463"/>
    <cellStyle name="Normal 2 2 12 2" xfId="2464"/>
    <cellStyle name="Normal 2 2 13" xfId="2465"/>
    <cellStyle name="Normal 2 2 13 2" xfId="2466"/>
    <cellStyle name="Normal 2 2 14" xfId="2467"/>
    <cellStyle name="Normal 2 2 14 2" xfId="2468"/>
    <cellStyle name="Normal 2 2 15" xfId="2469"/>
    <cellStyle name="Normal 2 2 15 2" xfId="2470"/>
    <cellStyle name="Normal 2 2 16" xfId="2471"/>
    <cellStyle name="Normal 2 2 16 2" xfId="2472"/>
    <cellStyle name="Normal 2 2 17" xfId="2473"/>
    <cellStyle name="Normal 2 2 17 2" xfId="2474"/>
    <cellStyle name="Normal 2 2 18" xfId="2475"/>
    <cellStyle name="Normal 2 2 19" xfId="2476"/>
    <cellStyle name="Normal 2 2 2" xfId="2477"/>
    <cellStyle name="Normal 2 2 2 2" xfId="2478"/>
    <cellStyle name="Normal 2 2 2 2 2" xfId="2479"/>
    <cellStyle name="Normal 2 2 2 2 2 2" xfId="2480"/>
    <cellStyle name="Normal 2 2 2 2 3" xfId="2481"/>
    <cellStyle name="Normal 2 2 2 2 3 2" xfId="2482"/>
    <cellStyle name="Normal 2 2 2 2 3 3" xfId="2483"/>
    <cellStyle name="Normal 2 2 2 2 3 3 2" xfId="2484"/>
    <cellStyle name="Normal 2 2 2 2 4" xfId="2485"/>
    <cellStyle name="Normal 2 2 2 3" xfId="2486"/>
    <cellStyle name="Normal 2 2 2 4" xfId="2487"/>
    <cellStyle name="Normal 2 2 2 5" xfId="2488"/>
    <cellStyle name="Normal 2 2 2_4_Pembangunan JTM Baru Penyulang CPU 5" xfId="2489"/>
    <cellStyle name="Normal 2 2 3" xfId="2490"/>
    <cellStyle name="Normal 2 2 3 2" xfId="2491"/>
    <cellStyle name="Normal 2 2 3 2 2" xfId="2492"/>
    <cellStyle name="Normal 2 2 3 2 2 2" xfId="2493"/>
    <cellStyle name="Normal 2 2 3 2 2 3" xfId="2494"/>
    <cellStyle name="Normal 2 2 3 2 2 4" xfId="2495"/>
    <cellStyle name="Normal 2 2 3 2 2 5" xfId="2496"/>
    <cellStyle name="Normal 2 2 3 2 2 6" xfId="2497"/>
    <cellStyle name="Normal 2 2 3 2 2 7" xfId="2498"/>
    <cellStyle name="Normal 2 2 3 2 2 8" xfId="2499"/>
    <cellStyle name="Normal 2 2 3 2 2_Book2" xfId="2500"/>
    <cellStyle name="Normal 2 2 3 2 3" xfId="2501"/>
    <cellStyle name="Normal 2 2 3 2 3 2" xfId="2502"/>
    <cellStyle name="Normal 2 2 3 3" xfId="2503"/>
    <cellStyle name="Normal 2 2 4" xfId="2504"/>
    <cellStyle name="Normal 2 2 4 2" xfId="2505"/>
    <cellStyle name="Normal 2 2 5" xfId="2506"/>
    <cellStyle name="Normal 2 2 5 2" xfId="2507"/>
    <cellStyle name="Normal 2 2 6" xfId="2508"/>
    <cellStyle name="Normal 2 2 6 2" xfId="2509"/>
    <cellStyle name="Normal 2 2 7" xfId="2510"/>
    <cellStyle name="Normal 2 2 7 2" xfId="2511"/>
    <cellStyle name="Normal 2 2 8" xfId="2512"/>
    <cellStyle name="Normal 2 2 8 2" xfId="2513"/>
    <cellStyle name="Normal 2 2 9" xfId="2514"/>
    <cellStyle name="Normal 2 2 9 2" xfId="2515"/>
    <cellStyle name="Normal 2 2_1.2.2.1 SLM Pembangunan FEEDER BARU MDI 9 dan 10 2052011" xfId="2516"/>
    <cellStyle name="Normal 2 20" xfId="2517"/>
    <cellStyle name="Normal 2 20 2" xfId="2518"/>
    <cellStyle name="Normal 2 21" xfId="2519"/>
    <cellStyle name="Normal 2 21 2" xfId="2520"/>
    <cellStyle name="Normal 2 22" xfId="2521"/>
    <cellStyle name="Normal 2 22 2" xfId="2522"/>
    <cellStyle name="Normal 2 23" xfId="2523"/>
    <cellStyle name="Normal 2 23 2" xfId="2524"/>
    <cellStyle name="Normal 2 24" xfId="2525"/>
    <cellStyle name="Normal 2 25" xfId="2526"/>
    <cellStyle name="Normal 2 25 2" xfId="2527"/>
    <cellStyle name="Normal 2 26" xfId="2528"/>
    <cellStyle name="Normal 2 26 2" xfId="2529"/>
    <cellStyle name="Normal 2 27" xfId="2530"/>
    <cellStyle name="Normal 2 27 2" xfId="2531"/>
    <cellStyle name="Normal 2 28" xfId="2532"/>
    <cellStyle name="Normal 2 28 2" xfId="2533"/>
    <cellStyle name="Normal 2 29" xfId="2534"/>
    <cellStyle name="Normal 2 29 2" xfId="2535"/>
    <cellStyle name="Normal 2 3" xfId="2536"/>
    <cellStyle name="Normal 2 3 2" xfId="2537"/>
    <cellStyle name="Normal 2 3 2 2" xfId="2538"/>
    <cellStyle name="Normal 2 3 2 3" xfId="2539"/>
    <cellStyle name="Normal 2 3 3" xfId="2540"/>
    <cellStyle name="Normal 2 3 3 2" xfId="2541"/>
    <cellStyle name="Normal 2 3 4" xfId="2542"/>
    <cellStyle name="Normal 2 3 5" xfId="2543"/>
    <cellStyle name="Normal 2 3_1001 -Batur Jaya I.3-555KVA" xfId="2544"/>
    <cellStyle name="Normal 2 30" xfId="2545"/>
    <cellStyle name="Normal 2 30 2" xfId="2546"/>
    <cellStyle name="Normal 2 31" xfId="2547"/>
    <cellStyle name="Normal 2 31 2" xfId="2548"/>
    <cellStyle name="Normal 2 32" xfId="2549"/>
    <cellStyle name="Normal 2 32 2" xfId="2550"/>
    <cellStyle name="Normal 2 33" xfId="2551"/>
    <cellStyle name="Normal 2 33 2" xfId="2552"/>
    <cellStyle name="Normal 2 34" xfId="2553"/>
    <cellStyle name="Normal 2 34 2" xfId="2554"/>
    <cellStyle name="Normal 2 35" xfId="2555"/>
    <cellStyle name="Normal 2 35 2" xfId="2556"/>
    <cellStyle name="Normal 2 36" xfId="2557"/>
    <cellStyle name="Normal 2 36 2" xfId="2558"/>
    <cellStyle name="Normal 2 37" xfId="2559"/>
    <cellStyle name="Normal 2 37 2" xfId="2560"/>
    <cellStyle name="Normal 2 38" xfId="2561"/>
    <cellStyle name="Normal 2 39" xfId="2562"/>
    <cellStyle name="Normal 2 4" xfId="2563"/>
    <cellStyle name="Normal 2 4 2" xfId="2564"/>
    <cellStyle name="Normal 2 4 2 2" xfId="2565"/>
    <cellStyle name="Normal 2 4 3" xfId="2566"/>
    <cellStyle name="Normal 2 4 3 2" xfId="2567"/>
    <cellStyle name="Normal 2 4 4" xfId="2568"/>
    <cellStyle name="Normal 2 40" xfId="2569"/>
    <cellStyle name="Normal 2 41" xfId="2570"/>
    <cellStyle name="Normal 2 41 2" xfId="2571"/>
    <cellStyle name="Normal 2 42" xfId="2572"/>
    <cellStyle name="Normal 2 42 2" xfId="2573"/>
    <cellStyle name="Normal 2 43" xfId="2574"/>
    <cellStyle name="Normal 2 43 2" xfId="2575"/>
    <cellStyle name="Normal 2 44" xfId="2576"/>
    <cellStyle name="Normal 2 44 2" xfId="2577"/>
    <cellStyle name="Normal 2 45" xfId="2578"/>
    <cellStyle name="Normal 2 45 2" xfId="2579"/>
    <cellStyle name="Normal 2 46" xfId="2580"/>
    <cellStyle name="Normal 2 46 2" xfId="2581"/>
    <cellStyle name="Normal 2 47" xfId="2582"/>
    <cellStyle name="Normal 2 47 2" xfId="2583"/>
    <cellStyle name="Normal 2 48" xfId="2584"/>
    <cellStyle name="Normal 2 48 2" xfId="2585"/>
    <cellStyle name="Normal 2 49" xfId="2586"/>
    <cellStyle name="Normal 2 49 2" xfId="2587"/>
    <cellStyle name="Normal 2 5" xfId="2588"/>
    <cellStyle name="Normal 2 5 2" xfId="2589"/>
    <cellStyle name="Normal 2 5 2 2" xfId="2590"/>
    <cellStyle name="Normal 2 5 2 2 2" xfId="2591"/>
    <cellStyle name="Normal 2 5 2 2 3" xfId="2592"/>
    <cellStyle name="Normal 2 5 2 3" xfId="2593"/>
    <cellStyle name="Normal 2 5 2 4" xfId="2594"/>
    <cellStyle name="Normal 2 5 3" xfId="2595"/>
    <cellStyle name="Normal 2 5 3 2" xfId="2596"/>
    <cellStyle name="Normal 2 5 3 3" xfId="2597"/>
    <cellStyle name="Normal 2 5 4" xfId="2598"/>
    <cellStyle name="Normal 2 5 5" xfId="2599"/>
    <cellStyle name="Normal 2 50" xfId="2600"/>
    <cellStyle name="Normal 2 50 2" xfId="2601"/>
    <cellStyle name="Normal 2 51" xfId="2602"/>
    <cellStyle name="Normal 2 51 2" xfId="2603"/>
    <cellStyle name="Normal 2 52" xfId="2604"/>
    <cellStyle name="Normal 2 52 2" xfId="2605"/>
    <cellStyle name="Normal 2 53" xfId="2606"/>
    <cellStyle name="Normal 2 53 2" xfId="2607"/>
    <cellStyle name="Normal 2 54" xfId="2608"/>
    <cellStyle name="Normal 2 54 2" xfId="2609"/>
    <cellStyle name="Normal 2 55" xfId="2610"/>
    <cellStyle name="Normal 2 55 2" xfId="2611"/>
    <cellStyle name="Normal 2 56" xfId="2612"/>
    <cellStyle name="Normal 2 56 2" xfId="2613"/>
    <cellStyle name="Normal 2 57" xfId="2614"/>
    <cellStyle name="Normal 2 57 2" xfId="2615"/>
    <cellStyle name="Normal 2 58" xfId="2616"/>
    <cellStyle name="Normal 2 58 2" xfId="2617"/>
    <cellStyle name="Normal 2 59" xfId="2618"/>
    <cellStyle name="Normal 2 59 2" xfId="2619"/>
    <cellStyle name="Normal 2 6" xfId="2620"/>
    <cellStyle name="Normal 2 6 2" xfId="2621"/>
    <cellStyle name="Normal 2 6 3" xfId="2622"/>
    <cellStyle name="Normal 2 60" xfId="2623"/>
    <cellStyle name="Normal 2 60 2" xfId="2624"/>
    <cellStyle name="Normal 2 61" xfId="2625"/>
    <cellStyle name="Normal 2 61 2" xfId="2626"/>
    <cellStyle name="Normal 2 62" xfId="2627"/>
    <cellStyle name="Normal 2 62 2" xfId="2628"/>
    <cellStyle name="Normal 2 63" xfId="2629"/>
    <cellStyle name="Normal 2 63 2" xfId="2630"/>
    <cellStyle name="Normal 2 64" xfId="2631"/>
    <cellStyle name="Normal 2 64 2" xfId="2632"/>
    <cellStyle name="Normal 2 65" xfId="2633"/>
    <cellStyle name="Normal 2 65 2" xfId="2634"/>
    <cellStyle name="Normal 2 66" xfId="2635"/>
    <cellStyle name="Normal 2 66 2" xfId="2636"/>
    <cellStyle name="Normal 2 67" xfId="2637"/>
    <cellStyle name="Normal 2 67 2" xfId="2638"/>
    <cellStyle name="Normal 2 68" xfId="2639"/>
    <cellStyle name="Normal 2 68 2" xfId="2640"/>
    <cellStyle name="Normal 2 69" xfId="2641"/>
    <cellStyle name="Normal 2 69 2" xfId="2642"/>
    <cellStyle name="Normal 2 7" xfId="2643"/>
    <cellStyle name="Normal 2 7 2" xfId="2644"/>
    <cellStyle name="Normal 2 70" xfId="2645"/>
    <cellStyle name="Normal 2 70 2" xfId="2646"/>
    <cellStyle name="Normal 2 71" xfId="2647"/>
    <cellStyle name="Normal 2 71 2" xfId="2648"/>
    <cellStyle name="Normal 2 72" xfId="2649"/>
    <cellStyle name="Normal 2 72 2" xfId="2650"/>
    <cellStyle name="Normal 2 73" xfId="2651"/>
    <cellStyle name="Normal 2 73 2" xfId="2652"/>
    <cellStyle name="Normal 2 74" xfId="2653"/>
    <cellStyle name="Normal 2 74 2" xfId="2654"/>
    <cellStyle name="Normal 2 75" xfId="2655"/>
    <cellStyle name="Normal 2 75 2" xfId="2656"/>
    <cellStyle name="Normal 2 76" xfId="2657"/>
    <cellStyle name="Normal 2 76 2" xfId="2658"/>
    <cellStyle name="Normal 2 77" xfId="2659"/>
    <cellStyle name="Normal 2 77 2" xfId="2660"/>
    <cellStyle name="Normal 2 78" xfId="2661"/>
    <cellStyle name="Normal 2 78 2" xfId="2662"/>
    <cellStyle name="Normal 2 79" xfId="2663"/>
    <cellStyle name="Normal 2 79 2" xfId="2664"/>
    <cellStyle name="Normal 2 8" xfId="2665"/>
    <cellStyle name="Normal 2 8 10" xfId="2666"/>
    <cellStyle name="Normal 2 8 2" xfId="2667"/>
    <cellStyle name="Normal 2 8 3" xfId="2668"/>
    <cellStyle name="Normal 2 8 4" xfId="2669"/>
    <cellStyle name="Normal 2 8 5" xfId="2670"/>
    <cellStyle name="Normal 2 8 6" xfId="2671"/>
    <cellStyle name="Normal 2 8 7" xfId="2672"/>
    <cellStyle name="Normal 2 8 8" xfId="2673"/>
    <cellStyle name="Normal 2 8 9" xfId="2674"/>
    <cellStyle name="Normal 2 8_lap ALL" xfId="2675"/>
    <cellStyle name="Normal 2 80" xfId="2676"/>
    <cellStyle name="Normal 2 80 2" xfId="2677"/>
    <cellStyle name="Normal 2 81" xfId="2678"/>
    <cellStyle name="Normal 2 81 2" xfId="2679"/>
    <cellStyle name="Normal 2 82" xfId="2680"/>
    <cellStyle name="Normal 2 82 2" xfId="2681"/>
    <cellStyle name="Normal 2 83" xfId="2682"/>
    <cellStyle name="Normal 2 83 2" xfId="2683"/>
    <cellStyle name="Normal 2 84" xfId="2684"/>
    <cellStyle name="Normal 2 84 2" xfId="2685"/>
    <cellStyle name="Normal 2 85" xfId="2686"/>
    <cellStyle name="Normal 2 85 2" xfId="2687"/>
    <cellStyle name="Normal 2 86" xfId="2688"/>
    <cellStyle name="Normal 2 86 2" xfId="2689"/>
    <cellStyle name="Normal 2 87" xfId="2690"/>
    <cellStyle name="Normal 2 87 2" xfId="2691"/>
    <cellStyle name="Normal 2 88" xfId="2692"/>
    <cellStyle name="Normal 2 88 2" xfId="2693"/>
    <cellStyle name="Normal 2 89" xfId="2694"/>
    <cellStyle name="Normal 2 89 2" xfId="2695"/>
    <cellStyle name="Normal 2 9" xfId="2696"/>
    <cellStyle name="Normal 2 9 2" xfId="2697"/>
    <cellStyle name="Normal 2 90" xfId="2698"/>
    <cellStyle name="Normal 2 90 2" xfId="2699"/>
    <cellStyle name="Normal 2 91" xfId="2700"/>
    <cellStyle name="Normal 2 91 2" xfId="2701"/>
    <cellStyle name="Normal 2 92" xfId="2702"/>
    <cellStyle name="Normal 2 92 2" xfId="2703"/>
    <cellStyle name="Normal 2 93" xfId="2704"/>
    <cellStyle name="Normal 2 93 2" xfId="2705"/>
    <cellStyle name="Normal 2 94" xfId="2706"/>
    <cellStyle name="Normal 2 94 2" xfId="2707"/>
    <cellStyle name="Normal 2 95" xfId="2708"/>
    <cellStyle name="Normal 2 95 2" xfId="2709"/>
    <cellStyle name="Normal 2 96" xfId="2710"/>
    <cellStyle name="Normal 2 96 2" xfId="2711"/>
    <cellStyle name="Normal 2 97" xfId="2712"/>
    <cellStyle name="Normal 2 97 2" xfId="2713"/>
    <cellStyle name="Normal 2 98" xfId="2714"/>
    <cellStyle name="Normal 2 98 2" xfId="2715"/>
    <cellStyle name="Normal 2 99" xfId="2716"/>
    <cellStyle name="Normal 2 99 2" xfId="2717"/>
    <cellStyle name="Normal 2_(PRK 111601-111604) 20130401 Joint AAU - GJN 4 - BNL 5 - KTN 7" xfId="2718"/>
    <cellStyle name="Normal 20" xfId="2719"/>
    <cellStyle name="Normal 20 2" xfId="2720"/>
    <cellStyle name="Normal 20 2 2" xfId="2721"/>
    <cellStyle name="Normal 20 2 3" xfId="2722"/>
    <cellStyle name="Normal 20 2 4" xfId="2723"/>
    <cellStyle name="Normal 20 3" xfId="2724"/>
    <cellStyle name="Normal 20 3 2" xfId="2725"/>
    <cellStyle name="Normal 20 4" xfId="2726"/>
    <cellStyle name="Normal 20 5" xfId="2727"/>
    <cellStyle name="Normal 20 6" xfId="2728"/>
    <cellStyle name="Normal 20 7" xfId="2729"/>
    <cellStyle name="Normal 20_RAB_LOK_SPK_Tw_II_2010-2" xfId="2730"/>
    <cellStyle name="Normal 21" xfId="2731"/>
    <cellStyle name="Normal 21 2" xfId="2732"/>
    <cellStyle name="Normal 21 2 2" xfId="2733"/>
    <cellStyle name="Normal 21 3" xfId="2734"/>
    <cellStyle name="Normal 21_DATA DINGO &amp; IMG _OK" xfId="2735"/>
    <cellStyle name="Normal 22" xfId="2736"/>
    <cellStyle name="Normal 22 2" xfId="2737"/>
    <cellStyle name="Normal 23" xfId="2738"/>
    <cellStyle name="Normal 23 2" xfId="2739"/>
    <cellStyle name="Normal 24" xfId="2740"/>
    <cellStyle name="Normal 24 2" xfId="2741"/>
    <cellStyle name="Normal 24 2 2" xfId="2742"/>
    <cellStyle name="Normal 25" xfId="2743"/>
    <cellStyle name="Normal 25 2" xfId="2744"/>
    <cellStyle name="Normal 26" xfId="2745"/>
    <cellStyle name="Normal 27" xfId="2746"/>
    <cellStyle name="Normal 27 2" xfId="2747"/>
    <cellStyle name="Normal 27 2 2" xfId="2748"/>
    <cellStyle name="Normal 27 3" xfId="2749"/>
    <cellStyle name="Normal 28" xfId="2750"/>
    <cellStyle name="Normal 28 2" xfId="2751"/>
    <cellStyle name="Normal 28 2 2" xfId="2752"/>
    <cellStyle name="Normal 28_Book2" xfId="2753"/>
    <cellStyle name="Normal 29" xfId="2754"/>
    <cellStyle name="Normal 3" xfId="2755"/>
    <cellStyle name="Normal 3 2" xfId="2756"/>
    <cellStyle name="Normal 3 2 2" xfId="2757"/>
    <cellStyle name="Normal 3 2 2 2" xfId="2758"/>
    <cellStyle name="Normal 3 2_4_Pembangunan JTM Baru Penyulang CPU 5" xfId="2759"/>
    <cellStyle name="Normal 3 3" xfId="2760"/>
    <cellStyle name="Normal 3 3 2" xfId="2761"/>
    <cellStyle name="Normal 3 4" xfId="2762"/>
    <cellStyle name="Normal 3 4 2" xfId="2763"/>
    <cellStyle name="Normal 3 4 3" xfId="2764"/>
    <cellStyle name="Normal 3 48" xfId="2765"/>
    <cellStyle name="Normal 3 5" xfId="2766"/>
    <cellStyle name="Normal 3 5 2" xfId="2767"/>
    <cellStyle name="Normal 3 6" xfId="2768"/>
    <cellStyle name="Normal 3 7" xfId="2769"/>
    <cellStyle name="Normal 3 8" xfId="2770"/>
    <cellStyle name="Normal 3_1.2.1 SLM Pembangunan FEEDER BARU MDI 9 dan 10 2052011" xfId="2771"/>
    <cellStyle name="Normal 30" xfId="2772"/>
    <cellStyle name="Normal 30 2" xfId="2773"/>
    <cellStyle name="Normal 31" xfId="2774"/>
    <cellStyle name="Normal 31 2" xfId="2775"/>
    <cellStyle name="Normal 32" xfId="2776"/>
    <cellStyle name="Normal 32 2" xfId="2777"/>
    <cellStyle name="Normal 33" xfId="2778"/>
    <cellStyle name="Normal 34" xfId="2779"/>
    <cellStyle name="Normal 35" xfId="2780"/>
    <cellStyle name="Normal 35 2" xfId="2781"/>
    <cellStyle name="Normal 36" xfId="2782"/>
    <cellStyle name="Normal 36 2" xfId="2783"/>
    <cellStyle name="Normal 37" xfId="2784"/>
    <cellStyle name="Normal 37 2" xfId="2785"/>
    <cellStyle name="Normal 38" xfId="2786"/>
    <cellStyle name="Normal 38 2" xfId="2787"/>
    <cellStyle name="Normal 39" xfId="2788"/>
    <cellStyle name="Normal 39 2" xfId="2789"/>
    <cellStyle name="Normal 4" xfId="2790"/>
    <cellStyle name="Normal 4 2" xfId="2791"/>
    <cellStyle name="Normal 4 2 2" xfId="2792"/>
    <cellStyle name="Normal 4 3" xfId="2793"/>
    <cellStyle name="Normal 4 4" xfId="2794"/>
    <cellStyle name="Normal 4 4 2" xfId="2795"/>
    <cellStyle name="Normal 4 4 3" xfId="2796"/>
    <cellStyle name="Normal 4 5" xfId="2797"/>
    <cellStyle name="Normal 4 6" xfId="2798"/>
    <cellStyle name="Normal 4_4_Pembangunan JTM Baru Penyulang CPU 5" xfId="2799"/>
    <cellStyle name="Normal 40" xfId="2800"/>
    <cellStyle name="Normal 40 2" xfId="2801"/>
    <cellStyle name="Normal 41" xfId="2802"/>
    <cellStyle name="Normal 41 2" xfId="2803"/>
    <cellStyle name="Normal 42" xfId="2804"/>
    <cellStyle name="Normal 42 2" xfId="2805"/>
    <cellStyle name="Normal 43" xfId="2806"/>
    <cellStyle name="Normal 44" xfId="2807"/>
    <cellStyle name="Normal 44 2" xfId="2808"/>
    <cellStyle name="Normal 45" xfId="2809"/>
    <cellStyle name="Normal 45 2" xfId="2810"/>
    <cellStyle name="Normal 46" xfId="2811"/>
    <cellStyle name="Normal 46 2" xfId="2812"/>
    <cellStyle name="Normal 47" xfId="2813"/>
    <cellStyle name="Normal 47 2" xfId="2814"/>
    <cellStyle name="Normal 48" xfId="2815"/>
    <cellStyle name="Normal 48 2" xfId="2816"/>
    <cellStyle name="Normal 49" xfId="2817"/>
    <cellStyle name="Normal 49 2" xfId="2818"/>
    <cellStyle name="Normal 5" xfId="2819"/>
    <cellStyle name="Normal 5 2" xfId="2820"/>
    <cellStyle name="Normal 5 2 2" xfId="2821"/>
    <cellStyle name="Normal 5 3" xfId="2822"/>
    <cellStyle name="Normal 5 4" xfId="2823"/>
    <cellStyle name="Normal 5 5" xfId="2824"/>
    <cellStyle name="Normal 5 6" xfId="2825"/>
    <cellStyle name="Normal 5 7" xfId="2826"/>
    <cellStyle name="Normal 5 8" xfId="2827"/>
    <cellStyle name="Normal 5 9" xfId="2828"/>
    <cellStyle name="Normal 5_1.2.2.1 SLM Pembangunan FEEDER BARU MDI 9 dan 10 2052011" xfId="2829"/>
    <cellStyle name="Normal 50" xfId="2830"/>
    <cellStyle name="Normal 50 2" xfId="2831"/>
    <cellStyle name="Normal 51" xfId="2832"/>
    <cellStyle name="Normal 52" xfId="2833"/>
    <cellStyle name="Normal 52 2" xfId="2834"/>
    <cellStyle name="Normal 53" xfId="2835"/>
    <cellStyle name="Normal 53 2" xfId="2836"/>
    <cellStyle name="Normal 54" xfId="2837"/>
    <cellStyle name="Normal 54 2" xfId="2838"/>
    <cellStyle name="Normal 55" xfId="2839"/>
    <cellStyle name="Normal 56" xfId="2840"/>
    <cellStyle name="Normal 56 2" xfId="2841"/>
    <cellStyle name="Normal 57" xfId="2842"/>
    <cellStyle name="Normal 58" xfId="2843"/>
    <cellStyle name="Normal 59" xfId="2844"/>
    <cellStyle name="Normal 6" xfId="2845"/>
    <cellStyle name="Normal 6 2" xfId="2846"/>
    <cellStyle name="Normal 6 2 2" xfId="2847"/>
    <cellStyle name="Normal 6 3" xfId="2848"/>
    <cellStyle name="Normal 6 3 2" xfId="2849"/>
    <cellStyle name="Normal 6 4" xfId="2850"/>
    <cellStyle name="Normal 6_1.2.2.1 SLM Pembangunan FEEDER BARU MDI 9 dan 10 2052011" xfId="2851"/>
    <cellStyle name="Normal 60" xfId="2852"/>
    <cellStyle name="Normal 61" xfId="2853"/>
    <cellStyle name="Normal 62" xfId="2854"/>
    <cellStyle name="Normal 63" xfId="2855"/>
    <cellStyle name="Normal 64" xfId="2856"/>
    <cellStyle name="Normal 65" xfId="2857"/>
    <cellStyle name="Normal 66" xfId="2858"/>
    <cellStyle name="Normal 67" xfId="2859"/>
    <cellStyle name="Normal 68" xfId="2860"/>
    <cellStyle name="Normal 69" xfId="2861"/>
    <cellStyle name="Normal 7" xfId="2862"/>
    <cellStyle name="Normal 7 2" xfId="2863"/>
    <cellStyle name="Normal 7 2 2" xfId="2864"/>
    <cellStyle name="Normal 7 3" xfId="2865"/>
    <cellStyle name="Normal 7 4" xfId="2866"/>
    <cellStyle name="Normal 7 5" xfId="2867"/>
    <cellStyle name="Normal 7_1.2.2.1 SLM Pembangunan FEEDER BARU MDI 9 dan 10 2052011" xfId="2868"/>
    <cellStyle name="Normal 70" xfId="2869"/>
    <cellStyle name="Normal 71" xfId="2870"/>
    <cellStyle name="Normal 72" xfId="2871"/>
    <cellStyle name="Normal 73" xfId="2872"/>
    <cellStyle name="Normal 74" xfId="2873"/>
    <cellStyle name="Normal 75" xfId="2874"/>
    <cellStyle name="Normal 76" xfId="2875"/>
    <cellStyle name="Normal 77" xfId="2876"/>
    <cellStyle name="Normal 78" xfId="2877"/>
    <cellStyle name="Normal 79" xfId="2878"/>
    <cellStyle name="Normal 8" xfId="2879"/>
    <cellStyle name="Normal 8 2" xfId="2880"/>
    <cellStyle name="Normal 8 2 2" xfId="2881"/>
    <cellStyle name="Normal 8 3" xfId="2882"/>
    <cellStyle name="Normal 8 3 2" xfId="2883"/>
    <cellStyle name="Normal 8 3 3" xfId="2884"/>
    <cellStyle name="Normal 8 4" xfId="2885"/>
    <cellStyle name="Normal 8 5" xfId="2886"/>
    <cellStyle name="Normal 8_(PRK 111601-111604) 20130401 Joint AAU - GJN 4 - BNL 5 - KTN 7" xfId="2887"/>
    <cellStyle name="Normal 80" xfId="2888"/>
    <cellStyle name="Normal 81" xfId="2889"/>
    <cellStyle name="Normal 82" xfId="2890"/>
    <cellStyle name="Normal 83" xfId="2891"/>
    <cellStyle name="Normal 84" xfId="2892"/>
    <cellStyle name="Normal 85" xfId="2893"/>
    <cellStyle name="Normal 86" xfId="2894"/>
    <cellStyle name="Normal 86 2" xfId="2895"/>
    <cellStyle name="Normal 87" xfId="2896"/>
    <cellStyle name="Normal 87 2" xfId="2897"/>
    <cellStyle name="Normal 87 2 2" xfId="2898"/>
    <cellStyle name="Normal 87 3" xfId="2899"/>
    <cellStyle name="Normal 88" xfId="2900"/>
    <cellStyle name="Normal 88 2" xfId="2901"/>
    <cellStyle name="Normal 89" xfId="2902"/>
    <cellStyle name="Normal 89 2" xfId="2903"/>
    <cellStyle name="Normal 9" xfId="2904"/>
    <cellStyle name="Normal 9 10" xfId="2905"/>
    <cellStyle name="Normal 9 11" xfId="2906"/>
    <cellStyle name="Normal 9 2" xfId="2907"/>
    <cellStyle name="Normal 9 2 2" xfId="2908"/>
    <cellStyle name="Normal 9 2 2 2" xfId="2909"/>
    <cellStyle name="Normal 9 2 2 2 2" xfId="2910"/>
    <cellStyle name="Normal 9 2 2 3" xfId="2911"/>
    <cellStyle name="Normal 9 2 2 3 2" xfId="2912"/>
    <cellStyle name="Normal 9 2 2 4" xfId="2913"/>
    <cellStyle name="Normal 9 2 2 4 2" xfId="2914"/>
    <cellStyle name="Normal 9 2 2 5" xfId="2915"/>
    <cellStyle name="Normal 9 2 3" xfId="2916"/>
    <cellStyle name="Normal 9 2 3 2" xfId="2917"/>
    <cellStyle name="Normal 9 2 3 2 2" xfId="2918"/>
    <cellStyle name="Normal 9 2 3 2 2 2" xfId="2919"/>
    <cellStyle name="Normal 9 2 3 2 2 2 2" xfId="2920"/>
    <cellStyle name="Normal 9 2 3 2 2 3" xfId="2921"/>
    <cellStyle name="Normal 9 2 3 2 2 3 2" xfId="2922"/>
    <cellStyle name="Normal 9 2 3 2 2 4" xfId="2923"/>
    <cellStyle name="Normal 9 2 3 2 2 4 2" xfId="2924"/>
    <cellStyle name="Normal 9 2 3 2 2 5" xfId="2925"/>
    <cellStyle name="Normal 9 2 3 2 2 5 2" xfId="2926"/>
    <cellStyle name="Normal 9 2 3 2 2 6" xfId="2927"/>
    <cellStyle name="Normal 9 2 3 2 3" xfId="2928"/>
    <cellStyle name="Normal 9 2 3 2 3 2" xfId="2929"/>
    <cellStyle name="Normal 9 2 3 2 3 2 2" xfId="2930"/>
    <cellStyle name="Normal 9 2 3 2 3 3" xfId="2931"/>
    <cellStyle name="Normal 9 2 3 2 3 3 2" xfId="2932"/>
    <cellStyle name="Normal 9 2 3 2 3 4" xfId="2933"/>
    <cellStyle name="Normal 9 2 3 2 3 4 2" xfId="2934"/>
    <cellStyle name="Normal 9 2 3 2 3 5" xfId="2935"/>
    <cellStyle name="Normal 9 2 3 2 4" xfId="2936"/>
    <cellStyle name="Normal 9 2 3 2 4 2" xfId="2937"/>
    <cellStyle name="Normal 9 2 3 2 5" xfId="2938"/>
    <cellStyle name="Normal 9 2 3 2 5 2" xfId="2939"/>
    <cellStyle name="Normal 9 2 3 2 6" xfId="2940"/>
    <cellStyle name="Normal 9 2 3 2 6 2" xfId="2941"/>
    <cellStyle name="Normal 9 2 3 2 7" xfId="2942"/>
    <cellStyle name="Normal 9 2 3 2_PETA POHON LITA TRW I 2010" xfId="2943"/>
    <cellStyle name="Normal 9 2 3 3" xfId="2944"/>
    <cellStyle name="Normal 9 2 3 3 2" xfId="2945"/>
    <cellStyle name="Normal 9 2 3 4" xfId="2946"/>
    <cellStyle name="Normal 9 2 3 4 2" xfId="2947"/>
    <cellStyle name="Normal 9 2 3 5" xfId="2948"/>
    <cellStyle name="Normal 9 2 3 5 2" xfId="2949"/>
    <cellStyle name="Normal 9 2 3 6" xfId="2950"/>
    <cellStyle name="Normal 9 2 3_FORMAT PETA&amp;LOKASI RABAS2 JUNI 2010" xfId="2951"/>
    <cellStyle name="Normal 9 2 4" xfId="2952"/>
    <cellStyle name="Normal 9 2 4 2" xfId="2953"/>
    <cellStyle name="Normal 9 2 5" xfId="2954"/>
    <cellStyle name="Normal 9 2 5 2" xfId="2955"/>
    <cellStyle name="Normal 9 2 6" xfId="2956"/>
    <cellStyle name="Normal 9 2 6 2" xfId="2957"/>
    <cellStyle name="Normal 9 2 7" xfId="2958"/>
    <cellStyle name="Normal 9 2_ENTRI RABAS-RABAS TRW IV_LT_qq" xfId="2959"/>
    <cellStyle name="Normal 9 3" xfId="2960"/>
    <cellStyle name="Normal 9 3 2" xfId="2961"/>
    <cellStyle name="Normal 9 4" xfId="2962"/>
    <cellStyle name="Normal 9 4 2" xfId="2963"/>
    <cellStyle name="Normal 9 5" xfId="2964"/>
    <cellStyle name="Normal 9 5 2" xfId="2965"/>
    <cellStyle name="Normal 9 6" xfId="2966"/>
    <cellStyle name="Normal 9 6 2" xfId="2967"/>
    <cellStyle name="Normal 9 7" xfId="2968"/>
    <cellStyle name="Normal 9 7 2" xfId="2969"/>
    <cellStyle name="Normal 9 7 3" xfId="2970"/>
    <cellStyle name="Normal 9 8" xfId="2971"/>
    <cellStyle name="Normal 9 9" xfId="2972"/>
    <cellStyle name="Normal 9_4_Pembangunan JTM Baru Penyulang CPU 5" xfId="2973"/>
    <cellStyle name="Normal 90" xfId="2974"/>
    <cellStyle name="Normal 90 2" xfId="2975"/>
    <cellStyle name="Normal 91" xfId="2976"/>
    <cellStyle name="Normal 91 2" xfId="2977"/>
    <cellStyle name="Normal 92" xfId="2978"/>
    <cellStyle name="Normal 93" xfId="2979"/>
    <cellStyle name="Normal 94" xfId="2980"/>
    <cellStyle name="Normal 94 2" xfId="2981"/>
    <cellStyle name="Normal 95" xfId="2982"/>
    <cellStyle name="Normal 96" xfId="2983"/>
    <cellStyle name="Normal 97" xfId="2984"/>
    <cellStyle name="Normal 98" xfId="2985"/>
    <cellStyle name="Normal 99" xfId="2986"/>
    <cellStyle name="Note 10" xfId="2987"/>
    <cellStyle name="Note 10 2" xfId="2988"/>
    <cellStyle name="Note 10 2 2" xfId="2989"/>
    <cellStyle name="Note 10 3" xfId="2990"/>
    <cellStyle name="Note 10_TRAFO" xfId="2991"/>
    <cellStyle name="Note 11" xfId="2992"/>
    <cellStyle name="Note 11 2" xfId="2993"/>
    <cellStyle name="Note 11 2 2" xfId="2994"/>
    <cellStyle name="Note 11 3" xfId="2995"/>
    <cellStyle name="Note 11_TRAFO" xfId="2996"/>
    <cellStyle name="Note 12" xfId="2997"/>
    <cellStyle name="Note 12 2" xfId="2998"/>
    <cellStyle name="Note 12 2 2" xfId="2999"/>
    <cellStyle name="Note 12 3" xfId="3000"/>
    <cellStyle name="Note 12_TRAFO" xfId="3001"/>
    <cellStyle name="Note 13" xfId="3002"/>
    <cellStyle name="Note 13 2" xfId="3003"/>
    <cellStyle name="Note 13 2 2" xfId="3004"/>
    <cellStyle name="Note 13 3" xfId="3005"/>
    <cellStyle name="Note 13_TRAFO" xfId="3006"/>
    <cellStyle name="Note 14" xfId="3007"/>
    <cellStyle name="Note 14 2" xfId="3008"/>
    <cellStyle name="Note 14 2 2" xfId="3009"/>
    <cellStyle name="Note 14 3" xfId="3010"/>
    <cellStyle name="Note 14_TRAFO" xfId="3011"/>
    <cellStyle name="Note 15" xfId="3012"/>
    <cellStyle name="Note 15 2" xfId="3013"/>
    <cellStyle name="Note 15 2 2" xfId="3014"/>
    <cellStyle name="Note 15 3" xfId="3015"/>
    <cellStyle name="Note 15_TRAFO" xfId="3016"/>
    <cellStyle name="Note 16" xfId="3017"/>
    <cellStyle name="Note 16 2" xfId="3018"/>
    <cellStyle name="Note 16 2 2" xfId="3019"/>
    <cellStyle name="Note 16 3" xfId="3020"/>
    <cellStyle name="Note 16 3 2" xfId="3021"/>
    <cellStyle name="Note 16 4" xfId="3022"/>
    <cellStyle name="Note 16_TRAFO" xfId="3023"/>
    <cellStyle name="Note 17" xfId="3024"/>
    <cellStyle name="Note 17 2" xfId="3025"/>
    <cellStyle name="Note 17 2 2" xfId="3026"/>
    <cellStyle name="Note 17 3" xfId="3027"/>
    <cellStyle name="Note 17 3 2" xfId="3028"/>
    <cellStyle name="Note 17 4" xfId="3029"/>
    <cellStyle name="Note 17_TRAFO" xfId="3030"/>
    <cellStyle name="Note 18" xfId="3031"/>
    <cellStyle name="Note 18 2" xfId="3032"/>
    <cellStyle name="Note 18 2 2" xfId="3033"/>
    <cellStyle name="Note 18 3" xfId="3034"/>
    <cellStyle name="Note 18 3 2" xfId="3035"/>
    <cellStyle name="Note 18 4" xfId="3036"/>
    <cellStyle name="Note 18_TRAFO" xfId="3037"/>
    <cellStyle name="Note 19" xfId="3038"/>
    <cellStyle name="Note 19 2" xfId="3039"/>
    <cellStyle name="Note 19 2 2" xfId="3040"/>
    <cellStyle name="Note 19 3" xfId="3041"/>
    <cellStyle name="Note 19 3 2" xfId="3042"/>
    <cellStyle name="Note 19 4" xfId="3043"/>
    <cellStyle name="Note 19_TRAFO" xfId="3044"/>
    <cellStyle name="Note 2" xfId="3045"/>
    <cellStyle name="Note 2 2" xfId="3046"/>
    <cellStyle name="Note 2 2 2" xfId="3047"/>
    <cellStyle name="Note 2 3" xfId="3048"/>
    <cellStyle name="Note 2 3 2" xfId="3049"/>
    <cellStyle name="Note 2 4" xfId="3050"/>
    <cellStyle name="Note 2_TRAFO" xfId="3051"/>
    <cellStyle name="Note 20" xfId="3052"/>
    <cellStyle name="Note 20 2" xfId="3053"/>
    <cellStyle name="Note 20 2 2" xfId="3054"/>
    <cellStyle name="Note 20 3" xfId="3055"/>
    <cellStyle name="Note 20 3 2" xfId="3056"/>
    <cellStyle name="Note 20 4" xfId="3057"/>
    <cellStyle name="Note 20_TRAFO" xfId="3058"/>
    <cellStyle name="Note 21" xfId="3059"/>
    <cellStyle name="Note 21 2" xfId="3060"/>
    <cellStyle name="Note 21 2 2" xfId="3061"/>
    <cellStyle name="Note 21 3" xfId="3062"/>
    <cellStyle name="Note 21 3 2" xfId="3063"/>
    <cellStyle name="Note 21 4" xfId="3064"/>
    <cellStyle name="Note 21_TRAFO" xfId="3065"/>
    <cellStyle name="Note 22" xfId="3066"/>
    <cellStyle name="Note 22 2" xfId="3067"/>
    <cellStyle name="Note 22 2 2" xfId="3068"/>
    <cellStyle name="Note 22 3" xfId="3069"/>
    <cellStyle name="Note 22 3 2" xfId="3070"/>
    <cellStyle name="Note 22 4" xfId="3071"/>
    <cellStyle name="Note 22_TRAFO" xfId="3072"/>
    <cellStyle name="Note 23" xfId="3073"/>
    <cellStyle name="Note 23 2" xfId="3074"/>
    <cellStyle name="Note 23 2 2" xfId="3075"/>
    <cellStyle name="Note 23 3" xfId="3076"/>
    <cellStyle name="Note 23 3 2" xfId="3077"/>
    <cellStyle name="Note 23 4" xfId="3078"/>
    <cellStyle name="Note 23_TRAFO" xfId="3079"/>
    <cellStyle name="Note 24" xfId="3080"/>
    <cellStyle name="Note 24 2" xfId="3081"/>
    <cellStyle name="Note 24 2 2" xfId="3082"/>
    <cellStyle name="Note 24 3" xfId="3083"/>
    <cellStyle name="Note 24 3 2" xfId="3084"/>
    <cellStyle name="Note 24 4" xfId="3085"/>
    <cellStyle name="Note 24_TRAFO" xfId="3086"/>
    <cellStyle name="Note 25" xfId="3087"/>
    <cellStyle name="Note 25 2" xfId="3088"/>
    <cellStyle name="Note 25 2 2" xfId="3089"/>
    <cellStyle name="Note 25 3" xfId="3090"/>
    <cellStyle name="Note 25 3 2" xfId="3091"/>
    <cellStyle name="Note 25 4" xfId="3092"/>
    <cellStyle name="Note 25_TRAFO" xfId="3093"/>
    <cellStyle name="Note 26" xfId="3094"/>
    <cellStyle name="Note 26 2" xfId="3095"/>
    <cellStyle name="Note 26 2 2" xfId="3096"/>
    <cellStyle name="Note 26 3" xfId="3097"/>
    <cellStyle name="Note 26 3 2" xfId="3098"/>
    <cellStyle name="Note 26 4" xfId="3099"/>
    <cellStyle name="Note 26_TRAFO" xfId="3100"/>
    <cellStyle name="Note 27" xfId="3101"/>
    <cellStyle name="Note 27 2" xfId="3102"/>
    <cellStyle name="Note 27 2 2" xfId="3103"/>
    <cellStyle name="Note 27 3" xfId="3104"/>
    <cellStyle name="Note 27 3 2" xfId="3105"/>
    <cellStyle name="Note 27 4" xfId="3106"/>
    <cellStyle name="Note 27_TRAFO" xfId="3107"/>
    <cellStyle name="Note 28" xfId="3108"/>
    <cellStyle name="Note 28 2" xfId="3109"/>
    <cellStyle name="Note 28 2 2" xfId="3110"/>
    <cellStyle name="Note 28 3" xfId="3111"/>
    <cellStyle name="Note 28 3 2" xfId="3112"/>
    <cellStyle name="Note 28 4" xfId="3113"/>
    <cellStyle name="Note 28_TRAFO" xfId="3114"/>
    <cellStyle name="Note 29" xfId="3115"/>
    <cellStyle name="Note 29 2" xfId="3116"/>
    <cellStyle name="Note 29 2 2" xfId="3117"/>
    <cellStyle name="Note 29 3" xfId="3118"/>
    <cellStyle name="Note 29 3 2" xfId="3119"/>
    <cellStyle name="Note 29 4" xfId="3120"/>
    <cellStyle name="Note 29_TRAFO" xfId="3121"/>
    <cellStyle name="Note 3" xfId="3122"/>
    <cellStyle name="Note 3 2" xfId="3123"/>
    <cellStyle name="Note 3 2 2" xfId="3124"/>
    <cellStyle name="Note 3 3" xfId="3125"/>
    <cellStyle name="Note 3_TRAFO" xfId="3126"/>
    <cellStyle name="Note 30" xfId="3127"/>
    <cellStyle name="Note 30 2" xfId="3128"/>
    <cellStyle name="Note 30 2 2" xfId="3129"/>
    <cellStyle name="Note 30 3" xfId="3130"/>
    <cellStyle name="Note 30 3 2" xfId="3131"/>
    <cellStyle name="Note 30 4" xfId="3132"/>
    <cellStyle name="Note 30_TRAFO" xfId="3133"/>
    <cellStyle name="Note 31" xfId="3134"/>
    <cellStyle name="Note 31 2" xfId="3135"/>
    <cellStyle name="Note 31 2 2" xfId="3136"/>
    <cellStyle name="Note 31 3" xfId="3137"/>
    <cellStyle name="Note 31 3 2" xfId="3138"/>
    <cellStyle name="Note 31 4" xfId="3139"/>
    <cellStyle name="Note 31_TRAFO" xfId="3140"/>
    <cellStyle name="Note 32" xfId="3141"/>
    <cellStyle name="Note 32 2" xfId="3142"/>
    <cellStyle name="Note 32 2 2" xfId="3143"/>
    <cellStyle name="Note 32 3" xfId="3144"/>
    <cellStyle name="Note 32 3 2" xfId="3145"/>
    <cellStyle name="Note 32 4" xfId="3146"/>
    <cellStyle name="Note 32_TRAFO" xfId="3147"/>
    <cellStyle name="Note 33" xfId="3148"/>
    <cellStyle name="Note 33 2" xfId="3149"/>
    <cellStyle name="Note 33 2 2" xfId="3150"/>
    <cellStyle name="Note 33 3" xfId="3151"/>
    <cellStyle name="Note 33 3 2" xfId="3152"/>
    <cellStyle name="Note 33 4" xfId="3153"/>
    <cellStyle name="Note 33_TRAFO" xfId="3154"/>
    <cellStyle name="Note 34" xfId="3155"/>
    <cellStyle name="Note 34 2" xfId="3156"/>
    <cellStyle name="Note 34 2 2" xfId="3157"/>
    <cellStyle name="Note 34 3" xfId="3158"/>
    <cellStyle name="Note 34 3 2" xfId="3159"/>
    <cellStyle name="Note 34 4" xfId="3160"/>
    <cellStyle name="Note 34_TRAFO" xfId="3161"/>
    <cellStyle name="Note 35" xfId="3162"/>
    <cellStyle name="Note 35 2" xfId="3163"/>
    <cellStyle name="Note 35 2 2" xfId="3164"/>
    <cellStyle name="Note 35 3" xfId="3165"/>
    <cellStyle name="Note 35 3 2" xfId="3166"/>
    <cellStyle name="Note 35 4" xfId="3167"/>
    <cellStyle name="Note 35_TRAFO" xfId="3168"/>
    <cellStyle name="Note 36" xfId="3169"/>
    <cellStyle name="Note 36 2" xfId="3170"/>
    <cellStyle name="Note 36 2 2" xfId="3171"/>
    <cellStyle name="Note 36 3" xfId="3172"/>
    <cellStyle name="Note 36 3 2" xfId="3173"/>
    <cellStyle name="Note 36 4" xfId="3174"/>
    <cellStyle name="Note 36_TRAFO" xfId="3175"/>
    <cellStyle name="Note 37" xfId="3176"/>
    <cellStyle name="Note 37 2" xfId="3177"/>
    <cellStyle name="Note 37 2 2" xfId="3178"/>
    <cellStyle name="Note 37 3" xfId="3179"/>
    <cellStyle name="Note 37 3 2" xfId="3180"/>
    <cellStyle name="Note 37 4" xfId="3181"/>
    <cellStyle name="Note 37_TRAFO" xfId="3182"/>
    <cellStyle name="Note 38" xfId="3183"/>
    <cellStyle name="Note 38 2" xfId="3184"/>
    <cellStyle name="Note 38 2 2" xfId="3185"/>
    <cellStyle name="Note 38 3" xfId="3186"/>
    <cellStyle name="Note 38 3 2" xfId="3187"/>
    <cellStyle name="Note 38 4" xfId="3188"/>
    <cellStyle name="Note 38_TRAFO" xfId="3189"/>
    <cellStyle name="Note 39" xfId="3190"/>
    <cellStyle name="Note 39 2" xfId="3191"/>
    <cellStyle name="Note 39 2 2" xfId="3192"/>
    <cellStyle name="Note 39 3" xfId="3193"/>
    <cellStyle name="Note 39 3 2" xfId="3194"/>
    <cellStyle name="Note 39 4" xfId="3195"/>
    <cellStyle name="Note 39_TRAFO" xfId="3196"/>
    <cellStyle name="Note 4" xfId="3197"/>
    <cellStyle name="Note 4 2" xfId="3198"/>
    <cellStyle name="Note 4 2 2" xfId="3199"/>
    <cellStyle name="Note 4 3" xfId="3200"/>
    <cellStyle name="Note 4_TRAFO" xfId="3201"/>
    <cellStyle name="Note 40" xfId="3202"/>
    <cellStyle name="Note 40 2" xfId="3203"/>
    <cellStyle name="Note 40 2 2" xfId="3204"/>
    <cellStyle name="Note 40 3" xfId="3205"/>
    <cellStyle name="Note 40 3 2" xfId="3206"/>
    <cellStyle name="Note 40 4" xfId="3207"/>
    <cellStyle name="Note 40_TRAFO" xfId="3208"/>
    <cellStyle name="Note 41" xfId="3209"/>
    <cellStyle name="Note 41 2" xfId="3210"/>
    <cellStyle name="Note 41 2 2" xfId="3211"/>
    <cellStyle name="Note 41 3" xfId="3212"/>
    <cellStyle name="Note 41 3 2" xfId="3213"/>
    <cellStyle name="Note 41 4" xfId="3214"/>
    <cellStyle name="Note 41_TRAFO" xfId="3215"/>
    <cellStyle name="Note 42" xfId="3216"/>
    <cellStyle name="Note 42 2" xfId="3217"/>
    <cellStyle name="Note 42 2 2" xfId="3218"/>
    <cellStyle name="Note 42 3" xfId="3219"/>
    <cellStyle name="Note 42 3 2" xfId="3220"/>
    <cellStyle name="Note 42 4" xfId="3221"/>
    <cellStyle name="Note 42_TRAFO" xfId="3222"/>
    <cellStyle name="Note 43" xfId="3223"/>
    <cellStyle name="Note 43 2" xfId="3224"/>
    <cellStyle name="Note 43 2 2" xfId="3225"/>
    <cellStyle name="Note 43 3" xfId="3226"/>
    <cellStyle name="Note 43 3 2" xfId="3227"/>
    <cellStyle name="Note 43 4" xfId="3228"/>
    <cellStyle name="Note 43_TRAFO" xfId="3229"/>
    <cellStyle name="Note 44" xfId="3230"/>
    <cellStyle name="Note 44 2" xfId="3231"/>
    <cellStyle name="Note 44 2 2" xfId="3232"/>
    <cellStyle name="Note 44 3" xfId="3233"/>
    <cellStyle name="Note 44 3 2" xfId="3234"/>
    <cellStyle name="Note 44 4" xfId="3235"/>
    <cellStyle name="Note 44_TRAFO" xfId="3236"/>
    <cellStyle name="Note 45" xfId="3237"/>
    <cellStyle name="Note 45 2" xfId="3238"/>
    <cellStyle name="Note 45 2 2" xfId="3239"/>
    <cellStyle name="Note 45 3" xfId="3240"/>
    <cellStyle name="Note 45 3 2" xfId="3241"/>
    <cellStyle name="Note 45 4" xfId="3242"/>
    <cellStyle name="Note 45_TRAFO" xfId="3243"/>
    <cellStyle name="Note 46" xfId="3244"/>
    <cellStyle name="Note 46 2" xfId="3245"/>
    <cellStyle name="Note 46 2 2" xfId="3246"/>
    <cellStyle name="Note 46 3" xfId="3247"/>
    <cellStyle name="Note 46 3 2" xfId="3248"/>
    <cellStyle name="Note 46 4" xfId="3249"/>
    <cellStyle name="Note 46_TRAFO" xfId="3250"/>
    <cellStyle name="Note 47" xfId="3251"/>
    <cellStyle name="Note 47 2" xfId="3252"/>
    <cellStyle name="Note 47 2 2" xfId="3253"/>
    <cellStyle name="Note 47 3" xfId="3254"/>
    <cellStyle name="Note 47 3 2" xfId="3255"/>
    <cellStyle name="Note 47 4" xfId="3256"/>
    <cellStyle name="Note 47_TRAFO" xfId="3257"/>
    <cellStyle name="Note 48" xfId="3258"/>
    <cellStyle name="Note 48 2" xfId="3259"/>
    <cellStyle name="Note 48 2 2" xfId="3260"/>
    <cellStyle name="Note 48 3" xfId="3261"/>
    <cellStyle name="Note 48 3 2" xfId="3262"/>
    <cellStyle name="Note 48 4" xfId="3263"/>
    <cellStyle name="Note 48_TRAFO" xfId="3264"/>
    <cellStyle name="Note 49" xfId="3265"/>
    <cellStyle name="Note 49 2" xfId="3266"/>
    <cellStyle name="Note 49 2 2" xfId="3267"/>
    <cellStyle name="Note 49 3" xfId="3268"/>
    <cellStyle name="Note 49 3 2" xfId="3269"/>
    <cellStyle name="Note 49 4" xfId="3270"/>
    <cellStyle name="Note 49_TRAFO" xfId="3271"/>
    <cellStyle name="Note 5" xfId="3272"/>
    <cellStyle name="Note 5 2" xfId="3273"/>
    <cellStyle name="Note 5 2 2" xfId="3274"/>
    <cellStyle name="Note 5 3" xfId="3275"/>
    <cellStyle name="Note 5_TRAFO" xfId="3276"/>
    <cellStyle name="Note 50" xfId="3277"/>
    <cellStyle name="Note 50 2" xfId="3278"/>
    <cellStyle name="Note 50 2 2" xfId="3279"/>
    <cellStyle name="Note 50 3" xfId="3280"/>
    <cellStyle name="Note 50 3 2" xfId="3281"/>
    <cellStyle name="Note 50 4" xfId="3282"/>
    <cellStyle name="Note 50_TRAFO" xfId="3283"/>
    <cellStyle name="Note 51" xfId="3284"/>
    <cellStyle name="Note 51 2" xfId="3285"/>
    <cellStyle name="Note 51 2 2" xfId="3286"/>
    <cellStyle name="Note 51 3" xfId="3287"/>
    <cellStyle name="Note 51 3 2" xfId="3288"/>
    <cellStyle name="Note 51 4" xfId="3289"/>
    <cellStyle name="Note 51_TRAFO" xfId="3290"/>
    <cellStyle name="Note 52" xfId="3291"/>
    <cellStyle name="Note 52 2" xfId="3292"/>
    <cellStyle name="Note 52 2 2" xfId="3293"/>
    <cellStyle name="Note 52 3" xfId="3294"/>
    <cellStyle name="Note 52 3 2" xfId="3295"/>
    <cellStyle name="Note 52 4" xfId="3296"/>
    <cellStyle name="Note 52_TRAFO" xfId="3297"/>
    <cellStyle name="Note 53" xfId="3298"/>
    <cellStyle name="Note 53 2" xfId="3299"/>
    <cellStyle name="Note 53 2 2" xfId="3300"/>
    <cellStyle name="Note 53 3" xfId="3301"/>
    <cellStyle name="Note 53 3 2" xfId="3302"/>
    <cellStyle name="Note 53 4" xfId="3303"/>
    <cellStyle name="Note 53_TRAFO" xfId="3304"/>
    <cellStyle name="Note 54" xfId="3305"/>
    <cellStyle name="Note 54 2" xfId="3306"/>
    <cellStyle name="Note 54 2 2" xfId="3307"/>
    <cellStyle name="Note 54 3" xfId="3308"/>
    <cellStyle name="Note 54 3 2" xfId="3309"/>
    <cellStyle name="Note 54 4" xfId="3310"/>
    <cellStyle name="Note 54_TRAFO" xfId="3311"/>
    <cellStyle name="Note 55" xfId="3312"/>
    <cellStyle name="Note 55 2" xfId="3313"/>
    <cellStyle name="Note 55 2 2" xfId="3314"/>
    <cellStyle name="Note 55 3" xfId="3315"/>
    <cellStyle name="Note 55 3 2" xfId="3316"/>
    <cellStyle name="Note 55 4" xfId="3317"/>
    <cellStyle name="Note 55_TRAFO" xfId="3318"/>
    <cellStyle name="Note 56" xfId="3319"/>
    <cellStyle name="Note 56 2" xfId="3320"/>
    <cellStyle name="Note 56 2 2" xfId="3321"/>
    <cellStyle name="Note 56 3" xfId="3322"/>
    <cellStyle name="Note 56 3 2" xfId="3323"/>
    <cellStyle name="Note 56 4" xfId="3324"/>
    <cellStyle name="Note 56_TRAFO" xfId="3325"/>
    <cellStyle name="Note 57" xfId="3326"/>
    <cellStyle name="Note 57 2" xfId="3327"/>
    <cellStyle name="Note 57 2 2" xfId="3328"/>
    <cellStyle name="Note 57 3" xfId="3329"/>
    <cellStyle name="Note 57 3 2" xfId="3330"/>
    <cellStyle name="Note 57 4" xfId="3331"/>
    <cellStyle name="Note 57_TRAFO" xfId="3332"/>
    <cellStyle name="Note 58" xfId="3333"/>
    <cellStyle name="Note 58 2" xfId="3334"/>
    <cellStyle name="Note 58 2 2" xfId="3335"/>
    <cellStyle name="Note 58 3" xfId="3336"/>
    <cellStyle name="Note 58 3 2" xfId="3337"/>
    <cellStyle name="Note 58 4" xfId="3338"/>
    <cellStyle name="Note 58_TRAFO" xfId="3339"/>
    <cellStyle name="Note 59" xfId="3340"/>
    <cellStyle name="Note 59 2" xfId="3341"/>
    <cellStyle name="Note 59 2 2" xfId="3342"/>
    <cellStyle name="Note 59 3" xfId="3343"/>
    <cellStyle name="Note 59 3 2" xfId="3344"/>
    <cellStyle name="Note 59 4" xfId="3345"/>
    <cellStyle name="Note 59_TRAFO" xfId="3346"/>
    <cellStyle name="Note 6" xfId="3347"/>
    <cellStyle name="Note 6 2" xfId="3348"/>
    <cellStyle name="Note 6 2 2" xfId="3349"/>
    <cellStyle name="Note 6 3" xfId="3350"/>
    <cellStyle name="Note 6_TRAFO" xfId="3351"/>
    <cellStyle name="Note 60" xfId="3352"/>
    <cellStyle name="Note 60 2" xfId="3353"/>
    <cellStyle name="Note 60 2 2" xfId="3354"/>
    <cellStyle name="Note 60 3" xfId="3355"/>
    <cellStyle name="Note 60 3 2" xfId="3356"/>
    <cellStyle name="Note 60 4" xfId="3357"/>
    <cellStyle name="Note 60_TRAFO" xfId="3358"/>
    <cellStyle name="Note 61" xfId="3359"/>
    <cellStyle name="Note 61 2" xfId="3360"/>
    <cellStyle name="Note 61 2 2" xfId="3361"/>
    <cellStyle name="Note 61 3" xfId="3362"/>
    <cellStyle name="Note 61 3 2" xfId="3363"/>
    <cellStyle name="Note 61 4" xfId="3364"/>
    <cellStyle name="Note 61_TRAFO" xfId="3365"/>
    <cellStyle name="Note 62" xfId="3366"/>
    <cellStyle name="Note 62 2" xfId="3367"/>
    <cellStyle name="Note 62 2 2" xfId="3368"/>
    <cellStyle name="Note 62 3" xfId="3369"/>
    <cellStyle name="Note 62 3 2" xfId="3370"/>
    <cellStyle name="Note 62 4" xfId="3371"/>
    <cellStyle name="Note 62_TRAFO" xfId="3372"/>
    <cellStyle name="Note 63" xfId="3373"/>
    <cellStyle name="Note 63 2" xfId="3374"/>
    <cellStyle name="Note 63 2 2" xfId="3375"/>
    <cellStyle name="Note 63 3" xfId="3376"/>
    <cellStyle name="Note 63 3 2" xfId="3377"/>
    <cellStyle name="Note 63 4" xfId="3378"/>
    <cellStyle name="Note 63_TRAFO" xfId="3379"/>
    <cellStyle name="Note 64" xfId="3380"/>
    <cellStyle name="Note 64 2" xfId="3381"/>
    <cellStyle name="Note 64 2 2" xfId="3382"/>
    <cellStyle name="Note 64 3" xfId="3383"/>
    <cellStyle name="Note 64 3 2" xfId="3384"/>
    <cellStyle name="Note 64 4" xfId="3385"/>
    <cellStyle name="Note 64_TRAFO" xfId="3386"/>
    <cellStyle name="Note 65" xfId="3387"/>
    <cellStyle name="Note 65 2" xfId="3388"/>
    <cellStyle name="Note 65 2 2" xfId="3389"/>
    <cellStyle name="Note 65 3" xfId="3390"/>
    <cellStyle name="Note 65 3 2" xfId="3391"/>
    <cellStyle name="Note 65 4" xfId="3392"/>
    <cellStyle name="Note 65_TRAFO" xfId="3393"/>
    <cellStyle name="Note 66" xfId="3394"/>
    <cellStyle name="Note 66 2" xfId="3395"/>
    <cellStyle name="Note 66 2 2" xfId="3396"/>
    <cellStyle name="Note 66 3" xfId="3397"/>
    <cellStyle name="Note 66 3 2" xfId="3398"/>
    <cellStyle name="Note 66 4" xfId="3399"/>
    <cellStyle name="Note 66_TRAFO" xfId="3400"/>
    <cellStyle name="Note 67" xfId="3401"/>
    <cellStyle name="Note 67 2" xfId="3402"/>
    <cellStyle name="Note 67 2 2" xfId="3403"/>
    <cellStyle name="Note 67 3" xfId="3404"/>
    <cellStyle name="Note 67 3 2" xfId="3405"/>
    <cellStyle name="Note 67 4" xfId="3406"/>
    <cellStyle name="Note 67_TRAFO" xfId="3407"/>
    <cellStyle name="Note 68" xfId="3408"/>
    <cellStyle name="Note 68 2" xfId="3409"/>
    <cellStyle name="Note 68 2 2" xfId="3410"/>
    <cellStyle name="Note 68 3" xfId="3411"/>
    <cellStyle name="Note 68 3 2" xfId="3412"/>
    <cellStyle name="Note 68 4" xfId="3413"/>
    <cellStyle name="Note 68_TRAFO" xfId="3414"/>
    <cellStyle name="Note 69" xfId="3415"/>
    <cellStyle name="Note 69 2" xfId="3416"/>
    <cellStyle name="Note 69 2 2" xfId="3417"/>
    <cellStyle name="Note 69 3" xfId="3418"/>
    <cellStyle name="Note 69 3 2" xfId="3419"/>
    <cellStyle name="Note 69 4" xfId="3420"/>
    <cellStyle name="Note 69_TRAFO" xfId="3421"/>
    <cellStyle name="Note 7" xfId="3422"/>
    <cellStyle name="Note 7 2" xfId="3423"/>
    <cellStyle name="Note 7 2 2" xfId="3424"/>
    <cellStyle name="Note 7 3" xfId="3425"/>
    <cellStyle name="Note 7_TRAFO" xfId="3426"/>
    <cellStyle name="Note 70" xfId="3427"/>
    <cellStyle name="Note 70 2" xfId="3428"/>
    <cellStyle name="Note 70 2 2" xfId="3429"/>
    <cellStyle name="Note 70 3" xfId="3430"/>
    <cellStyle name="Note 70 3 2" xfId="3431"/>
    <cellStyle name="Note 70 4" xfId="3432"/>
    <cellStyle name="Note 70_TRAFO" xfId="3433"/>
    <cellStyle name="Note 71" xfId="3434"/>
    <cellStyle name="Note 71 2" xfId="3435"/>
    <cellStyle name="Note 71 2 2" xfId="3436"/>
    <cellStyle name="Note 71 3" xfId="3437"/>
    <cellStyle name="Note 71 3 2" xfId="3438"/>
    <cellStyle name="Note 71 4" xfId="3439"/>
    <cellStyle name="Note 71_TRAFO" xfId="3440"/>
    <cellStyle name="Note 72" xfId="3441"/>
    <cellStyle name="Note 72 2" xfId="3442"/>
    <cellStyle name="Note 72 2 2" xfId="3443"/>
    <cellStyle name="Note 72 3" xfId="3444"/>
    <cellStyle name="Note 72 3 2" xfId="3445"/>
    <cellStyle name="Note 72 4" xfId="3446"/>
    <cellStyle name="Note 72_TRAFO" xfId="3447"/>
    <cellStyle name="Note 73" xfId="3448"/>
    <cellStyle name="Note 73 2" xfId="3449"/>
    <cellStyle name="Note 73 2 2" xfId="3450"/>
    <cellStyle name="Note 73 3" xfId="3451"/>
    <cellStyle name="Note 73 3 2" xfId="3452"/>
    <cellStyle name="Note 73 4" xfId="3453"/>
    <cellStyle name="Note 73_TRAFO" xfId="3454"/>
    <cellStyle name="Note 74" xfId="3455"/>
    <cellStyle name="Note 74 2" xfId="3456"/>
    <cellStyle name="Note 74 2 2" xfId="3457"/>
    <cellStyle name="Note 74 3" xfId="3458"/>
    <cellStyle name="Note 74 3 2" xfId="3459"/>
    <cellStyle name="Note 74 4" xfId="3460"/>
    <cellStyle name="Note 74_TRAFO" xfId="3461"/>
    <cellStyle name="Note 75" xfId="3462"/>
    <cellStyle name="Note 75 2" xfId="3463"/>
    <cellStyle name="Note 75 2 2" xfId="3464"/>
    <cellStyle name="Note 75 3" xfId="3465"/>
    <cellStyle name="Note 75 3 2" xfId="3466"/>
    <cellStyle name="Note 75 4" xfId="3467"/>
    <cellStyle name="Note 75_TRAFO" xfId="3468"/>
    <cellStyle name="Note 76" xfId="3469"/>
    <cellStyle name="Note 76 2" xfId="3470"/>
    <cellStyle name="Note 76 2 2" xfId="3471"/>
    <cellStyle name="Note 76 3" xfId="3472"/>
    <cellStyle name="Note 76 3 2" xfId="3473"/>
    <cellStyle name="Note 76 4" xfId="3474"/>
    <cellStyle name="Note 76_TRAFO" xfId="3475"/>
    <cellStyle name="Note 77" xfId="3476"/>
    <cellStyle name="Note 77 2" xfId="3477"/>
    <cellStyle name="Note 77 2 2" xfId="3478"/>
    <cellStyle name="Note 77 3" xfId="3479"/>
    <cellStyle name="Note 77 3 2" xfId="3480"/>
    <cellStyle name="Note 77 4" xfId="3481"/>
    <cellStyle name="Note 77_TRAFO" xfId="3482"/>
    <cellStyle name="Note 78" xfId="3483"/>
    <cellStyle name="Note 78 2" xfId="3484"/>
    <cellStyle name="Note 78 2 2" xfId="3485"/>
    <cellStyle name="Note 78 3" xfId="3486"/>
    <cellStyle name="Note 78 3 2" xfId="3487"/>
    <cellStyle name="Note 78 4" xfId="3488"/>
    <cellStyle name="Note 78_TRAFO" xfId="3489"/>
    <cellStyle name="Note 8" xfId="3490"/>
    <cellStyle name="Note 8 2" xfId="3491"/>
    <cellStyle name="Note 8 2 2" xfId="3492"/>
    <cellStyle name="Note 8 3" xfId="3493"/>
    <cellStyle name="Note 8_TRAFO" xfId="3494"/>
    <cellStyle name="Note 9" xfId="3495"/>
    <cellStyle name="Note 9 2" xfId="3496"/>
    <cellStyle name="Note 9 2 2" xfId="3497"/>
    <cellStyle name="Note 9 3" xfId="3498"/>
    <cellStyle name="Note 9_TRAFO" xfId="3499"/>
    <cellStyle name="Output 10" xfId="3500"/>
    <cellStyle name="Output 10 2" xfId="3501"/>
    <cellStyle name="Output 11" xfId="3502"/>
    <cellStyle name="Output 11 2" xfId="3503"/>
    <cellStyle name="Output 12" xfId="3504"/>
    <cellStyle name="Output 12 2" xfId="3505"/>
    <cellStyle name="Output 13" xfId="3506"/>
    <cellStyle name="Output 13 2" xfId="3507"/>
    <cellStyle name="Output 14" xfId="3508"/>
    <cellStyle name="Output 14 2" xfId="3509"/>
    <cellStyle name="Output 15" xfId="3510"/>
    <cellStyle name="Output 15 2" xfId="3511"/>
    <cellStyle name="Output 16" xfId="3512"/>
    <cellStyle name="Output 16 2" xfId="3513"/>
    <cellStyle name="Output 2" xfId="3514"/>
    <cellStyle name="Output 2 2" xfId="3515"/>
    <cellStyle name="Output 2 2 2" xfId="3516"/>
    <cellStyle name="Output 2 3" xfId="3517"/>
    <cellStyle name="Output 2 3 2" xfId="3518"/>
    <cellStyle name="Output 2 4" xfId="3519"/>
    <cellStyle name="Output 3" xfId="3520"/>
    <cellStyle name="Output 3 2" xfId="3521"/>
    <cellStyle name="Output 4" xfId="3522"/>
    <cellStyle name="Output 4 2" xfId="3523"/>
    <cellStyle name="Output 5" xfId="3524"/>
    <cellStyle name="Output 5 2" xfId="3525"/>
    <cellStyle name="Output 6" xfId="3526"/>
    <cellStyle name="Output 6 2" xfId="3527"/>
    <cellStyle name="Output 7" xfId="3528"/>
    <cellStyle name="Output 7 2" xfId="3529"/>
    <cellStyle name="Output 8" xfId="3530"/>
    <cellStyle name="Output 8 2" xfId="3531"/>
    <cellStyle name="Output 9" xfId="3532"/>
    <cellStyle name="Output 9 2" xfId="3533"/>
    <cellStyle name="Percent [0]" xfId="3534"/>
    <cellStyle name="Percent [0] 2" xfId="3535"/>
    <cellStyle name="Percent [00]" xfId="3536"/>
    <cellStyle name="Percent [00] 2" xfId="3537"/>
    <cellStyle name="Percent [2]" xfId="3538"/>
    <cellStyle name="Percent [2] 2" xfId="3539"/>
    <cellStyle name="Percent 10" xfId="3540"/>
    <cellStyle name="Percent 11" xfId="3541"/>
    <cellStyle name="Percent 11 2" xfId="3542"/>
    <cellStyle name="Percent 12" xfId="3543"/>
    <cellStyle name="Percent 13" xfId="3544"/>
    <cellStyle name="Percent 14" xfId="3545"/>
    <cellStyle name="Percent 15" xfId="3546"/>
    <cellStyle name="Percent 16" xfId="3547"/>
    <cellStyle name="Percent 17" xfId="3548"/>
    <cellStyle name="Percent 18" xfId="3549"/>
    <cellStyle name="Percent 19" xfId="3550"/>
    <cellStyle name="Percent 2" xfId="3551"/>
    <cellStyle name="Percent 2 2" xfId="3552"/>
    <cellStyle name="Percent 2 2 2" xfId="3553"/>
    <cellStyle name="Percent 2 2 2 2" xfId="3554"/>
    <cellStyle name="Percent 2 2 2 2 2" xfId="3555"/>
    <cellStyle name="Percent 2 2 2 2 2 2" xfId="3556"/>
    <cellStyle name="Percent 2 2 2 2 2 2 2" xfId="3557"/>
    <cellStyle name="Percent 2 2 2 2 2 3" xfId="3558"/>
    <cellStyle name="Percent 2 2 2 2 2 3 2" xfId="3559"/>
    <cellStyle name="Percent 2 2 2 2 2 4" xfId="3560"/>
    <cellStyle name="Percent 2 2 2 2 2 4 2" xfId="3561"/>
    <cellStyle name="Percent 2 2 2 2 2 5" xfId="3562"/>
    <cellStyle name="Percent 2 2 2 2 2 5 2" xfId="3563"/>
    <cellStyle name="Percent 2 2 2 2 2 6" xfId="3564"/>
    <cellStyle name="Percent 2 2 2 2 3" xfId="3565"/>
    <cellStyle name="Percent 2 2 2 2 3 2" xfId="3566"/>
    <cellStyle name="Percent 2 2 2 2 4" xfId="3567"/>
    <cellStyle name="Percent 2 2 2 2 4 2" xfId="3568"/>
    <cellStyle name="Percent 2 2 2 2 5" xfId="3569"/>
    <cellStyle name="Percent 2 2 2 2 5 2" xfId="3570"/>
    <cellStyle name="Percent 2 2 2 2 6" xfId="3571"/>
    <cellStyle name="Percent 2 2 2 3" xfId="3572"/>
    <cellStyle name="Percent 2 2 2 3 2" xfId="3573"/>
    <cellStyle name="Percent 2 2 2 4" xfId="3574"/>
    <cellStyle name="Percent 2 2 2 4 2" xfId="3575"/>
    <cellStyle name="Percent 2 2 2 5" xfId="3576"/>
    <cellStyle name="Percent 2 2 2 5 2" xfId="3577"/>
    <cellStyle name="Percent 2 2 2 6" xfId="3578"/>
    <cellStyle name="Percent 2 2 2 6 2" xfId="3579"/>
    <cellStyle name="Percent 2 2 2 7" xfId="3580"/>
    <cellStyle name="Percent 2 2 2 7 2" xfId="3581"/>
    <cellStyle name="Percent 2 2 2 8" xfId="3582"/>
    <cellStyle name="Percent 2 2 3" xfId="3583"/>
    <cellStyle name="Percent 2 2 3 2" xfId="3584"/>
    <cellStyle name="Percent 2 2 4" xfId="3585"/>
    <cellStyle name="Percent 2 2 4 2" xfId="3586"/>
    <cellStyle name="Percent 2 2 5" xfId="3587"/>
    <cellStyle name="Percent 2 2 5 2" xfId="3588"/>
    <cellStyle name="Percent 2 2 6" xfId="3589"/>
    <cellStyle name="Percent 2 3" xfId="3590"/>
    <cellStyle name="Percent 2 3 2" xfId="3591"/>
    <cellStyle name="Percent 2 3 2 2" xfId="3592"/>
    <cellStyle name="Percent 2 3 3" xfId="3593"/>
    <cellStyle name="Percent 2 4" xfId="3594"/>
    <cellStyle name="Percent 2 4 2" xfId="3595"/>
    <cellStyle name="Percent 2 5" xfId="3596"/>
    <cellStyle name="Percent 2 5 2" xfId="3597"/>
    <cellStyle name="Percent 2 6" xfId="3598"/>
    <cellStyle name="Percent 2 6 2" xfId="3599"/>
    <cellStyle name="Percent 2 7" xfId="3600"/>
    <cellStyle name="Percent 20" xfId="3601"/>
    <cellStyle name="Percent 21" xfId="3602"/>
    <cellStyle name="Percent 22" xfId="3603"/>
    <cellStyle name="Percent 23" xfId="3604"/>
    <cellStyle name="Percent 24" xfId="3605"/>
    <cellStyle name="Percent 25" xfId="3606"/>
    <cellStyle name="Percent 26" xfId="3607"/>
    <cellStyle name="Percent 27" xfId="3608"/>
    <cellStyle name="Percent 3" xfId="3609"/>
    <cellStyle name="Percent 3 2" xfId="3610"/>
    <cellStyle name="Percent 4" xfId="3611"/>
    <cellStyle name="Percent 4 2" xfId="3612"/>
    <cellStyle name="Percent 4 2 2" xfId="3613"/>
    <cellStyle name="Percent 5" xfId="3614"/>
    <cellStyle name="Percent 5 2" xfId="3615"/>
    <cellStyle name="Percent 5 2 2" xfId="3616"/>
    <cellStyle name="Percent 5 2 2 2" xfId="3617"/>
    <cellStyle name="Percent 5 2 3" xfId="3618"/>
    <cellStyle name="Percent 5 2 3 2" xfId="3619"/>
    <cellStyle name="Percent 5 2 4" xfId="3620"/>
    <cellStyle name="Percent 5 2 4 2" xfId="3621"/>
    <cellStyle name="Percent 5 2 5" xfId="3622"/>
    <cellStyle name="Percent 5 2 5 2" xfId="3623"/>
    <cellStyle name="Percent 5 2 6" xfId="3624"/>
    <cellStyle name="Percent 5 2 6 2" xfId="3625"/>
    <cellStyle name="Percent 5 2 7" xfId="3626"/>
    <cellStyle name="Percent 5 3" xfId="3627"/>
    <cellStyle name="Percent 5 3 2" xfId="3628"/>
    <cellStyle name="Percent 5 4" xfId="3629"/>
    <cellStyle name="Percent 5 4 2" xfId="3630"/>
    <cellStyle name="Percent 5 5" xfId="3631"/>
    <cellStyle name="Percent 5 5 2" xfId="3632"/>
    <cellStyle name="Percent 5 6" xfId="3633"/>
    <cellStyle name="Percent 6" xfId="3634"/>
    <cellStyle name="Percent 6 2" xfId="3635"/>
    <cellStyle name="Percent 7" xfId="3636"/>
    <cellStyle name="Percent 7 2" xfId="3637"/>
    <cellStyle name="Percent 7 2 2" xfId="3638"/>
    <cellStyle name="Percent 7 3" xfId="3639"/>
    <cellStyle name="Percent 8" xfId="3640"/>
    <cellStyle name="Percent 8 2" xfId="3641"/>
    <cellStyle name="Percent 9" xfId="3642"/>
    <cellStyle name="Percent 9 2" xfId="3643"/>
    <cellStyle name="PrePop Currency (0)" xfId="3644"/>
    <cellStyle name="PrePop Currency (0) 2" xfId="3645"/>
    <cellStyle name="PrePop Currency (2)" xfId="3646"/>
    <cellStyle name="PrePop Currency (2) 2" xfId="3647"/>
    <cellStyle name="PrePop Units (0)" xfId="3648"/>
    <cellStyle name="PrePop Units (0) 2" xfId="3649"/>
    <cellStyle name="PrePop Units (1)" xfId="3650"/>
    <cellStyle name="PrePop Units (1) 2" xfId="3651"/>
    <cellStyle name="PrePop Units (2)" xfId="3652"/>
    <cellStyle name="PrePop Units (2) 2" xfId="3653"/>
    <cellStyle name="Reset range style to defaults" xfId="3654"/>
    <cellStyle name="RevList" xfId="3655"/>
    <cellStyle name="sbt2" xfId="3656"/>
    <cellStyle name="sbt2 2" xfId="3657"/>
    <cellStyle name="subt1" xfId="3658"/>
    <cellStyle name="subt1 2" xfId="3659"/>
    <cellStyle name="Subtotal" xfId="3660"/>
    <cellStyle name="Text Indent A" xfId="3661"/>
    <cellStyle name="Text Indent B" xfId="3662"/>
    <cellStyle name="Text Indent B 2" xfId="3663"/>
    <cellStyle name="Text Indent C" xfId="3664"/>
    <cellStyle name="Text Indent C 2" xfId="3665"/>
    <cellStyle name="TIGA" xfId="3666"/>
    <cellStyle name="Title 10" xfId="3667"/>
    <cellStyle name="Title 11" xfId="3668"/>
    <cellStyle name="Title 12" xfId="3669"/>
    <cellStyle name="Title 13" xfId="3670"/>
    <cellStyle name="Title 14" xfId="3671"/>
    <cellStyle name="Title 15" xfId="3672"/>
    <cellStyle name="Title 16" xfId="3673"/>
    <cellStyle name="Title 2" xfId="3674"/>
    <cellStyle name="Title 2 2" xfId="3675"/>
    <cellStyle name="Title 2 3" xfId="3676"/>
    <cellStyle name="Title 3" xfId="3677"/>
    <cellStyle name="Title 4" xfId="3678"/>
    <cellStyle name="Title 5" xfId="3679"/>
    <cellStyle name="Title 6" xfId="3680"/>
    <cellStyle name="Title 7" xfId="3681"/>
    <cellStyle name="Title 8" xfId="3682"/>
    <cellStyle name="Title 9" xfId="3683"/>
    <cellStyle name="Total 10" xfId="3684"/>
    <cellStyle name="Total 10 2" xfId="3685"/>
    <cellStyle name="Total 11" xfId="3686"/>
    <cellStyle name="Total 11 2" xfId="3687"/>
    <cellStyle name="Total 12" xfId="3688"/>
    <cellStyle name="Total 12 2" xfId="3689"/>
    <cellStyle name="Total 13" xfId="3690"/>
    <cellStyle name="Total 13 2" xfId="3691"/>
    <cellStyle name="Total 14" xfId="3692"/>
    <cellStyle name="Total 14 2" xfId="3693"/>
    <cellStyle name="Total 15" xfId="3694"/>
    <cellStyle name="Total 15 2" xfId="3695"/>
    <cellStyle name="Total 16" xfId="3696"/>
    <cellStyle name="Total 16 2" xfId="3697"/>
    <cellStyle name="Total 2" xfId="3698"/>
    <cellStyle name="Total 2 2" xfId="3699"/>
    <cellStyle name="Total 2 2 2" xfId="3700"/>
    <cellStyle name="Total 2 3" xfId="3701"/>
    <cellStyle name="Total 2 3 2" xfId="3702"/>
    <cellStyle name="Total 2 4" xfId="3703"/>
    <cellStyle name="Total 3" xfId="3704"/>
    <cellStyle name="Total 3 2" xfId="3705"/>
    <cellStyle name="Total 4" xfId="3706"/>
    <cellStyle name="Total 4 2" xfId="3707"/>
    <cellStyle name="Total 5" xfId="3708"/>
    <cellStyle name="Total 5 2" xfId="3709"/>
    <cellStyle name="Total 6" xfId="3710"/>
    <cellStyle name="Total 6 2" xfId="3711"/>
    <cellStyle name="Total 7" xfId="3712"/>
    <cellStyle name="Total 7 2" xfId="3713"/>
    <cellStyle name="Total 8" xfId="3714"/>
    <cellStyle name="Total 8 2" xfId="3715"/>
    <cellStyle name="Total 9" xfId="3716"/>
    <cellStyle name="Total 9 2" xfId="3717"/>
    <cellStyle name="Warning Text 10" xfId="3718"/>
    <cellStyle name="Warning Text 11" xfId="3719"/>
    <cellStyle name="Warning Text 12" xfId="3720"/>
    <cellStyle name="Warning Text 13" xfId="3721"/>
    <cellStyle name="Warning Text 14" xfId="3722"/>
    <cellStyle name="Warning Text 15" xfId="3723"/>
    <cellStyle name="Warning Text 16" xfId="3724"/>
    <cellStyle name="Warning Text 2" xfId="3725"/>
    <cellStyle name="Warning Text 2 2" xfId="3726"/>
    <cellStyle name="Warning Text 2 3" xfId="3727"/>
    <cellStyle name="Warning Text 3" xfId="3728"/>
    <cellStyle name="Warning Text 4" xfId="3729"/>
    <cellStyle name="Warning Text 5" xfId="3730"/>
    <cellStyle name="Warning Text 6" xfId="3731"/>
    <cellStyle name="Warning Text 7" xfId="3732"/>
    <cellStyle name="Warning Text 8" xfId="3733"/>
    <cellStyle name="Warning Text 9" xfId="3734"/>
  </cellStyles>
  <dxfs count="9"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strike val="0"/>
        <color rgb="FFFF0000"/>
      </font>
      <fill>
        <patternFill patternType="solid">
          <bgColor theme="5" tint="0.799981688894314"/>
        </patternFill>
      </fill>
    </dxf>
    <dxf>
      <fill>
        <patternFill patternType="solid">
          <fgColor theme="5" tint="0.599963377788629"/>
        </patternFill>
      </fill>
    </dxf>
    <dxf>
      <fill>
        <patternFill patternType="solid">
          <bgColor theme="5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6699"/>
      <color rgb="00FF0066"/>
      <color rgb="00CCFF66"/>
      <color rgb="00FFFF99"/>
      <color rgb="0033CCFF"/>
      <color rgb="00FFCC99"/>
      <color rgb="00FFFFCC"/>
      <color rgb="00CCFF99"/>
      <color rgb="00CCFFCC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84.xml"/><Relationship Id="rId97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1.xml"/><Relationship Id="rId94" Type="http://schemas.openxmlformats.org/officeDocument/2006/relationships/externalLink" Target="externalLinks/externalLink80.xml"/><Relationship Id="rId93" Type="http://schemas.openxmlformats.org/officeDocument/2006/relationships/externalLink" Target="externalLinks/externalLink79.xml"/><Relationship Id="rId92" Type="http://schemas.openxmlformats.org/officeDocument/2006/relationships/externalLink" Target="externalLinks/externalLink78.xml"/><Relationship Id="rId91" Type="http://schemas.openxmlformats.org/officeDocument/2006/relationships/externalLink" Target="externalLinks/externalLink77.xml"/><Relationship Id="rId90" Type="http://schemas.openxmlformats.org/officeDocument/2006/relationships/externalLink" Target="externalLinks/externalLink76.xml"/><Relationship Id="rId9" Type="http://schemas.openxmlformats.org/officeDocument/2006/relationships/worksheet" Target="worksheets/sheet9.xml"/><Relationship Id="rId89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74.xml"/><Relationship Id="rId87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1.xml"/><Relationship Id="rId84" Type="http://schemas.openxmlformats.org/officeDocument/2006/relationships/externalLink" Target="externalLinks/externalLink70.xml"/><Relationship Id="rId83" Type="http://schemas.openxmlformats.org/officeDocument/2006/relationships/externalLink" Target="externalLinks/externalLink69.xml"/><Relationship Id="rId82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67.xml"/><Relationship Id="rId80" Type="http://schemas.openxmlformats.org/officeDocument/2006/relationships/externalLink" Target="externalLinks/externalLink66.xml"/><Relationship Id="rId8" Type="http://schemas.openxmlformats.org/officeDocument/2006/relationships/worksheet" Target="worksheets/sheet8.xml"/><Relationship Id="rId79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64.xml"/><Relationship Id="rId77" Type="http://schemas.openxmlformats.org/officeDocument/2006/relationships/externalLink" Target="externalLinks/externalLink63.xml"/><Relationship Id="rId76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1.xml"/><Relationship Id="rId74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59.xml"/><Relationship Id="rId72" Type="http://schemas.openxmlformats.org/officeDocument/2006/relationships/externalLink" Target="externalLinks/externalLink58.xml"/><Relationship Id="rId71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56.xml"/><Relationship Id="rId7" Type="http://schemas.openxmlformats.org/officeDocument/2006/relationships/worksheet" Target="worksheets/sheet7.xml"/><Relationship Id="rId69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0.xml"/><Relationship Id="rId63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48.xml"/><Relationship Id="rId61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46.xml"/><Relationship Id="rId6" Type="http://schemas.openxmlformats.org/officeDocument/2006/relationships/worksheet" Target="worksheets/sheet6.xml"/><Relationship Id="rId59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1.xml"/><Relationship Id="rId54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38.xml"/><Relationship Id="rId51" Type="http://schemas.openxmlformats.org/officeDocument/2006/relationships/externalLink" Target="externalLinks/externalLink37.xml"/><Relationship Id="rId50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1.xml"/><Relationship Id="rId44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1.xml"/><Relationship Id="rId34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11.xml"/><Relationship Id="rId24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9.xml"/><Relationship Id="rId22" Type="http://schemas.openxmlformats.org/officeDocument/2006/relationships/externalLink" Target="externalLinks/externalLink8.xml"/><Relationship Id="rId21" Type="http://schemas.openxmlformats.org/officeDocument/2006/relationships/externalLink" Target="externalLinks/externalLink7.xml"/><Relationship Id="rId20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8" Type="http://schemas.openxmlformats.org/officeDocument/2006/relationships/sharedStrings" Target="sharedStrings.xml"/><Relationship Id="rId107" Type="http://schemas.openxmlformats.org/officeDocument/2006/relationships/styles" Target="styles.xml"/><Relationship Id="rId106" Type="http://schemas.openxmlformats.org/officeDocument/2006/relationships/theme" Target="theme/theme1.xml"/><Relationship Id="rId105" Type="http://schemas.openxmlformats.org/officeDocument/2006/relationships/externalLink" Target="externalLinks/externalLink91.xml"/><Relationship Id="rId104" Type="http://schemas.openxmlformats.org/officeDocument/2006/relationships/externalLink" Target="externalLinks/externalLink90.xml"/><Relationship Id="rId103" Type="http://schemas.openxmlformats.org/officeDocument/2006/relationships/externalLink" Target="externalLinks/externalLink89.xml"/><Relationship Id="rId102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87.xml"/><Relationship Id="rId100" Type="http://schemas.openxmlformats.org/officeDocument/2006/relationships/externalLink" Target="externalLinks/externalLink86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KKO!$K$20:$L$20</c:f>
              <c:numCache>
                <c:formatCode>0%</c:formatCode>
                <c:ptCount val="2"/>
                <c:pt idx="0">
                  <c:v>0.788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5948752"/>
        <c:axId val="405962896"/>
      </c:barChart>
      <c:catAx>
        <c:axId val="40594875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962896"/>
        <c:crosses val="autoZero"/>
        <c:auto val="1"/>
        <c:lblAlgn val="ctr"/>
        <c:lblOffset val="100"/>
        <c:noMultiLvlLbl val="0"/>
      </c:catAx>
      <c:valAx>
        <c:axId val="4059628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9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KKO!$D$20</c:f>
              <c:numCache>
                <c:formatCode>0%</c:formatCode>
                <c:ptCount val="1"/>
                <c:pt idx="0">
                  <c:v>0.222135516070708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5959632"/>
        <c:axId val="405960176"/>
      </c:barChart>
      <c:catAx>
        <c:axId val="40595963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960176"/>
        <c:crosses val="autoZero"/>
        <c:auto val="1"/>
        <c:lblAlgn val="ctr"/>
        <c:lblOffset val="100"/>
        <c:noMultiLvlLbl val="0"/>
      </c:catAx>
      <c:valAx>
        <c:axId val="405960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9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2.emf"/><Relationship Id="rId8" Type="http://schemas.openxmlformats.org/officeDocument/2006/relationships/image" Target="../media/image21.emf"/><Relationship Id="rId7" Type="http://schemas.openxmlformats.org/officeDocument/2006/relationships/image" Target="../media/image20.emf"/><Relationship Id="rId6" Type="http://schemas.openxmlformats.org/officeDocument/2006/relationships/image" Target="../media/image19.emf"/><Relationship Id="rId5" Type="http://schemas.openxmlformats.org/officeDocument/2006/relationships/image" Target="../media/image18.emf"/><Relationship Id="rId4" Type="http://schemas.openxmlformats.org/officeDocument/2006/relationships/image" Target="../media/image17.emf"/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4" Type="http://schemas.openxmlformats.org/officeDocument/2006/relationships/image" Target="../media/image27.emf"/><Relationship Id="rId13" Type="http://schemas.openxmlformats.org/officeDocument/2006/relationships/image" Target="../media/image26.emf"/><Relationship Id="rId12" Type="http://schemas.openxmlformats.org/officeDocument/2006/relationships/image" Target="../media/image25.emf"/><Relationship Id="rId11" Type="http://schemas.openxmlformats.org/officeDocument/2006/relationships/image" Target="../media/image24.emf"/><Relationship Id="rId10" Type="http://schemas.openxmlformats.org/officeDocument/2006/relationships/image" Target="../media/image23.emf"/><Relationship Id="rId1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0.jpeg"/><Relationship Id="rId4" Type="http://schemas.openxmlformats.org/officeDocument/2006/relationships/image" Target="../media/image9.jpe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35</xdr:col>
      <xdr:colOff>7545</xdr:colOff>
      <xdr:row>32</xdr:row>
      <xdr:rowOff>35334</xdr:rowOff>
    </xdr:from>
    <xdr:to>
      <xdr:col>37</xdr:col>
      <xdr:colOff>229706</xdr:colOff>
      <xdr:row>38</xdr:row>
      <xdr:rowOff>-1</xdr:rowOff>
    </xdr:to>
    <xdr:sp>
      <xdr:nvSpPr>
        <xdr:cNvPr id="2" name="Rectangle 1"/>
        <xdr:cNvSpPr/>
      </xdr:nvSpPr>
      <xdr:spPr>
        <a:xfrm>
          <a:off x="18142585" y="5159375"/>
          <a:ext cx="1441450" cy="93599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Lokasi Perumahan </a:t>
          </a:r>
          <a:endParaRPr lang="en-US" sz="1600" b="1">
            <a:solidFill>
              <a:srgbClr val="FF0000"/>
            </a:solidFill>
            <a:effectLst/>
          </a:endParaRPr>
        </a:p>
        <a:p>
          <a:pPr algn="ctr"/>
          <a:r>
            <a:rPr lang="id-ID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PUTRA</a:t>
          </a:r>
          <a:r>
            <a:rPr lang="id-ID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WAHID</a:t>
          </a:r>
          <a:endParaRPr lang="en-US" sz="1600" b="1">
            <a:solidFill>
              <a:srgbClr val="FF0000"/>
            </a:solidFill>
            <a:effectLst/>
          </a:endParaRPr>
        </a:p>
        <a:p>
          <a:pPr algn="ctr"/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142256</xdr:colOff>
      <xdr:row>27</xdr:row>
      <xdr:rowOff>55663</xdr:rowOff>
    </xdr:from>
    <xdr:to>
      <xdr:col>36</xdr:col>
      <xdr:colOff>150539</xdr:colOff>
      <xdr:row>32</xdr:row>
      <xdr:rowOff>85784</xdr:rowOff>
    </xdr:to>
    <xdr:cxnSp>
      <xdr:nvCxnSpPr>
        <xdr:cNvPr id="3" name="Straight Connector 2"/>
        <xdr:cNvCxnSpPr/>
      </xdr:nvCxnSpPr>
      <xdr:spPr>
        <a:xfrm>
          <a:off x="18887440" y="4370070"/>
          <a:ext cx="8255" cy="840105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10</xdr:row>
      <xdr:rowOff>0</xdr:rowOff>
    </xdr:from>
    <xdr:to>
      <xdr:col>28</xdr:col>
      <xdr:colOff>0</xdr:colOff>
      <xdr:row>68</xdr:row>
      <xdr:rowOff>86591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1562100"/>
          <a:ext cx="14325600" cy="94018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570" y="7283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4670" y="21094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95625" y="349059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14850" y="426212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34075" y="56432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19470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53300" y="70243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76970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3920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/>
        <xdr:cNvPicPr>
          <a:picLocks noChangeAspect="1" noChangeArrowheads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58400" y="10291445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/>
        <xdr:cNvPicPr>
          <a:picLocks noChangeAspect="1" noChangeArrowheads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01120" y="1107249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/>
        <xdr:cNvPicPr>
          <a:picLocks noChangeAspect="1" noChangeArrowheads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44300" y="1179639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/>
        <xdr:cNvPicPr>
          <a:picLocks noChangeAspect="1" noChangeArrowheads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20345" y="12682220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/>
        <xdr:cNvPicPr>
          <a:picLocks noChangeAspect="1" noChangeArrowheads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63525" y="13406120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/>
        <xdr:cNvPicPr>
          <a:picLocks noChangeAspect="1" noChangeArrowheads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39570" y="1429194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/>
        <xdr:cNvPicPr>
          <a:picLocks noChangeAspect="1" noChangeArrowheads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82750" y="1501584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290" y="2679065"/>
          <a:ext cx="675005" cy="676910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015" y="1933575"/>
          <a:ext cx="762000" cy="6737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>
      <xdr:nvSpPr>
        <xdr:cNvPr id="15" name="Rectangle 14"/>
        <xdr:cNvSpPr/>
      </xdr:nvSpPr>
      <xdr:spPr>
        <a:xfrm>
          <a:off x="6812915" y="9275445"/>
          <a:ext cx="1155065" cy="14414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>
      <xdr:nvGraphicFramePr>
        <xdr:cNvPr id="14" name="Chart 13"/>
        <xdr:cNvGraphicFramePr/>
      </xdr:nvGraphicFramePr>
      <xdr:xfrm>
        <a:off x="6605905" y="8029575"/>
        <a:ext cx="3052445" cy="275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>
      <xdr:nvSpPr>
        <xdr:cNvPr id="4" name="Rectangle 3"/>
        <xdr:cNvSpPr/>
      </xdr:nvSpPr>
      <xdr:spPr>
        <a:xfrm>
          <a:off x="1659890" y="9176385"/>
          <a:ext cx="1188085" cy="144208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>
      <xdr:nvGraphicFramePr>
        <xdr:cNvPr id="2" name="Chart 1"/>
        <xdr:cNvGraphicFramePr/>
      </xdr:nvGraphicFramePr>
      <xdr:xfrm>
        <a:off x="1468120" y="8029575"/>
        <a:ext cx="168783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>
      <xdr:nvSpPr>
        <xdr:cNvPr id="12" name="Rectangle 11"/>
        <xdr:cNvSpPr/>
      </xdr:nvSpPr>
      <xdr:spPr>
        <a:xfrm>
          <a:off x="502920" y="8346440"/>
          <a:ext cx="3684905" cy="9931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/>
            <xdr:cNvPicPr>
              <a:picLocks noChangeAspect="1"/>
              <a:extLst>
                <a:ext uri="{84589F7E-364E-4C9E-8A38-B11213B215E9}">
                  <a14:cameraTool cellRange="Kutools_PDL9_1" spid="_x0000_s120836"/>
                </a:ext>
              </a:extLst>
            </xdr:cNvPicPr>
          </xdr:nvPicPr>
          <xdr:blipFill>
            <a:blip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530" y="8223885"/>
              <a:ext cx="2698115" cy="281749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>
      <xdr:nvSpPr>
        <xdr:cNvPr id="18" name="Rectangle 17"/>
        <xdr:cNvSpPr/>
      </xdr:nvSpPr>
      <xdr:spPr>
        <a:xfrm>
          <a:off x="5574665" y="8348980"/>
          <a:ext cx="3679190" cy="10071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/>
            <xdr:cNvPicPr>
              <a:picLocks noChangeAspect="1"/>
              <a:extLst>
                <a:ext uri="{84589F7E-364E-4C9E-8A38-B11213B215E9}">
                  <a14:cameraTool cellRange="Kutools_PDL10_1" spid="_x0000_s120837"/>
                </a:ext>
              </a:extLst>
            </xdr:cNvPicPr>
          </xdr:nvPicPr>
          <xdr:blipFill>
            <a:blip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096000" y="8226425"/>
              <a:ext cx="2573655" cy="279908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10275" y="7130415"/>
          <a:ext cx="6791960" cy="11350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>
        <a:xfrm>
          <a:off x="13987145" y="6847205"/>
          <a:ext cx="7558405" cy="623189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/>
        <xdr:cNvPicPr>
          <a:picLocks noChangeAspect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661025"/>
          <a:ext cx="637540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/>
        <xdr:cNvGrpSpPr/>
      </xdr:nvGrpSpPr>
      <xdr:grpSpPr>
        <a:xfrm>
          <a:off x="13526770" y="14806930"/>
          <a:ext cx="6682105" cy="4719955"/>
          <a:chOff x="12235692" y="1684192"/>
          <a:chExt cx="8982112" cy="6195274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>
            <a:fillRect/>
          </a:stretch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>
            <a:fillRect/>
          </a:stretch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48</xdr:row>
      <xdr:rowOff>0</xdr:rowOff>
    </xdr:to>
    <xdr:sp>
      <xdr:nvSpPr>
        <xdr:cNvPr id="3" name="Rectangle 2"/>
        <xdr:cNvSpPr/>
      </xdr:nvSpPr>
      <xdr:spPr>
        <a:xfrm>
          <a:off x="13540105" y="1934845"/>
          <a:ext cx="3783965" cy="758063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  <a:endParaRPr lang="en-US" sz="1400" baseline="0"/>
        </a:p>
        <a:p>
          <a:pPr algn="l"/>
          <a:r>
            <a:rPr lang="en-US" sz="1400" baseline="0"/>
            <a:t>2. Mohon di cek kembali saat pengisian  volume  material</a:t>
          </a:r>
          <a:endParaRPr lang="en-US" sz="1400" baseline="0"/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68332</xdr:colOff>
      <xdr:row>85</xdr:row>
      <xdr:rowOff>90489</xdr:rowOff>
    </xdr:from>
    <xdr:to>
      <xdr:col>6</xdr:col>
      <xdr:colOff>77561</xdr:colOff>
      <xdr:row>86</xdr:row>
      <xdr:rowOff>90489</xdr:rowOff>
    </xdr:to>
    <xdr:cxnSp>
      <xdr:nvCxnSpPr>
        <xdr:cNvPr id="2" name="Straight Connector 1"/>
        <xdr:cNvCxnSpPr/>
      </xdr:nvCxnSpPr>
      <xdr:spPr>
        <a:xfrm flipH="1">
          <a:off x="1896745" y="13196570"/>
          <a:ext cx="9525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5</xdr:row>
      <xdr:rowOff>40340</xdr:rowOff>
    </xdr:from>
    <xdr:to>
      <xdr:col>29</xdr:col>
      <xdr:colOff>308741</xdr:colOff>
      <xdr:row>16</xdr:row>
      <xdr:rowOff>141193</xdr:rowOff>
    </xdr:to>
    <xdr:grpSp>
      <xdr:nvGrpSpPr>
        <xdr:cNvPr id="3" name="Group 2"/>
        <xdr:cNvGrpSpPr/>
      </xdr:nvGrpSpPr>
      <xdr:grpSpPr>
        <a:xfrm>
          <a:off x="9620250" y="821055"/>
          <a:ext cx="1365885" cy="1786890"/>
          <a:chOff x="9713886" y="808452"/>
          <a:chExt cx="1342558" cy="1766630"/>
        </a:xfrm>
      </xdr:grpSpPr>
      <xdr:grpSp>
        <xdr:nvGrpSpPr>
          <xdr:cNvPr id="4" name="Group 13"/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>
          <xdr:nvSpPr>
            <xdr:cNvPr id="63" name="Oval 1"/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>
          <xdr:nvCxnSpPr>
            <xdr:cNvPr id="64" name="Straight Connector 3"/>
            <xdr:cNvCxnSpPr>
              <a:stCxn id="20" idx="1"/>
              <a:endCxn id="2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5" name="Straight Connector 7"/>
            <xdr:cNvCxnSpPr>
              <a:stCxn id="20" idx="3"/>
              <a:endCxn id="2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>
        <xdr:nvSpPr>
          <xdr:cNvPr id="5" name="Oval 4"/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6" name="Group 14"/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>
          <xdr:nvSpPr>
            <xdr:cNvPr id="60" name="Oval 59"/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>
          <xdr:nvCxnSpPr>
            <xdr:cNvPr id="61" name="Straight Connector 60"/>
            <xdr:cNvCxnSpPr>
              <a:stCxn id="60" idx="1"/>
              <a:endCxn id="6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2" name="Straight Connector 61"/>
            <xdr:cNvCxnSpPr>
              <a:stCxn id="60" idx="3"/>
              <a:endCxn id="6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>
        <xdr:nvSpPr>
          <xdr:cNvPr id="7" name="Oval 6"/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8" name="Straight Connector 7"/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9" name="Straight Connector 8"/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" name="Straight Connector 9"/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1" name="Straight Connector 10"/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3" name="Straight Connector 12"/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4" name="Straight Connector 13"/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5" name="Straight Connector 14"/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7" name="Straight Connector 16"/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8" name="Straight Connector 17"/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9" name="Straight Connector 18"/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0" name="Straight Connector 50"/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1" name="Straight Connector 20"/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2" name="Straight Connector 52"/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3" name="Straight Connector 22"/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4" name="Straight Connector 23"/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5" name="Straight Connector 24"/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6" name="Straight Connector 25"/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7" name="Straight Connector 26"/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8" name="Straight Connector 27"/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9" name="Straight Connector 28"/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30" name="Isosceles Triangle 29"/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31" name="Isosceles Triangle 30"/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2" name="Group 73"/>
          <xdr:cNvGrpSpPr/>
        </xdr:nvGrpSpPr>
        <xdr:grpSpPr>
          <a:xfrm>
            <a:off x="9882187" y="2015393"/>
            <a:ext cx="197304" cy="119317"/>
            <a:chOff x="9837964" y="2071683"/>
            <a:chExt cx="197304" cy="122468"/>
          </a:xfrm>
        </xdr:grpSpPr>
        <xdr:sp>
          <xdr:nvSpPr>
            <xdr:cNvPr id="58" name="TextBox 57"/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  <a:endParaRPr lang="en-US" sz="1100">
                <a:solidFill>
                  <a:srgbClr val="FF0000"/>
                </a:solidFill>
              </a:endParaRPr>
            </a:p>
          </xdr:txBody>
        </xdr:sp>
        <xdr:cxnSp>
          <xdr:nvCxnSpPr>
            <xdr:cNvPr id="59" name="Straight Connector 58"/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3" name="Group 74"/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>
          <xdr:nvSpPr>
            <xdr:cNvPr id="56" name="TextBox 55"/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  <a:endParaRPr lang="en-US" sz="1100"/>
            </a:p>
          </xdr:txBody>
        </xdr:sp>
        <xdr:cxnSp>
          <xdr:nvCxnSpPr>
            <xdr:cNvPr id="57" name="Straight Connector 56"/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4" name="Group 89"/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>
          <xdr:nvCxnSpPr>
            <xdr:cNvPr id="52" name="Straight Connector 51"/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53" name="Straight Connector 79"/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54" name="Straight Connector 80"/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55" name="Straight Connector 88"/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Group 90"/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>
          <xdr:nvCxnSpPr>
            <xdr:cNvPr id="48" name="Straight Connector 47"/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9" name="Straight Connector 48"/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50" name="Straight Connector 49"/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51" name="Straight Connector 50"/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36" name="Straight Connector 35"/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7" name="Straight Connector 36"/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8" name="Straight Arrow Connector 37"/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9" name="Straight Arrow Connector 38"/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0" name="Group 155"/>
          <xdr:cNvGrpSpPr/>
        </xdr:nvGrpSpPr>
        <xdr:grpSpPr>
          <a:xfrm>
            <a:off x="9933529" y="1881392"/>
            <a:ext cx="120949" cy="61416"/>
            <a:chOff x="9933529" y="1884698"/>
            <a:chExt cx="120949" cy="61119"/>
          </a:xfrm>
        </xdr:grpSpPr>
        <xdr:sp>
          <xdr:nvSpPr>
            <xdr:cNvPr id="45" name="Isosceles Triangle 44"/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46" name="Isosceles Triangle 45"/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47" name="Isosceles Triangle 46"/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41" name="Group 134"/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>
          <xdr:nvSpPr>
            <xdr:cNvPr id="42" name="Isosceles Triangle 41"/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43" name="Isosceles Triangle 42"/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44" name="Isosceles Triangle 43"/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 editAs="oneCell">
    <xdr:from>
      <xdr:col>19</xdr:col>
      <xdr:colOff>212756</xdr:colOff>
      <xdr:row>1</xdr:row>
      <xdr:rowOff>31506</xdr:rowOff>
    </xdr:from>
    <xdr:to>
      <xdr:col>21</xdr:col>
      <xdr:colOff>278130</xdr:colOff>
      <xdr:row>6</xdr:row>
      <xdr:rowOff>67112</xdr:rowOff>
    </xdr:to>
    <xdr:pic>
      <xdr:nvPicPr>
        <xdr:cNvPr id="66" name="Picture 65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>
          <a:fillRect/>
        </a:stretch>
      </xdr:blipFill>
      <xdr:spPr>
        <a:xfrm>
          <a:off x="6994525" y="193040"/>
          <a:ext cx="827405" cy="80708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69</xdr:row>
      <xdr:rowOff>19050</xdr:rowOff>
    </xdr:from>
    <xdr:to>
      <xdr:col>21</xdr:col>
      <xdr:colOff>352425</xdr:colOff>
      <xdr:row>70</xdr:row>
      <xdr:rowOff>123825</xdr:rowOff>
    </xdr:to>
    <xdr:sp>
      <xdr:nvSpPr>
        <xdr:cNvPr id="67" name="Rectangle 66"/>
        <xdr:cNvSpPr/>
      </xdr:nvSpPr>
      <xdr:spPr>
        <a:xfrm>
          <a:off x="1943100" y="10687050"/>
          <a:ext cx="5953125" cy="25717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295275</xdr:colOff>
      <xdr:row>75</xdr:row>
      <xdr:rowOff>75142</xdr:rowOff>
    </xdr:from>
    <xdr:to>
      <xdr:col>18</xdr:col>
      <xdr:colOff>371474</xdr:colOff>
      <xdr:row>80</xdr:row>
      <xdr:rowOff>2116</xdr:rowOff>
    </xdr:to>
    <xdr:sp>
      <xdr:nvSpPr>
        <xdr:cNvPr id="68" name="TextBox 67"/>
        <xdr:cNvSpPr txBox="1"/>
      </xdr:nvSpPr>
      <xdr:spPr>
        <a:xfrm>
          <a:off x="5553075" y="11657330"/>
          <a:ext cx="1218565" cy="688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51857</xdr:colOff>
      <xdr:row>30</xdr:row>
      <xdr:rowOff>16410</xdr:rowOff>
    </xdr:from>
    <xdr:to>
      <xdr:col>40</xdr:col>
      <xdr:colOff>150811</xdr:colOff>
      <xdr:row>31</xdr:row>
      <xdr:rowOff>41275</xdr:rowOff>
    </xdr:to>
    <xdr:sp>
      <xdr:nvSpPr>
        <xdr:cNvPr id="69" name="TextBox 68"/>
        <xdr:cNvSpPr txBox="1"/>
      </xdr:nvSpPr>
      <xdr:spPr>
        <a:xfrm flipH="1">
          <a:off x="14919960" y="4606925"/>
          <a:ext cx="99060" cy="1778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rgbClr val="FF0000"/>
              </a:solidFill>
            </a:rPr>
            <a:t>A</a:t>
          </a:r>
          <a:endParaRPr lang="en-US" sz="800" b="1" u="none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62441</xdr:colOff>
      <xdr:row>39</xdr:row>
      <xdr:rowOff>1058</xdr:rowOff>
    </xdr:from>
    <xdr:to>
      <xdr:col>41</xdr:col>
      <xdr:colOff>348192</xdr:colOff>
      <xdr:row>39</xdr:row>
      <xdr:rowOff>17992</xdr:rowOff>
    </xdr:to>
    <xdr:cxnSp>
      <xdr:nvCxnSpPr>
        <xdr:cNvPr id="70" name="Straight Connector 69"/>
        <xdr:cNvCxnSpPr/>
      </xdr:nvCxnSpPr>
      <xdr:spPr>
        <a:xfrm flipH="1" flipV="1">
          <a:off x="13406755" y="5982335"/>
          <a:ext cx="2190750" cy="17145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222252</xdr:colOff>
      <xdr:row>37</xdr:row>
      <xdr:rowOff>8464</xdr:rowOff>
    </xdr:from>
    <xdr:to>
      <xdr:col>42</xdr:col>
      <xdr:colOff>365127</xdr:colOff>
      <xdr:row>38</xdr:row>
      <xdr:rowOff>56089</xdr:rowOff>
    </xdr:to>
    <xdr:sp>
      <xdr:nvSpPr>
        <xdr:cNvPr id="71" name="TextBox 70"/>
        <xdr:cNvSpPr txBox="1"/>
      </xdr:nvSpPr>
      <xdr:spPr>
        <a:xfrm>
          <a:off x="15471775" y="5675630"/>
          <a:ext cx="5238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>
              <a:solidFill>
                <a:srgbClr val="FF0000"/>
              </a:solidFill>
            </a:rPr>
            <a:t>100KVA</a:t>
          </a:r>
          <a:endParaRPr 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84666</xdr:colOff>
      <xdr:row>38</xdr:row>
      <xdr:rowOff>43391</xdr:rowOff>
    </xdr:from>
    <xdr:to>
      <xdr:col>40</xdr:col>
      <xdr:colOff>214362</xdr:colOff>
      <xdr:row>39</xdr:row>
      <xdr:rowOff>12878</xdr:rowOff>
    </xdr:to>
    <xdr:grpSp>
      <xdr:nvGrpSpPr>
        <xdr:cNvPr id="72" name="Group 682"/>
        <xdr:cNvGrpSpPr/>
      </xdr:nvGrpSpPr>
      <xdr:grpSpPr>
        <a:xfrm>
          <a:off x="14952980" y="5872480"/>
          <a:ext cx="129540" cy="121920"/>
          <a:chOff x="3494882" y="6020720"/>
          <a:chExt cx="153760" cy="144236"/>
        </a:xfrm>
        <a:solidFill>
          <a:schemeClr val="bg1"/>
        </a:solidFill>
      </xdr:grpSpPr>
      <xdr:sp>
        <xdr:nvSpPr>
          <xdr:cNvPr id="73" name="Oval 72"/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74" name="Straight Connector 73"/>
          <xdr:cNvCxnSpPr>
            <a:stCxn id="73" idx="1"/>
            <a:endCxn id="73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" name="Straight Connector 74"/>
          <xdr:cNvCxnSpPr>
            <a:stCxn id="73" idx="3"/>
            <a:endCxn id="73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106723</xdr:colOff>
      <xdr:row>6</xdr:row>
      <xdr:rowOff>9525</xdr:rowOff>
    </xdr:from>
    <xdr:to>
      <xdr:col>33</xdr:col>
      <xdr:colOff>259123</xdr:colOff>
      <xdr:row>7</xdr:row>
      <xdr:rowOff>4483</xdr:rowOff>
    </xdr:to>
    <xdr:grpSp>
      <xdr:nvGrpSpPr>
        <xdr:cNvPr id="76" name="Group 2"/>
        <xdr:cNvGrpSpPr/>
      </xdr:nvGrpSpPr>
      <xdr:grpSpPr>
        <a:xfrm>
          <a:off x="12308205" y="942975"/>
          <a:ext cx="152400" cy="147320"/>
          <a:chOff x="3725636" y="1945820"/>
          <a:chExt cx="153760" cy="144237"/>
        </a:xfrm>
      </xdr:grpSpPr>
      <xdr:sp>
        <xdr:nvSpPr>
          <xdr:cNvPr id="77" name="Oval 76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78" name="Straight Connector 77"/>
          <xdr:cNvCxnSpPr>
            <a:stCxn id="77" idx="1"/>
            <a:endCxn id="7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9" name="Straight Connector 78"/>
          <xdr:cNvCxnSpPr>
            <a:stCxn id="77" idx="3"/>
            <a:endCxn id="7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249598</xdr:colOff>
      <xdr:row>6</xdr:row>
      <xdr:rowOff>0</xdr:rowOff>
    </xdr:from>
    <xdr:to>
      <xdr:col>35</xdr:col>
      <xdr:colOff>20998</xdr:colOff>
      <xdr:row>6</xdr:row>
      <xdr:rowOff>147358</xdr:rowOff>
    </xdr:to>
    <xdr:grpSp>
      <xdr:nvGrpSpPr>
        <xdr:cNvPr id="80" name="Group 6"/>
        <xdr:cNvGrpSpPr/>
      </xdr:nvGrpSpPr>
      <xdr:grpSpPr>
        <a:xfrm>
          <a:off x="12832080" y="933450"/>
          <a:ext cx="152400" cy="147320"/>
          <a:chOff x="3725636" y="1945820"/>
          <a:chExt cx="153760" cy="144237"/>
        </a:xfrm>
      </xdr:grpSpPr>
      <xdr:sp>
        <xdr:nvSpPr>
          <xdr:cNvPr id="81" name="Oval 80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82" name="Straight Connector 81"/>
          <xdr:cNvCxnSpPr>
            <a:stCxn id="81" idx="1"/>
            <a:endCxn id="81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3" name="Straight Connector 82"/>
          <xdr:cNvCxnSpPr>
            <a:stCxn id="81" idx="3"/>
            <a:endCxn id="81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99580</xdr:colOff>
      <xdr:row>7</xdr:row>
      <xdr:rowOff>99452</xdr:rowOff>
    </xdr:from>
    <xdr:to>
      <xdr:col>33</xdr:col>
      <xdr:colOff>253340</xdr:colOff>
      <xdr:row>8</xdr:row>
      <xdr:rowOff>95771</xdr:rowOff>
    </xdr:to>
    <xdr:sp>
      <xdr:nvSpPr>
        <xdr:cNvPr id="84" name="Oval 83"/>
        <xdr:cNvSpPr/>
      </xdr:nvSpPr>
      <xdr:spPr>
        <a:xfrm>
          <a:off x="12300585" y="1184910"/>
          <a:ext cx="153670" cy="148590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34</xdr:col>
      <xdr:colOff>240074</xdr:colOff>
      <xdr:row>7</xdr:row>
      <xdr:rowOff>108977</xdr:rowOff>
    </xdr:from>
    <xdr:to>
      <xdr:col>35</xdr:col>
      <xdr:colOff>12834</xdr:colOff>
      <xdr:row>8</xdr:row>
      <xdr:rowOff>105296</xdr:rowOff>
    </xdr:to>
    <xdr:sp>
      <xdr:nvSpPr>
        <xdr:cNvPr id="85" name="Oval 84"/>
        <xdr:cNvSpPr/>
      </xdr:nvSpPr>
      <xdr:spPr>
        <a:xfrm>
          <a:off x="12822555" y="1194435"/>
          <a:ext cx="153670" cy="148590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0</xdr:colOff>
      <xdr:row>9</xdr:row>
      <xdr:rowOff>84064</xdr:rowOff>
    </xdr:from>
    <xdr:to>
      <xdr:col>35</xdr:col>
      <xdr:colOff>232172</xdr:colOff>
      <xdr:row>9</xdr:row>
      <xdr:rowOff>85652</xdr:rowOff>
    </xdr:to>
    <xdr:cxnSp>
      <xdr:nvCxnSpPr>
        <xdr:cNvPr id="86" name="Straight Connector 85"/>
        <xdr:cNvCxnSpPr/>
      </xdr:nvCxnSpPr>
      <xdr:spPr>
        <a:xfrm>
          <a:off x="12201525" y="1474470"/>
          <a:ext cx="993775" cy="127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13854</xdr:colOff>
      <xdr:row>10</xdr:row>
      <xdr:rowOff>102400</xdr:rowOff>
    </xdr:from>
    <xdr:to>
      <xdr:col>35</xdr:col>
      <xdr:colOff>246026</xdr:colOff>
      <xdr:row>10</xdr:row>
      <xdr:rowOff>103988</xdr:rowOff>
    </xdr:to>
    <xdr:cxnSp>
      <xdr:nvCxnSpPr>
        <xdr:cNvPr id="87" name="Straight Connector 86"/>
        <xdr:cNvCxnSpPr/>
      </xdr:nvCxnSpPr>
      <xdr:spPr>
        <a:xfrm>
          <a:off x="12214860" y="1645285"/>
          <a:ext cx="994410" cy="127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9742</xdr:colOff>
      <xdr:row>11</xdr:row>
      <xdr:rowOff>128210</xdr:rowOff>
    </xdr:from>
    <xdr:to>
      <xdr:col>35</xdr:col>
      <xdr:colOff>241914</xdr:colOff>
      <xdr:row>11</xdr:row>
      <xdr:rowOff>129798</xdr:rowOff>
    </xdr:to>
    <xdr:cxnSp>
      <xdr:nvCxnSpPr>
        <xdr:cNvPr id="88" name="Straight Connector 87"/>
        <xdr:cNvCxnSpPr/>
      </xdr:nvCxnSpPr>
      <xdr:spPr>
        <a:xfrm>
          <a:off x="12211050" y="1823085"/>
          <a:ext cx="993775" cy="19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23596</xdr:colOff>
      <xdr:row>12</xdr:row>
      <xdr:rowOff>116236</xdr:rowOff>
    </xdr:from>
    <xdr:to>
      <xdr:col>35</xdr:col>
      <xdr:colOff>255768</xdr:colOff>
      <xdr:row>12</xdr:row>
      <xdr:rowOff>117824</xdr:rowOff>
    </xdr:to>
    <xdr:cxnSp>
      <xdr:nvCxnSpPr>
        <xdr:cNvPr id="89" name="Straight Connector 88"/>
        <xdr:cNvCxnSpPr/>
      </xdr:nvCxnSpPr>
      <xdr:spPr>
        <a:xfrm>
          <a:off x="12225020" y="1964055"/>
          <a:ext cx="993775" cy="127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23595</xdr:colOff>
      <xdr:row>14</xdr:row>
      <xdr:rowOff>137324</xdr:rowOff>
    </xdr:from>
    <xdr:to>
      <xdr:col>35</xdr:col>
      <xdr:colOff>255767</xdr:colOff>
      <xdr:row>14</xdr:row>
      <xdr:rowOff>138912</xdr:rowOff>
    </xdr:to>
    <xdr:cxnSp>
      <xdr:nvCxnSpPr>
        <xdr:cNvPr id="90" name="Straight Connector 89"/>
        <xdr:cNvCxnSpPr/>
      </xdr:nvCxnSpPr>
      <xdr:spPr>
        <a:xfrm>
          <a:off x="12225020" y="2299335"/>
          <a:ext cx="993775" cy="127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9741</xdr:colOff>
      <xdr:row>13</xdr:row>
      <xdr:rowOff>127646</xdr:rowOff>
    </xdr:from>
    <xdr:to>
      <xdr:col>35</xdr:col>
      <xdr:colOff>241913</xdr:colOff>
      <xdr:row>13</xdr:row>
      <xdr:rowOff>129234</xdr:rowOff>
    </xdr:to>
    <xdr:cxnSp>
      <xdr:nvCxnSpPr>
        <xdr:cNvPr id="91" name="Straight Connector 90"/>
        <xdr:cNvCxnSpPr/>
      </xdr:nvCxnSpPr>
      <xdr:spPr>
        <a:xfrm>
          <a:off x="12211050" y="2137410"/>
          <a:ext cx="993775" cy="127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20998</xdr:colOff>
      <xdr:row>13</xdr:row>
      <xdr:rowOff>73959</xdr:rowOff>
    </xdr:from>
    <xdr:to>
      <xdr:col>34</xdr:col>
      <xdr:colOff>173398</xdr:colOff>
      <xdr:row>14</xdr:row>
      <xdr:rowOff>26334</xdr:rowOff>
    </xdr:to>
    <xdr:grpSp>
      <xdr:nvGrpSpPr>
        <xdr:cNvPr id="92" name="Group 18"/>
        <xdr:cNvGrpSpPr/>
      </xdr:nvGrpSpPr>
      <xdr:grpSpPr>
        <a:xfrm>
          <a:off x="12603480" y="2083435"/>
          <a:ext cx="152400" cy="104775"/>
          <a:chOff x="12269933" y="1884219"/>
          <a:chExt cx="148768" cy="97327"/>
        </a:xfrm>
      </xdr:grpSpPr>
      <xdr:cxnSp>
        <xdr:nvCxnSpPr>
          <xdr:cNvPr id="93" name="Straight Connector 92"/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94" name="Straight Connector 93"/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95" name="Straight Connector 94"/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11473</xdr:colOff>
      <xdr:row>14</xdr:row>
      <xdr:rowOff>87967</xdr:rowOff>
    </xdr:from>
    <xdr:to>
      <xdr:col>34</xdr:col>
      <xdr:colOff>173398</xdr:colOff>
      <xdr:row>15</xdr:row>
      <xdr:rowOff>30817</xdr:rowOff>
    </xdr:to>
    <xdr:grpSp>
      <xdr:nvGrpSpPr>
        <xdr:cNvPr id="96" name="Group 22"/>
        <xdr:cNvGrpSpPr/>
      </xdr:nvGrpSpPr>
      <xdr:grpSpPr>
        <a:xfrm>
          <a:off x="12593955" y="2249805"/>
          <a:ext cx="161925" cy="95250"/>
          <a:chOff x="12262141" y="2055842"/>
          <a:chExt cx="156559" cy="95595"/>
        </a:xfrm>
      </xdr:grpSpPr>
      <xdr:cxnSp>
        <xdr:nvCxnSpPr>
          <xdr:cNvPr id="97" name="Straight Connector 96"/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98" name="Straight Connector 97"/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99" name="Straight Connector 98"/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14936</xdr:colOff>
      <xdr:row>15</xdr:row>
      <xdr:rowOff>150465</xdr:rowOff>
    </xdr:from>
    <xdr:to>
      <xdr:col>35</xdr:col>
      <xdr:colOff>247108</xdr:colOff>
      <xdr:row>15</xdr:row>
      <xdr:rowOff>152053</xdr:rowOff>
    </xdr:to>
    <xdr:cxnSp>
      <xdr:nvCxnSpPr>
        <xdr:cNvPr id="100" name="Straight Connector 99"/>
        <xdr:cNvCxnSpPr/>
      </xdr:nvCxnSpPr>
      <xdr:spPr>
        <a:xfrm>
          <a:off x="12216130" y="2464435"/>
          <a:ext cx="994410" cy="190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28790</xdr:colOff>
      <xdr:row>17</xdr:row>
      <xdr:rowOff>16401</xdr:rowOff>
    </xdr:from>
    <xdr:to>
      <xdr:col>35</xdr:col>
      <xdr:colOff>260962</xdr:colOff>
      <xdr:row>17</xdr:row>
      <xdr:rowOff>17989</xdr:rowOff>
    </xdr:to>
    <xdr:cxnSp>
      <xdr:nvCxnSpPr>
        <xdr:cNvPr id="101" name="Straight Connector 100"/>
        <xdr:cNvCxnSpPr/>
      </xdr:nvCxnSpPr>
      <xdr:spPr>
        <a:xfrm>
          <a:off x="12230100" y="2635250"/>
          <a:ext cx="993775" cy="190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20998</xdr:colOff>
      <xdr:row>15</xdr:row>
      <xdr:rowOff>101974</xdr:rowOff>
    </xdr:from>
    <xdr:to>
      <xdr:col>34</xdr:col>
      <xdr:colOff>211498</xdr:colOff>
      <xdr:row>16</xdr:row>
      <xdr:rowOff>44824</xdr:rowOff>
    </xdr:to>
    <xdr:grpSp>
      <xdr:nvGrpSpPr>
        <xdr:cNvPr id="102" name="Group 28"/>
        <xdr:cNvGrpSpPr/>
      </xdr:nvGrpSpPr>
      <xdr:grpSpPr>
        <a:xfrm>
          <a:off x="12603480" y="2416175"/>
          <a:ext cx="190500" cy="95250"/>
          <a:chOff x="12267508" y="2212225"/>
          <a:chExt cx="192931" cy="101137"/>
        </a:xfrm>
      </xdr:grpSpPr>
      <xdr:cxnSp>
        <xdr:nvCxnSpPr>
          <xdr:cNvPr id="103" name="Straight Connector 102"/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4" name="Straight Connector 103"/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5" name="Straight Connector 104"/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6" name="Straight Connector 105"/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20998</xdr:colOff>
      <xdr:row>16</xdr:row>
      <xdr:rowOff>115981</xdr:rowOff>
    </xdr:from>
    <xdr:to>
      <xdr:col>34</xdr:col>
      <xdr:colOff>211498</xdr:colOff>
      <xdr:row>17</xdr:row>
      <xdr:rowOff>72839</xdr:rowOff>
    </xdr:to>
    <xdr:grpSp>
      <xdr:nvGrpSpPr>
        <xdr:cNvPr id="107" name="Group 33"/>
        <xdr:cNvGrpSpPr/>
      </xdr:nvGrpSpPr>
      <xdr:grpSpPr>
        <a:xfrm>
          <a:off x="12603480" y="2582545"/>
          <a:ext cx="190500" cy="109220"/>
          <a:chOff x="12267336" y="2379518"/>
          <a:chExt cx="192062" cy="99752"/>
        </a:xfrm>
      </xdr:grpSpPr>
      <xdr:cxnSp>
        <xdr:nvCxnSpPr>
          <xdr:cNvPr id="108" name="Straight Connector 107"/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9" name="Straight Connector 108"/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10" name="Straight Connector 109"/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11" name="Straight Connector 110"/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25394</xdr:colOff>
      <xdr:row>19</xdr:row>
      <xdr:rowOff>54608</xdr:rowOff>
    </xdr:from>
    <xdr:to>
      <xdr:col>35</xdr:col>
      <xdr:colOff>257566</xdr:colOff>
      <xdr:row>19</xdr:row>
      <xdr:rowOff>56196</xdr:rowOff>
    </xdr:to>
    <xdr:cxnSp>
      <xdr:nvCxnSpPr>
        <xdr:cNvPr id="112" name="Straight Connector 111"/>
        <xdr:cNvCxnSpPr/>
      </xdr:nvCxnSpPr>
      <xdr:spPr>
        <a:xfrm>
          <a:off x="12226290" y="2978150"/>
          <a:ext cx="994410" cy="1905"/>
        </a:xfrm>
        <a:prstGeom prst="line">
          <a:avLst/>
        </a:prstGeom>
        <a:ln w="2794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25394</xdr:colOff>
      <xdr:row>19</xdr:row>
      <xdr:rowOff>47281</xdr:rowOff>
    </xdr:from>
    <xdr:to>
      <xdr:col>35</xdr:col>
      <xdr:colOff>259856</xdr:colOff>
      <xdr:row>19</xdr:row>
      <xdr:rowOff>48869</xdr:rowOff>
    </xdr:to>
    <xdr:cxnSp>
      <xdr:nvCxnSpPr>
        <xdr:cNvPr id="113" name="Straight Connector 112"/>
        <xdr:cNvCxnSpPr/>
      </xdr:nvCxnSpPr>
      <xdr:spPr>
        <a:xfrm>
          <a:off x="12226290" y="2971165"/>
          <a:ext cx="996950" cy="127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193913</xdr:colOff>
      <xdr:row>20</xdr:row>
      <xdr:rowOff>150030</xdr:rowOff>
    </xdr:from>
    <xdr:to>
      <xdr:col>33</xdr:col>
      <xdr:colOff>362433</xdr:colOff>
      <xdr:row>21</xdr:row>
      <xdr:rowOff>147186</xdr:rowOff>
    </xdr:to>
    <xdr:sp>
      <xdr:nvSpPr>
        <xdr:cNvPr id="114" name="Isosceles Triangle 113"/>
        <xdr:cNvSpPr/>
      </xdr:nvSpPr>
      <xdr:spPr>
        <a:xfrm>
          <a:off x="12395200" y="3226435"/>
          <a:ext cx="168275" cy="149225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34</xdr:col>
      <xdr:colOff>273043</xdr:colOff>
      <xdr:row>21</xdr:row>
      <xdr:rowOff>3492</xdr:rowOff>
    </xdr:from>
    <xdr:to>
      <xdr:col>35</xdr:col>
      <xdr:colOff>60563</xdr:colOff>
      <xdr:row>22</xdr:row>
      <xdr:rowOff>648</xdr:rowOff>
    </xdr:to>
    <xdr:sp>
      <xdr:nvSpPr>
        <xdr:cNvPr id="115" name="Isosceles Triangle 114"/>
        <xdr:cNvSpPr/>
      </xdr:nvSpPr>
      <xdr:spPr>
        <a:xfrm>
          <a:off x="12854940" y="3232150"/>
          <a:ext cx="168910" cy="149860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182923</xdr:colOff>
      <xdr:row>23</xdr:row>
      <xdr:rowOff>9525</xdr:rowOff>
    </xdr:from>
    <xdr:to>
      <xdr:col>35</xdr:col>
      <xdr:colOff>106723</xdr:colOff>
      <xdr:row>25</xdr:row>
      <xdr:rowOff>8965</xdr:rowOff>
    </xdr:to>
    <xdr:grpSp>
      <xdr:nvGrpSpPr>
        <xdr:cNvPr id="116" name="Group 467"/>
        <xdr:cNvGrpSpPr/>
      </xdr:nvGrpSpPr>
      <xdr:grpSpPr>
        <a:xfrm>
          <a:off x="12384405" y="3543300"/>
          <a:ext cx="685800" cy="304165"/>
          <a:chOff x="1312712" y="2025839"/>
          <a:chExt cx="1349013" cy="348901"/>
        </a:xfrm>
      </xdr:grpSpPr>
      <xdr:sp>
        <xdr:nvSpPr>
          <xdr:cNvPr id="117" name="Freeform 44"/>
          <xdr:cNvSpPr/>
        </xdr:nvSpPr>
        <xdr:spPr>
          <a:xfrm rot="16200000">
            <a:off x="1597432" y="1741119"/>
            <a:ext cx="123804" cy="693243"/>
          </a:xfrm>
          <a:custGeom>
            <a:avLst/>
            <a:gdLst>
              <a:gd name="connsiteX0" fmla="*/ 0 w 122464"/>
              <a:gd name="connsiteY0" fmla="*/ 0 h 830036"/>
              <a:gd name="connsiteX1" fmla="*/ 0 w 122464"/>
              <a:gd name="connsiteY1" fmla="*/ 612321 h 830036"/>
              <a:gd name="connsiteX2" fmla="*/ 122464 w 122464"/>
              <a:gd name="connsiteY2" fmla="*/ 748393 h 830036"/>
              <a:gd name="connsiteX3" fmla="*/ 0 w 122464"/>
              <a:gd name="connsiteY3" fmla="*/ 830036 h 8300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2464" h="830036">
                <a:moveTo>
                  <a:pt x="0" y="0"/>
                </a:moveTo>
                <a:lnTo>
                  <a:pt x="0" y="612321"/>
                </a:lnTo>
                <a:lnTo>
                  <a:pt x="122464" y="748393"/>
                </a:lnTo>
                <a:lnTo>
                  <a:pt x="0" y="830036"/>
                </a:lnTo>
              </a:path>
            </a:pathLst>
          </a:cu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>
        <xdr:nvSpPr>
          <xdr:cNvPr id="118" name="TextBox 117"/>
          <xdr:cNvSpPr txBox="1"/>
        </xdr:nvSpPr>
        <xdr:spPr>
          <a:xfrm>
            <a:off x="2118373" y="2115878"/>
            <a:ext cx="543352" cy="2588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400" b="1"/>
              <a:t>A</a:t>
            </a:r>
            <a:endParaRPr lang="en-US" sz="1400" b="1"/>
          </a:p>
        </xdr:txBody>
      </xdr:sp>
    </xdr:grpSp>
    <xdr:clientData/>
  </xdr:twoCellAnchor>
  <xdr:twoCellAnchor>
    <xdr:from>
      <xdr:col>33</xdr:col>
      <xdr:colOff>113318</xdr:colOff>
      <xdr:row>25</xdr:row>
      <xdr:rowOff>99172</xdr:rowOff>
    </xdr:from>
    <xdr:to>
      <xdr:col>34</xdr:col>
      <xdr:colOff>189518</xdr:colOff>
      <xdr:row>27</xdr:row>
      <xdr:rowOff>20194</xdr:rowOff>
    </xdr:to>
    <xdr:sp>
      <xdr:nvSpPr>
        <xdr:cNvPr id="119" name="TextBox 118"/>
        <xdr:cNvSpPr txBox="1"/>
      </xdr:nvSpPr>
      <xdr:spPr>
        <a:xfrm>
          <a:off x="12314555" y="3937635"/>
          <a:ext cx="457200" cy="225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rgbClr val="FF0000"/>
              </a:solidFill>
            </a:rPr>
            <a:t>37 m</a:t>
          </a:r>
          <a:endParaRPr 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279639</xdr:colOff>
      <xdr:row>25</xdr:row>
      <xdr:rowOff>103570</xdr:rowOff>
    </xdr:from>
    <xdr:to>
      <xdr:col>35</xdr:col>
      <xdr:colOff>355839</xdr:colOff>
      <xdr:row>27</xdr:row>
      <xdr:rowOff>24592</xdr:rowOff>
    </xdr:to>
    <xdr:sp>
      <xdr:nvSpPr>
        <xdr:cNvPr id="120" name="TextBox 119"/>
        <xdr:cNvSpPr txBox="1"/>
      </xdr:nvSpPr>
      <xdr:spPr>
        <a:xfrm>
          <a:off x="12861925" y="3942080"/>
          <a:ext cx="457200" cy="225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37 m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237874</xdr:colOff>
      <xdr:row>28</xdr:row>
      <xdr:rowOff>8490</xdr:rowOff>
    </xdr:from>
    <xdr:to>
      <xdr:col>34</xdr:col>
      <xdr:colOff>47373</xdr:colOff>
      <xdr:row>28</xdr:row>
      <xdr:rowOff>96414</xdr:rowOff>
    </xdr:to>
    <xdr:cxnSp>
      <xdr:nvCxnSpPr>
        <xdr:cNvPr id="121" name="Straight Arrow Connector 120"/>
        <xdr:cNvCxnSpPr/>
      </xdr:nvCxnSpPr>
      <xdr:spPr>
        <a:xfrm flipV="1">
          <a:off x="12439015" y="4304030"/>
          <a:ext cx="190500" cy="876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353640</xdr:colOff>
      <xdr:row>27</xdr:row>
      <xdr:rowOff>137444</xdr:rowOff>
    </xdr:from>
    <xdr:to>
      <xdr:col>35</xdr:col>
      <xdr:colOff>163139</xdr:colOff>
      <xdr:row>28</xdr:row>
      <xdr:rowOff>72968</xdr:rowOff>
    </xdr:to>
    <xdr:cxnSp>
      <xdr:nvCxnSpPr>
        <xdr:cNvPr id="122" name="Straight Arrow Connector 121"/>
        <xdr:cNvCxnSpPr/>
      </xdr:nvCxnSpPr>
      <xdr:spPr>
        <a:xfrm flipV="1">
          <a:off x="12935585" y="4280535"/>
          <a:ext cx="190500" cy="876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163873</xdr:colOff>
      <xdr:row>16</xdr:row>
      <xdr:rowOff>115981</xdr:rowOff>
    </xdr:from>
    <xdr:to>
      <xdr:col>39</xdr:col>
      <xdr:colOff>86017</xdr:colOff>
      <xdr:row>23</xdr:row>
      <xdr:rowOff>142389</xdr:rowOff>
    </xdr:to>
    <xdr:sp>
      <xdr:nvSpPr>
        <xdr:cNvPr id="123" name="TextBox 122"/>
        <xdr:cNvSpPr txBox="1"/>
      </xdr:nvSpPr>
      <xdr:spPr>
        <a:xfrm>
          <a:off x="13889355" y="2582545"/>
          <a:ext cx="683895" cy="109347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>
              <a:solidFill>
                <a:srgbClr val="FF0000"/>
              </a:solidFill>
            </a:rPr>
            <a:t>B2-6/J/7</a:t>
          </a:r>
          <a:endParaRPr lang="en-US" sz="800" u="sng">
            <a:solidFill>
              <a:srgbClr val="FF0000"/>
            </a:solidFill>
          </a:endParaRPr>
        </a:p>
        <a:p>
          <a:pPr algn="ctr"/>
          <a:r>
            <a:rPr lang="en-US" sz="800">
              <a:solidFill>
                <a:srgbClr val="FF0000"/>
              </a:solidFill>
            </a:rPr>
            <a:t>1C9-200</a:t>
          </a:r>
          <a:endParaRPr lang="en-US" sz="800">
            <a:solidFill>
              <a:srgbClr val="FF0000"/>
            </a:solidFill>
          </a:endParaRPr>
        </a:p>
        <a:p>
          <a:pPr algn="ctr"/>
          <a:r>
            <a:rPr lang="en-US" sz="800">
              <a:solidFill>
                <a:srgbClr val="FF0000"/>
              </a:solidFill>
            </a:rPr>
            <a:t>1CJ6-T</a:t>
          </a:r>
          <a:endParaRPr lang="en-US" sz="800">
            <a:solidFill>
              <a:srgbClr val="FF0000"/>
            </a:solidFill>
          </a:endParaRPr>
        </a:p>
        <a:p>
          <a:pPr algn="ctr"/>
          <a:r>
            <a:rPr lang="en-US" sz="800">
              <a:solidFill>
                <a:srgbClr val="FF0000"/>
              </a:solidFill>
            </a:rPr>
            <a:t>1MJ6-T</a:t>
          </a:r>
          <a:endParaRPr lang="en-US" sz="800">
            <a:solidFill>
              <a:srgbClr val="FF0000"/>
            </a:solidFill>
          </a:endParaRPr>
        </a:p>
        <a:p>
          <a:pPr algn="ctr"/>
          <a:r>
            <a:rPr lang="en-US" sz="800">
              <a:solidFill>
                <a:srgbClr val="FF0000"/>
              </a:solidFill>
            </a:rPr>
            <a:t>1CM2-11</a:t>
          </a:r>
          <a:endParaRPr lang="en-US" sz="800">
            <a:solidFill>
              <a:srgbClr val="FF0000"/>
            </a:solidFill>
          </a:endParaRPr>
        </a:p>
        <a:p>
          <a:pPr algn="ctr"/>
          <a:r>
            <a:rPr lang="en-US" sz="800">
              <a:solidFill>
                <a:srgbClr val="FF0000"/>
              </a:solidFill>
            </a:rPr>
            <a:t>1CM2-12A</a:t>
          </a:r>
          <a:endParaRPr lang="en-US" sz="800">
            <a:solidFill>
              <a:srgbClr val="FF0000"/>
            </a:solidFill>
          </a:endParaRPr>
        </a:p>
        <a:p>
          <a:pPr algn="ctr"/>
          <a:r>
            <a:rPr lang="en-US" sz="800">
              <a:solidFill>
                <a:srgbClr val="FF0000"/>
              </a:solidFill>
            </a:rPr>
            <a:t>1CE1-2</a:t>
          </a:r>
          <a:endParaRPr lang="en-US" sz="800">
            <a:solidFill>
              <a:srgbClr val="FF0000"/>
            </a:solidFill>
          </a:endParaRPr>
        </a:p>
        <a:p>
          <a:pPr algn="ctr"/>
          <a:r>
            <a:rPr lang="en-US" sz="800">
              <a:solidFill>
                <a:srgbClr val="FF0000"/>
              </a:solidFill>
            </a:rPr>
            <a:t>1F1-2</a:t>
          </a:r>
          <a:endParaRPr 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37</xdr:col>
      <xdr:colOff>154348</xdr:colOff>
      <xdr:row>7</xdr:row>
      <xdr:rowOff>37540</xdr:rowOff>
    </xdr:from>
    <xdr:to>
      <xdr:col>39</xdr:col>
      <xdr:colOff>76492</xdr:colOff>
      <xdr:row>14</xdr:row>
      <xdr:rowOff>49940</xdr:rowOff>
    </xdr:to>
    <xdr:sp>
      <xdr:nvSpPr>
        <xdr:cNvPr id="124" name="TextBox 123"/>
        <xdr:cNvSpPr txBox="1"/>
      </xdr:nvSpPr>
      <xdr:spPr>
        <a:xfrm>
          <a:off x="13879830" y="1123315"/>
          <a:ext cx="683895" cy="10883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>
              <a:solidFill>
                <a:sysClr val="windowText" lastClr="000000"/>
              </a:solidFill>
            </a:rPr>
            <a:t>B2-6/J/7</a:t>
          </a:r>
          <a:endParaRPr lang="en-US" sz="800" u="sng">
            <a:solidFill>
              <a:sysClr val="windowText" lastClr="000000"/>
            </a:solidFill>
          </a:endParaRPr>
        </a:p>
        <a:p>
          <a:pPr algn="ctr"/>
          <a:r>
            <a:rPr lang="en-US" sz="800">
              <a:solidFill>
                <a:sysClr val="windowText" lastClr="000000"/>
              </a:solidFill>
            </a:rPr>
            <a:t>1C9-200</a:t>
          </a:r>
          <a:endParaRPr lang="en-US" sz="800">
            <a:solidFill>
              <a:sysClr val="windowText" lastClr="000000"/>
            </a:solidFill>
          </a:endParaRPr>
        </a:p>
        <a:p>
          <a:pPr algn="ctr"/>
          <a:r>
            <a:rPr lang="en-US" sz="800">
              <a:solidFill>
                <a:sysClr val="windowText" lastClr="000000"/>
              </a:solidFill>
            </a:rPr>
            <a:t>1CJ6-T</a:t>
          </a:r>
          <a:endParaRPr lang="en-US" sz="800">
            <a:solidFill>
              <a:sysClr val="windowText" lastClr="000000"/>
            </a:solidFill>
          </a:endParaRPr>
        </a:p>
        <a:p>
          <a:pPr algn="ctr"/>
          <a:r>
            <a:rPr lang="en-US" sz="800">
              <a:solidFill>
                <a:sysClr val="windowText" lastClr="000000"/>
              </a:solidFill>
            </a:rPr>
            <a:t>1MJ6-T</a:t>
          </a:r>
          <a:endParaRPr lang="en-US" sz="800">
            <a:solidFill>
              <a:sysClr val="windowText" lastClr="000000"/>
            </a:solidFill>
          </a:endParaRPr>
        </a:p>
        <a:p>
          <a:pPr algn="ctr"/>
          <a:r>
            <a:rPr lang="en-US" sz="800">
              <a:solidFill>
                <a:sysClr val="windowText" lastClr="000000"/>
              </a:solidFill>
            </a:rPr>
            <a:t>1CM2-11</a:t>
          </a:r>
          <a:endParaRPr lang="en-US" sz="800">
            <a:solidFill>
              <a:sysClr val="windowText" lastClr="000000"/>
            </a:solidFill>
          </a:endParaRPr>
        </a:p>
        <a:p>
          <a:pPr algn="ctr"/>
          <a:r>
            <a:rPr lang="en-US" sz="800">
              <a:solidFill>
                <a:sysClr val="windowText" lastClr="000000"/>
              </a:solidFill>
            </a:rPr>
            <a:t>1CM2-12A</a:t>
          </a:r>
          <a:endParaRPr lang="en-US" sz="800">
            <a:solidFill>
              <a:sysClr val="windowText" lastClr="000000"/>
            </a:solidFill>
          </a:endParaRPr>
        </a:p>
        <a:p>
          <a:pPr algn="ctr"/>
          <a:r>
            <a:rPr lang="en-US" sz="800">
              <a:solidFill>
                <a:sysClr val="windowText" lastClr="000000"/>
              </a:solidFill>
            </a:rPr>
            <a:t>1CE1-2</a:t>
          </a:r>
          <a:endParaRPr lang="en-US" sz="800">
            <a:solidFill>
              <a:sysClr val="windowText" lastClr="000000"/>
            </a:solidFill>
          </a:endParaRPr>
        </a:p>
        <a:p>
          <a:pPr algn="ctr"/>
          <a:r>
            <a:rPr lang="en-US" sz="800">
              <a:solidFill>
                <a:sysClr val="windowText" lastClr="000000"/>
              </a:solidFill>
            </a:rPr>
            <a:t>1F1-2</a:t>
          </a:r>
          <a:endParaRPr 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135298</xdr:colOff>
      <xdr:row>29</xdr:row>
      <xdr:rowOff>93570</xdr:rowOff>
    </xdr:from>
    <xdr:to>
      <xdr:col>34</xdr:col>
      <xdr:colOff>20998</xdr:colOff>
      <xdr:row>30</xdr:row>
      <xdr:rowOff>98052</xdr:rowOff>
    </xdr:to>
    <xdr:grpSp>
      <xdr:nvGrpSpPr>
        <xdr:cNvPr id="125" name="Group 114"/>
        <xdr:cNvGrpSpPr/>
      </xdr:nvGrpSpPr>
      <xdr:grpSpPr>
        <a:xfrm>
          <a:off x="12336780" y="4541520"/>
          <a:ext cx="266700" cy="147320"/>
          <a:chOff x="12001500" y="4327373"/>
          <a:chExt cx="262305" cy="151942"/>
        </a:xfrm>
      </xdr:grpSpPr>
      <xdr:sp>
        <xdr:nvSpPr>
          <xdr:cNvPr id="126" name="Isosceles Triangle 125"/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127" name="Isosceles Triangle 126"/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128" name="Isosceles Triangle 127"/>
          <xdr:cNvSpPr/>
        </xdr:nvSpPr>
        <xdr:spPr>
          <a:xfrm>
            <a:off x="1204834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34</xdr:col>
      <xdr:colOff>297223</xdr:colOff>
      <xdr:row>29</xdr:row>
      <xdr:rowOff>117102</xdr:rowOff>
    </xdr:from>
    <xdr:to>
      <xdr:col>35</xdr:col>
      <xdr:colOff>163873</xdr:colOff>
      <xdr:row>30</xdr:row>
      <xdr:rowOff>117102</xdr:rowOff>
    </xdr:to>
    <xdr:grpSp>
      <xdr:nvGrpSpPr>
        <xdr:cNvPr id="129" name="Group 118"/>
        <xdr:cNvGrpSpPr/>
      </xdr:nvGrpSpPr>
      <xdr:grpSpPr>
        <a:xfrm>
          <a:off x="12879705" y="4565015"/>
          <a:ext cx="247650" cy="142875"/>
          <a:chOff x="12446976" y="4345782"/>
          <a:chExt cx="251864" cy="151026"/>
        </a:xfrm>
      </xdr:grpSpPr>
      <xdr:sp>
        <xdr:nvSpPr>
          <xdr:cNvPr id="130" name="Isosceles Triangle 129"/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131" name="Isosceles Triangle 130"/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132" name="Isosceles Triangle 131"/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34</xdr:col>
      <xdr:colOff>249598</xdr:colOff>
      <xdr:row>31</xdr:row>
      <xdr:rowOff>112059</xdr:rowOff>
    </xdr:from>
    <xdr:to>
      <xdr:col>35</xdr:col>
      <xdr:colOff>240073</xdr:colOff>
      <xdr:row>33</xdr:row>
      <xdr:rowOff>35299</xdr:rowOff>
    </xdr:to>
    <xdr:sp>
      <xdr:nvSpPr>
        <xdr:cNvPr id="133" name="TextBox 132"/>
        <xdr:cNvSpPr txBox="1"/>
      </xdr:nvSpPr>
      <xdr:spPr>
        <a:xfrm>
          <a:off x="12832080" y="4855210"/>
          <a:ext cx="371475" cy="2279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ysClr val="windowText" lastClr="000000"/>
              </a:solidFill>
            </a:rPr>
            <a:t>APP</a:t>
          </a:r>
          <a:endParaRPr lang="en-US" sz="800" b="1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68623</xdr:colOff>
      <xdr:row>31</xdr:row>
      <xdr:rowOff>121584</xdr:rowOff>
    </xdr:from>
    <xdr:to>
      <xdr:col>34</xdr:col>
      <xdr:colOff>59098</xdr:colOff>
      <xdr:row>33</xdr:row>
      <xdr:rowOff>44824</xdr:rowOff>
    </xdr:to>
    <xdr:sp>
      <xdr:nvSpPr>
        <xdr:cNvPr id="134" name="TextBox 133"/>
        <xdr:cNvSpPr txBox="1"/>
      </xdr:nvSpPr>
      <xdr:spPr>
        <a:xfrm>
          <a:off x="12270105" y="4864735"/>
          <a:ext cx="371475" cy="22796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rgbClr val="FF0000"/>
              </a:solidFill>
            </a:rPr>
            <a:t>APP</a:t>
          </a:r>
          <a:endParaRPr lang="en-US" sz="800" b="1" u="none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163873</xdr:colOff>
      <xdr:row>34</xdr:row>
      <xdr:rowOff>39781</xdr:rowOff>
    </xdr:from>
    <xdr:to>
      <xdr:col>33</xdr:col>
      <xdr:colOff>363898</xdr:colOff>
      <xdr:row>35</xdr:row>
      <xdr:rowOff>25214</xdr:rowOff>
    </xdr:to>
    <xdr:grpSp>
      <xdr:nvGrpSpPr>
        <xdr:cNvPr id="135" name="Group 821"/>
        <xdr:cNvGrpSpPr/>
      </xdr:nvGrpSpPr>
      <xdr:grpSpPr>
        <a:xfrm>
          <a:off x="12365355" y="5240020"/>
          <a:ext cx="200025" cy="137795"/>
          <a:chOff x="11451638" y="1557067"/>
          <a:chExt cx="197304" cy="138098"/>
        </a:xfrm>
      </xdr:grpSpPr>
      <xdr:sp>
        <xdr:nvSpPr>
          <xdr:cNvPr id="136" name="TextBox 135"/>
          <xdr:cNvSpPr txBox="1"/>
        </xdr:nvSpPr>
        <xdr:spPr>
          <a:xfrm>
            <a:off x="11451638" y="1557067"/>
            <a:ext cx="197304" cy="1085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/>
              <a:t>s</a:t>
            </a:r>
            <a:endParaRPr lang="en-US" sz="1400"/>
          </a:p>
        </xdr:txBody>
      </xdr:sp>
      <xdr:cxnSp>
        <xdr:nvCxnSpPr>
          <xdr:cNvPr id="137" name="Straight Connector 136"/>
          <xdr:cNvCxnSpPr/>
        </xdr:nvCxnSpPr>
        <xdr:spPr>
          <a:xfrm rot="5400000" flipH="1" flipV="1">
            <a:off x="11491106" y="1612491"/>
            <a:ext cx="118370" cy="4697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344848</xdr:colOff>
      <xdr:row>34</xdr:row>
      <xdr:rowOff>30256</xdr:rowOff>
    </xdr:from>
    <xdr:to>
      <xdr:col>35</xdr:col>
      <xdr:colOff>154348</xdr:colOff>
      <xdr:row>35</xdr:row>
      <xdr:rowOff>15689</xdr:rowOff>
    </xdr:to>
    <xdr:grpSp>
      <xdr:nvGrpSpPr>
        <xdr:cNvPr id="138" name="Group 827"/>
        <xdr:cNvGrpSpPr/>
      </xdr:nvGrpSpPr>
      <xdr:grpSpPr>
        <a:xfrm>
          <a:off x="12927330" y="5230495"/>
          <a:ext cx="190500" cy="137795"/>
          <a:chOff x="11451638" y="1557067"/>
          <a:chExt cx="197304" cy="138098"/>
        </a:xfrm>
      </xdr:grpSpPr>
      <xdr:sp>
        <xdr:nvSpPr>
          <xdr:cNvPr id="139" name="TextBox 138"/>
          <xdr:cNvSpPr txBox="1"/>
        </xdr:nvSpPr>
        <xdr:spPr>
          <a:xfrm>
            <a:off x="11451638" y="1557067"/>
            <a:ext cx="197304" cy="1085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>
                <a:solidFill>
                  <a:srgbClr val="FF0000"/>
                </a:solidFill>
              </a:rPr>
              <a:t>s</a:t>
            </a:r>
            <a:endParaRPr lang="en-US" sz="1400">
              <a:solidFill>
                <a:srgbClr val="FF0000"/>
              </a:solidFill>
            </a:endParaRPr>
          </a:p>
        </xdr:txBody>
      </xdr:sp>
      <xdr:cxnSp>
        <xdr:nvCxnSpPr>
          <xdr:cNvPr id="140" name="Straight Connector 139"/>
          <xdr:cNvCxnSpPr/>
        </xdr:nvCxnSpPr>
        <xdr:spPr>
          <a:xfrm rot="5400000" flipH="1" flipV="1">
            <a:off x="11491105" y="1616250"/>
            <a:ext cx="118370" cy="3946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368404</xdr:colOff>
      <xdr:row>36</xdr:row>
      <xdr:rowOff>4341</xdr:rowOff>
    </xdr:from>
    <xdr:to>
      <xdr:col>35</xdr:col>
      <xdr:colOff>184708</xdr:colOff>
      <xdr:row>36</xdr:row>
      <xdr:rowOff>111383</xdr:rowOff>
    </xdr:to>
    <xdr:sp>
      <xdr:nvSpPr>
        <xdr:cNvPr id="141" name="TextBox 140"/>
        <xdr:cNvSpPr txBox="1"/>
      </xdr:nvSpPr>
      <xdr:spPr>
        <a:xfrm>
          <a:off x="12950825" y="5509260"/>
          <a:ext cx="196850" cy="107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176440</xdr:colOff>
      <xdr:row>36</xdr:row>
      <xdr:rowOff>47699</xdr:rowOff>
    </xdr:from>
    <xdr:to>
      <xdr:col>33</xdr:col>
      <xdr:colOff>373744</xdr:colOff>
      <xdr:row>36</xdr:row>
      <xdr:rowOff>154741</xdr:rowOff>
    </xdr:to>
    <xdr:sp>
      <xdr:nvSpPr>
        <xdr:cNvPr id="142" name="TextBox 141"/>
        <xdr:cNvSpPr txBox="1"/>
      </xdr:nvSpPr>
      <xdr:spPr>
        <a:xfrm>
          <a:off x="12377420" y="5553075"/>
          <a:ext cx="197485" cy="106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351368</xdr:colOff>
      <xdr:row>37</xdr:row>
      <xdr:rowOff>46568</xdr:rowOff>
    </xdr:from>
    <xdr:to>
      <xdr:col>41</xdr:col>
      <xdr:colOff>237068</xdr:colOff>
      <xdr:row>38</xdr:row>
      <xdr:rowOff>22475</xdr:rowOff>
    </xdr:to>
    <xdr:grpSp>
      <xdr:nvGrpSpPr>
        <xdr:cNvPr id="144" name="Group 114"/>
        <xdr:cNvGrpSpPr/>
      </xdr:nvGrpSpPr>
      <xdr:grpSpPr>
        <a:xfrm>
          <a:off x="15219680" y="5713730"/>
          <a:ext cx="266700" cy="137795"/>
          <a:chOff x="12001500" y="4327373"/>
          <a:chExt cx="262305" cy="151942"/>
        </a:xfrm>
      </xdr:grpSpPr>
      <xdr:sp>
        <xdr:nvSpPr>
          <xdr:cNvPr id="145" name="Isosceles Triangle 144"/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146" name="Isosceles Triangle 145"/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147" name="Isosceles Triangle 146"/>
          <xdr:cNvSpPr/>
        </xdr:nvSpPr>
        <xdr:spPr>
          <a:xfrm>
            <a:off x="1204834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38</xdr:col>
      <xdr:colOff>81435</xdr:colOff>
      <xdr:row>36</xdr:row>
      <xdr:rowOff>141698</xdr:rowOff>
    </xdr:from>
    <xdr:to>
      <xdr:col>40</xdr:col>
      <xdr:colOff>103660</xdr:colOff>
      <xdr:row>38</xdr:row>
      <xdr:rowOff>148048</xdr:rowOff>
    </xdr:to>
    <xdr:cxnSp>
      <xdr:nvCxnSpPr>
        <xdr:cNvPr id="148" name="Straight Connector 147"/>
        <xdr:cNvCxnSpPr>
          <a:stCxn id="73" idx="3"/>
          <a:endCxn id="160" idx="3"/>
        </xdr:cNvCxnSpPr>
      </xdr:nvCxnSpPr>
      <xdr:spPr>
        <a:xfrm flipH="1" flipV="1">
          <a:off x="14187805" y="5647055"/>
          <a:ext cx="784225" cy="3302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284691</xdr:colOff>
      <xdr:row>29</xdr:row>
      <xdr:rowOff>52915</xdr:rowOff>
    </xdr:from>
    <xdr:to>
      <xdr:col>44</xdr:col>
      <xdr:colOff>171877</xdr:colOff>
      <xdr:row>31</xdr:row>
      <xdr:rowOff>130833</xdr:rowOff>
    </xdr:to>
    <xdr:sp>
      <xdr:nvSpPr>
        <xdr:cNvPr id="153" name="TextBox 152"/>
        <xdr:cNvSpPr txBox="1"/>
      </xdr:nvSpPr>
      <xdr:spPr>
        <a:xfrm>
          <a:off x="15153005" y="4500880"/>
          <a:ext cx="1410970" cy="3733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aseline="0">
              <a:solidFill>
                <a:srgbClr val="FF0000"/>
              </a:solidFill>
            </a:rPr>
            <a:t>APP 3 PH 53 KVA PASKA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LVTC 3X70+N70 mm2 = 60M</a:t>
          </a:r>
          <a:endParaRPr lang="en-US" sz="8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136525</xdr:colOff>
      <xdr:row>39</xdr:row>
      <xdr:rowOff>22225</xdr:rowOff>
    </xdr:from>
    <xdr:to>
      <xdr:col>41</xdr:col>
      <xdr:colOff>3175</xdr:colOff>
      <xdr:row>40</xdr:row>
      <xdr:rowOff>22225</xdr:rowOff>
    </xdr:to>
    <xdr:grpSp>
      <xdr:nvGrpSpPr>
        <xdr:cNvPr id="154" name="Group 118"/>
        <xdr:cNvGrpSpPr/>
      </xdr:nvGrpSpPr>
      <xdr:grpSpPr>
        <a:xfrm>
          <a:off x="15005050" y="6003925"/>
          <a:ext cx="247650" cy="152400"/>
          <a:chOff x="12446976" y="4345782"/>
          <a:chExt cx="251864" cy="151026"/>
        </a:xfrm>
      </xdr:grpSpPr>
      <xdr:sp>
        <xdr:nvSpPr>
          <xdr:cNvPr id="155" name="Isosceles Triangle 154"/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156" name="Isosceles Triangle 155"/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157" name="Isosceles Triangle 156"/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40</xdr:col>
      <xdr:colOff>115358</xdr:colOff>
      <xdr:row>40</xdr:row>
      <xdr:rowOff>43392</xdr:rowOff>
    </xdr:from>
    <xdr:to>
      <xdr:col>41</xdr:col>
      <xdr:colOff>258233</xdr:colOff>
      <xdr:row>41</xdr:row>
      <xdr:rowOff>100542</xdr:rowOff>
    </xdr:to>
    <xdr:sp>
      <xdr:nvSpPr>
        <xdr:cNvPr id="158" name="TextBox 157"/>
        <xdr:cNvSpPr txBox="1"/>
      </xdr:nvSpPr>
      <xdr:spPr>
        <a:xfrm>
          <a:off x="14983460" y="6177280"/>
          <a:ext cx="5238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>
              <a:solidFill>
                <a:schemeClr val="tx1"/>
              </a:solidFill>
            </a:rPr>
            <a:t>50KVA</a:t>
          </a:r>
          <a:endParaRPr 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62441</xdr:colOff>
      <xdr:row>36</xdr:row>
      <xdr:rowOff>41275</xdr:rowOff>
    </xdr:from>
    <xdr:to>
      <xdr:col>38</xdr:col>
      <xdr:colOff>192137</xdr:colOff>
      <xdr:row>37</xdr:row>
      <xdr:rowOff>1236</xdr:rowOff>
    </xdr:to>
    <xdr:grpSp>
      <xdr:nvGrpSpPr>
        <xdr:cNvPr id="159" name="Group 682"/>
        <xdr:cNvGrpSpPr/>
      </xdr:nvGrpSpPr>
      <xdr:grpSpPr>
        <a:xfrm>
          <a:off x="14168755" y="5546725"/>
          <a:ext cx="129540" cy="121285"/>
          <a:chOff x="3494882" y="6020720"/>
          <a:chExt cx="153760" cy="144236"/>
        </a:xfrm>
        <a:solidFill>
          <a:schemeClr val="bg1"/>
        </a:solidFill>
      </xdr:grpSpPr>
      <xdr:sp>
        <xdr:nvSpPr>
          <xdr:cNvPr id="160" name="Oval 159"/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161" name="Straight Connector 160"/>
          <xdr:cNvCxnSpPr>
            <a:stCxn id="160" idx="1"/>
            <a:endCxn id="160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62" name="Straight Connector 161"/>
          <xdr:cNvCxnSpPr>
            <a:stCxn id="160" idx="3"/>
            <a:endCxn id="160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295275</xdr:colOff>
      <xdr:row>37</xdr:row>
      <xdr:rowOff>74086</xdr:rowOff>
    </xdr:from>
    <xdr:to>
      <xdr:col>39</xdr:col>
      <xdr:colOff>104775</xdr:colOff>
      <xdr:row>38</xdr:row>
      <xdr:rowOff>21418</xdr:rowOff>
    </xdr:to>
    <xdr:grpSp>
      <xdr:nvGrpSpPr>
        <xdr:cNvPr id="163" name="Group 33"/>
        <xdr:cNvGrpSpPr/>
      </xdr:nvGrpSpPr>
      <xdr:grpSpPr>
        <a:xfrm rot="1011365">
          <a:off x="14401800" y="5741035"/>
          <a:ext cx="190500" cy="109220"/>
          <a:chOff x="12267336" y="2379518"/>
          <a:chExt cx="192062" cy="99752"/>
        </a:xfrm>
      </xdr:grpSpPr>
      <xdr:cxnSp>
        <xdr:nvCxnSpPr>
          <xdr:cNvPr id="164" name="Straight Connector 163"/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65" name="Straight Connector 164"/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66" name="Straight Connector 165"/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67" name="Straight Connector 166"/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284693</xdr:colOff>
      <xdr:row>30</xdr:row>
      <xdr:rowOff>20110</xdr:rowOff>
    </xdr:from>
    <xdr:to>
      <xdr:col>39</xdr:col>
      <xdr:colOff>379943</xdr:colOff>
      <xdr:row>31</xdr:row>
      <xdr:rowOff>30693</xdr:rowOff>
    </xdr:to>
    <xdr:sp>
      <xdr:nvSpPr>
        <xdr:cNvPr id="168" name="TextBox 167"/>
        <xdr:cNvSpPr txBox="1"/>
      </xdr:nvSpPr>
      <xdr:spPr>
        <a:xfrm>
          <a:off x="14772005" y="4610735"/>
          <a:ext cx="95250" cy="16319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ysClr val="windowText" lastClr="000000"/>
              </a:solidFill>
            </a:rPr>
            <a:t>A</a:t>
          </a:r>
          <a:endParaRPr lang="en-US" sz="800" b="1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369763</xdr:colOff>
      <xdr:row>32</xdr:row>
      <xdr:rowOff>114952</xdr:rowOff>
    </xdr:from>
    <xdr:to>
      <xdr:col>39</xdr:col>
      <xdr:colOff>93787</xdr:colOff>
      <xdr:row>34</xdr:row>
      <xdr:rowOff>4886</xdr:rowOff>
    </xdr:to>
    <xdr:grpSp>
      <xdr:nvGrpSpPr>
        <xdr:cNvPr id="170" name="Group 33"/>
        <xdr:cNvGrpSpPr/>
      </xdr:nvGrpSpPr>
      <xdr:grpSpPr>
        <a:xfrm rot="17275771">
          <a:off x="14431010" y="5055235"/>
          <a:ext cx="194945" cy="105410"/>
          <a:chOff x="12267336" y="2379518"/>
          <a:chExt cx="192062" cy="99752"/>
        </a:xfrm>
      </xdr:grpSpPr>
      <xdr:cxnSp>
        <xdr:nvCxnSpPr>
          <xdr:cNvPr id="171" name="Straight Connector 170"/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72" name="Straight Connector 171"/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73" name="Straight Connector 172"/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74" name="Straight Connector 173"/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178859</xdr:colOff>
      <xdr:row>36</xdr:row>
      <xdr:rowOff>62443</xdr:rowOff>
    </xdr:from>
    <xdr:to>
      <xdr:col>40</xdr:col>
      <xdr:colOff>149514</xdr:colOff>
      <xdr:row>38</xdr:row>
      <xdr:rowOff>43391</xdr:rowOff>
    </xdr:to>
    <xdr:cxnSp>
      <xdr:nvCxnSpPr>
        <xdr:cNvPr id="175" name="Straight Connector 174"/>
        <xdr:cNvCxnSpPr>
          <a:endCxn id="73" idx="0"/>
        </xdr:cNvCxnSpPr>
      </xdr:nvCxnSpPr>
      <xdr:spPr>
        <a:xfrm>
          <a:off x="14284960" y="5567680"/>
          <a:ext cx="732790" cy="30480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31843</xdr:colOff>
      <xdr:row>68</xdr:row>
      <xdr:rowOff>87678</xdr:rowOff>
    </xdr:from>
    <xdr:to>
      <xdr:col>17</xdr:col>
      <xdr:colOff>209550</xdr:colOff>
      <xdr:row>73</xdr:row>
      <xdr:rowOff>26054</xdr:rowOff>
    </xdr:to>
    <xdr:cxnSp>
      <xdr:nvCxnSpPr>
        <xdr:cNvPr id="176" name="Straight Connector 175"/>
        <xdr:cNvCxnSpPr>
          <a:stCxn id="234" idx="2"/>
          <a:endCxn id="226" idx="3"/>
        </xdr:cNvCxnSpPr>
      </xdr:nvCxnSpPr>
      <xdr:spPr>
        <a:xfrm flipH="1" flipV="1">
          <a:off x="5289550" y="10603230"/>
          <a:ext cx="939800" cy="70040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154516</xdr:colOff>
      <xdr:row>32</xdr:row>
      <xdr:rowOff>129117</xdr:rowOff>
    </xdr:from>
    <xdr:to>
      <xdr:col>39</xdr:col>
      <xdr:colOff>245533</xdr:colOff>
      <xdr:row>34</xdr:row>
      <xdr:rowOff>23284</xdr:rowOff>
    </xdr:to>
    <xdr:grpSp>
      <xdr:nvGrpSpPr>
        <xdr:cNvPr id="177" name="Group 28"/>
        <xdr:cNvGrpSpPr/>
      </xdr:nvGrpSpPr>
      <xdr:grpSpPr>
        <a:xfrm rot="17968288">
          <a:off x="14587855" y="5078730"/>
          <a:ext cx="198755" cy="90805"/>
          <a:chOff x="12267508" y="2212225"/>
          <a:chExt cx="192931" cy="101137"/>
        </a:xfrm>
      </xdr:grpSpPr>
      <xdr:cxnSp>
        <xdr:nvCxnSpPr>
          <xdr:cNvPr id="178" name="Straight Connector 177"/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79" name="Straight Connector 178"/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80" name="Straight Connector 179"/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81" name="Straight Connector 180"/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125941</xdr:colOff>
      <xdr:row>37</xdr:row>
      <xdr:rowOff>21167</xdr:rowOff>
    </xdr:from>
    <xdr:to>
      <xdr:col>39</xdr:col>
      <xdr:colOff>316441</xdr:colOff>
      <xdr:row>37</xdr:row>
      <xdr:rowOff>112184</xdr:rowOff>
    </xdr:to>
    <xdr:grpSp>
      <xdr:nvGrpSpPr>
        <xdr:cNvPr id="182" name="Group 28"/>
        <xdr:cNvGrpSpPr/>
      </xdr:nvGrpSpPr>
      <xdr:grpSpPr>
        <a:xfrm>
          <a:off x="14613255" y="5688330"/>
          <a:ext cx="190500" cy="90805"/>
          <a:chOff x="12267508" y="2212225"/>
          <a:chExt cx="192931" cy="101137"/>
        </a:xfrm>
      </xdr:grpSpPr>
      <xdr:cxnSp>
        <xdr:nvCxnSpPr>
          <xdr:cNvPr id="183" name="Straight Connector 182"/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84" name="Straight Connector 183"/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85" name="Straight Connector 184"/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86" name="Straight Connector 185"/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115359</xdr:colOff>
      <xdr:row>39</xdr:row>
      <xdr:rowOff>32809</xdr:rowOff>
    </xdr:from>
    <xdr:to>
      <xdr:col>40</xdr:col>
      <xdr:colOff>348192</xdr:colOff>
      <xdr:row>40</xdr:row>
      <xdr:rowOff>117475</xdr:rowOff>
    </xdr:to>
    <xdr:cxnSp>
      <xdr:nvCxnSpPr>
        <xdr:cNvPr id="187" name="Straight Connector 186"/>
        <xdr:cNvCxnSpPr/>
      </xdr:nvCxnSpPr>
      <xdr:spPr>
        <a:xfrm flipV="1">
          <a:off x="14983460" y="6014085"/>
          <a:ext cx="233045" cy="23749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136525</xdr:colOff>
      <xdr:row>39</xdr:row>
      <xdr:rowOff>64559</xdr:rowOff>
    </xdr:from>
    <xdr:to>
      <xdr:col>40</xdr:col>
      <xdr:colOff>379941</xdr:colOff>
      <xdr:row>40</xdr:row>
      <xdr:rowOff>117475</xdr:rowOff>
    </xdr:to>
    <xdr:cxnSp>
      <xdr:nvCxnSpPr>
        <xdr:cNvPr id="188" name="Straight Connector 187"/>
        <xdr:cNvCxnSpPr/>
      </xdr:nvCxnSpPr>
      <xdr:spPr>
        <a:xfrm>
          <a:off x="15005050" y="6045835"/>
          <a:ext cx="243205" cy="20574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327025</xdr:colOff>
      <xdr:row>37</xdr:row>
      <xdr:rowOff>127000</xdr:rowOff>
    </xdr:from>
    <xdr:to>
      <xdr:col>39</xdr:col>
      <xdr:colOff>295274</xdr:colOff>
      <xdr:row>38</xdr:row>
      <xdr:rowOff>75141</xdr:rowOff>
    </xdr:to>
    <xdr:cxnSp>
      <xdr:nvCxnSpPr>
        <xdr:cNvPr id="189" name="Straight Connector 188"/>
        <xdr:cNvCxnSpPr/>
      </xdr:nvCxnSpPr>
      <xdr:spPr>
        <a:xfrm flipV="1">
          <a:off x="14433550" y="5794375"/>
          <a:ext cx="348615" cy="1098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83608</xdr:colOff>
      <xdr:row>37</xdr:row>
      <xdr:rowOff>95250</xdr:rowOff>
    </xdr:from>
    <xdr:to>
      <xdr:col>39</xdr:col>
      <xdr:colOff>327024</xdr:colOff>
      <xdr:row>38</xdr:row>
      <xdr:rowOff>142875</xdr:rowOff>
    </xdr:to>
    <xdr:cxnSp>
      <xdr:nvCxnSpPr>
        <xdr:cNvPr id="190" name="Straight Connector 189"/>
        <xdr:cNvCxnSpPr/>
      </xdr:nvCxnSpPr>
      <xdr:spPr>
        <a:xfrm>
          <a:off x="14570710" y="5762625"/>
          <a:ext cx="243205" cy="2095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157692</xdr:colOff>
      <xdr:row>33</xdr:row>
      <xdr:rowOff>62442</xdr:rowOff>
    </xdr:from>
    <xdr:to>
      <xdr:col>39</xdr:col>
      <xdr:colOff>20108</xdr:colOff>
      <xdr:row>34</xdr:row>
      <xdr:rowOff>115358</xdr:rowOff>
    </xdr:to>
    <xdr:cxnSp>
      <xdr:nvCxnSpPr>
        <xdr:cNvPr id="191" name="Straight Connector 190"/>
        <xdr:cNvCxnSpPr/>
      </xdr:nvCxnSpPr>
      <xdr:spPr>
        <a:xfrm>
          <a:off x="14264005" y="5110480"/>
          <a:ext cx="243205" cy="20510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51859</xdr:colOff>
      <xdr:row>30</xdr:row>
      <xdr:rowOff>62442</xdr:rowOff>
    </xdr:from>
    <xdr:to>
      <xdr:col>40</xdr:col>
      <xdr:colOff>20108</xdr:colOff>
      <xdr:row>31</xdr:row>
      <xdr:rowOff>20108</xdr:rowOff>
    </xdr:to>
    <xdr:cxnSp>
      <xdr:nvCxnSpPr>
        <xdr:cNvPr id="193" name="Straight Connector 192"/>
        <xdr:cNvCxnSpPr/>
      </xdr:nvCxnSpPr>
      <xdr:spPr>
        <a:xfrm flipV="1">
          <a:off x="14538960" y="4653280"/>
          <a:ext cx="349250" cy="1098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189441</xdr:colOff>
      <xdr:row>41</xdr:row>
      <xdr:rowOff>85725</xdr:rowOff>
    </xdr:from>
    <xdr:to>
      <xdr:col>44</xdr:col>
      <xdr:colOff>40613</xdr:colOff>
      <xdr:row>41</xdr:row>
      <xdr:rowOff>87313</xdr:rowOff>
    </xdr:to>
    <xdr:cxnSp>
      <xdr:nvCxnSpPr>
        <xdr:cNvPr id="195" name="Straight Connector 194"/>
        <xdr:cNvCxnSpPr/>
      </xdr:nvCxnSpPr>
      <xdr:spPr>
        <a:xfrm>
          <a:off x="15438755" y="6372225"/>
          <a:ext cx="993775" cy="127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231775</xdr:colOff>
      <xdr:row>40</xdr:row>
      <xdr:rowOff>85726</xdr:rowOff>
    </xdr:from>
    <xdr:to>
      <xdr:col>44</xdr:col>
      <xdr:colOff>82947</xdr:colOff>
      <xdr:row>40</xdr:row>
      <xdr:rowOff>87314</xdr:rowOff>
    </xdr:to>
    <xdr:cxnSp>
      <xdr:nvCxnSpPr>
        <xdr:cNvPr id="196" name="Straight Connector 195"/>
        <xdr:cNvCxnSpPr/>
      </xdr:nvCxnSpPr>
      <xdr:spPr>
        <a:xfrm>
          <a:off x="15481300" y="6219825"/>
          <a:ext cx="993775" cy="127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51857</xdr:colOff>
      <xdr:row>35</xdr:row>
      <xdr:rowOff>125941</xdr:rowOff>
    </xdr:from>
    <xdr:to>
      <xdr:col>40</xdr:col>
      <xdr:colOff>194732</xdr:colOff>
      <xdr:row>37</xdr:row>
      <xdr:rowOff>25400</xdr:rowOff>
    </xdr:to>
    <xdr:sp>
      <xdr:nvSpPr>
        <xdr:cNvPr id="197" name="TextBox 196"/>
        <xdr:cNvSpPr txBox="1"/>
      </xdr:nvSpPr>
      <xdr:spPr>
        <a:xfrm rot="1693368">
          <a:off x="14538960" y="5478780"/>
          <a:ext cx="523875" cy="2139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>
              <a:solidFill>
                <a:srgbClr val="FF0000"/>
              </a:solidFill>
            </a:rPr>
            <a:t>50M</a:t>
          </a:r>
          <a:endParaRPr 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136526</xdr:colOff>
      <xdr:row>35</xdr:row>
      <xdr:rowOff>30691</xdr:rowOff>
    </xdr:from>
    <xdr:to>
      <xdr:col>37</xdr:col>
      <xdr:colOff>337608</xdr:colOff>
      <xdr:row>37</xdr:row>
      <xdr:rowOff>31750</xdr:rowOff>
    </xdr:to>
    <xdr:sp>
      <xdr:nvSpPr>
        <xdr:cNvPr id="198" name="TextBox 197"/>
        <xdr:cNvSpPr txBox="1"/>
      </xdr:nvSpPr>
      <xdr:spPr>
        <a:xfrm>
          <a:off x="13481050" y="5383530"/>
          <a:ext cx="581660" cy="31559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aseline="0">
              <a:solidFill>
                <a:srgbClr val="FF0000"/>
              </a:solidFill>
            </a:rPr>
            <a:t>2 CJ6-T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chemeClr val="tx1"/>
              </a:solidFill>
            </a:rPr>
            <a:t>2 CJ6-T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104775</xdr:colOff>
      <xdr:row>36</xdr:row>
      <xdr:rowOff>95781</xdr:rowOff>
    </xdr:from>
    <xdr:to>
      <xdr:col>37</xdr:col>
      <xdr:colOff>347531</xdr:colOff>
      <xdr:row>36</xdr:row>
      <xdr:rowOff>125943</xdr:rowOff>
    </xdr:to>
    <xdr:cxnSp>
      <xdr:nvCxnSpPr>
        <xdr:cNvPr id="199" name="Straight Connector 198"/>
        <xdr:cNvCxnSpPr/>
      </xdr:nvCxnSpPr>
      <xdr:spPr>
        <a:xfrm flipV="1">
          <a:off x="13449300" y="5600700"/>
          <a:ext cx="623570" cy="3048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57</xdr:row>
      <xdr:rowOff>114300</xdr:rowOff>
    </xdr:from>
    <xdr:to>
      <xdr:col>13</xdr:col>
      <xdr:colOff>329721</xdr:colOff>
      <xdr:row>58</xdr:row>
      <xdr:rowOff>83787</xdr:rowOff>
    </xdr:to>
    <xdr:grpSp>
      <xdr:nvGrpSpPr>
        <xdr:cNvPr id="208" name="Group 682"/>
        <xdr:cNvGrpSpPr/>
      </xdr:nvGrpSpPr>
      <xdr:grpSpPr>
        <a:xfrm>
          <a:off x="4695825" y="8953500"/>
          <a:ext cx="129540" cy="121285"/>
          <a:chOff x="3494882" y="6020720"/>
          <a:chExt cx="153760" cy="144236"/>
        </a:xfrm>
        <a:solidFill>
          <a:schemeClr val="bg1"/>
        </a:solidFill>
      </xdr:grpSpPr>
      <xdr:sp>
        <xdr:nvSpPr>
          <xdr:cNvPr id="209" name="Oval 208"/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10" name="Straight Connector 209"/>
          <xdr:cNvCxnSpPr>
            <a:stCxn id="209" idx="1"/>
            <a:endCxn id="209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11" name="Straight Connector 210"/>
          <xdr:cNvCxnSpPr>
            <a:stCxn id="209" idx="3"/>
            <a:endCxn id="209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57150</xdr:colOff>
      <xdr:row>65</xdr:row>
      <xdr:rowOff>76200</xdr:rowOff>
    </xdr:from>
    <xdr:to>
      <xdr:col>19</xdr:col>
      <xdr:colOff>186846</xdr:colOff>
      <xdr:row>66</xdr:row>
      <xdr:rowOff>45687</xdr:rowOff>
    </xdr:to>
    <xdr:grpSp>
      <xdr:nvGrpSpPr>
        <xdr:cNvPr id="212" name="Group 682"/>
        <xdr:cNvGrpSpPr/>
      </xdr:nvGrpSpPr>
      <xdr:grpSpPr>
        <a:xfrm>
          <a:off x="6838950" y="10134600"/>
          <a:ext cx="129540" cy="121285"/>
          <a:chOff x="3494882" y="6020720"/>
          <a:chExt cx="153760" cy="144236"/>
        </a:xfrm>
        <a:solidFill>
          <a:schemeClr val="bg1"/>
        </a:solidFill>
      </xdr:grpSpPr>
      <xdr:sp>
        <xdr:nvSpPr>
          <xdr:cNvPr id="213" name="Oval 212"/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14" name="Straight Connector 213"/>
          <xdr:cNvCxnSpPr>
            <a:stCxn id="213" idx="1"/>
            <a:endCxn id="213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15" name="Straight Connector 214"/>
          <xdr:cNvCxnSpPr>
            <a:stCxn id="213" idx="3"/>
            <a:endCxn id="213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219075</xdr:colOff>
      <xdr:row>65</xdr:row>
      <xdr:rowOff>95250</xdr:rowOff>
    </xdr:from>
    <xdr:to>
      <xdr:col>13</xdr:col>
      <xdr:colOff>348771</xdr:colOff>
      <xdr:row>66</xdr:row>
      <xdr:rowOff>64737</xdr:rowOff>
    </xdr:to>
    <xdr:grpSp>
      <xdr:nvGrpSpPr>
        <xdr:cNvPr id="216" name="Group 682"/>
        <xdr:cNvGrpSpPr/>
      </xdr:nvGrpSpPr>
      <xdr:grpSpPr>
        <a:xfrm>
          <a:off x="4714875" y="10153650"/>
          <a:ext cx="129540" cy="121285"/>
          <a:chOff x="3494882" y="6020720"/>
          <a:chExt cx="153760" cy="144236"/>
        </a:xfrm>
        <a:solidFill>
          <a:schemeClr val="bg1"/>
        </a:solidFill>
      </xdr:grpSpPr>
      <xdr:sp>
        <xdr:nvSpPr>
          <xdr:cNvPr id="217" name="Oval 216"/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18" name="Straight Connector 217"/>
          <xdr:cNvCxnSpPr>
            <a:stCxn id="217" idx="1"/>
            <a:endCxn id="217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19" name="Straight Connector 218"/>
          <xdr:cNvCxnSpPr>
            <a:stCxn id="217" idx="3"/>
            <a:endCxn id="217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352425</xdr:colOff>
      <xdr:row>65</xdr:row>
      <xdr:rowOff>95250</xdr:rowOff>
    </xdr:from>
    <xdr:to>
      <xdr:col>11</xdr:col>
      <xdr:colOff>101121</xdr:colOff>
      <xdr:row>66</xdr:row>
      <xdr:rowOff>64737</xdr:rowOff>
    </xdr:to>
    <xdr:grpSp>
      <xdr:nvGrpSpPr>
        <xdr:cNvPr id="220" name="Group 682"/>
        <xdr:cNvGrpSpPr/>
      </xdr:nvGrpSpPr>
      <xdr:grpSpPr>
        <a:xfrm>
          <a:off x="3705225" y="10153650"/>
          <a:ext cx="129540" cy="121285"/>
          <a:chOff x="3494882" y="6020720"/>
          <a:chExt cx="153760" cy="144236"/>
        </a:xfrm>
        <a:solidFill>
          <a:schemeClr val="bg1"/>
        </a:solidFill>
      </xdr:grpSpPr>
      <xdr:sp>
        <xdr:nvSpPr>
          <xdr:cNvPr id="221" name="Oval 220"/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22" name="Straight Connector 221"/>
          <xdr:cNvCxnSpPr>
            <a:stCxn id="221" idx="1"/>
            <a:endCxn id="221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23" name="Straight Connector 222"/>
          <xdr:cNvCxnSpPr>
            <a:stCxn id="221" idx="3"/>
            <a:endCxn id="221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66674</xdr:colOff>
      <xdr:row>57</xdr:row>
      <xdr:rowOff>28578</xdr:rowOff>
    </xdr:from>
    <xdr:to>
      <xdr:col>14</xdr:col>
      <xdr:colOff>323849</xdr:colOff>
      <xdr:row>69</xdr:row>
      <xdr:rowOff>66674</xdr:rowOff>
    </xdr:to>
    <xdr:sp>
      <xdr:nvSpPr>
        <xdr:cNvPr id="224" name="Rectangle 223"/>
        <xdr:cNvSpPr/>
      </xdr:nvSpPr>
      <xdr:spPr>
        <a:xfrm rot="5400000">
          <a:off x="4138295" y="9672320"/>
          <a:ext cx="1866900" cy="25717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9525</xdr:colOff>
      <xdr:row>67</xdr:row>
      <xdr:rowOff>114300</xdr:rowOff>
    </xdr:from>
    <xdr:to>
      <xdr:col>15</xdr:col>
      <xdr:colOff>161925</xdr:colOff>
      <xdr:row>68</xdr:row>
      <xdr:rowOff>109258</xdr:rowOff>
    </xdr:to>
    <xdr:grpSp>
      <xdr:nvGrpSpPr>
        <xdr:cNvPr id="225" name="Group 2"/>
        <xdr:cNvGrpSpPr/>
      </xdr:nvGrpSpPr>
      <xdr:grpSpPr>
        <a:xfrm>
          <a:off x="5267325" y="10477500"/>
          <a:ext cx="152400" cy="147320"/>
          <a:chOff x="3725636" y="1945820"/>
          <a:chExt cx="153760" cy="144237"/>
        </a:xfrm>
      </xdr:grpSpPr>
      <xdr:sp>
        <xdr:nvSpPr>
          <xdr:cNvPr id="226" name="Oval 225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227" name="Straight Connector 226"/>
          <xdr:cNvCxnSpPr>
            <a:stCxn id="226" idx="1"/>
            <a:endCxn id="226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28" name="Straight Connector 227"/>
          <xdr:cNvCxnSpPr>
            <a:stCxn id="226" idx="3"/>
            <a:endCxn id="226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209550</xdr:colOff>
      <xdr:row>72</xdr:row>
      <xdr:rowOff>104775</xdr:rowOff>
    </xdr:from>
    <xdr:to>
      <xdr:col>17</xdr:col>
      <xdr:colOff>361950</xdr:colOff>
      <xdr:row>73</xdr:row>
      <xdr:rowOff>99733</xdr:rowOff>
    </xdr:to>
    <xdr:grpSp>
      <xdr:nvGrpSpPr>
        <xdr:cNvPr id="233" name="Group 2"/>
        <xdr:cNvGrpSpPr/>
      </xdr:nvGrpSpPr>
      <xdr:grpSpPr>
        <a:xfrm>
          <a:off x="6229350" y="11229975"/>
          <a:ext cx="152400" cy="147320"/>
          <a:chOff x="3725636" y="1945820"/>
          <a:chExt cx="153760" cy="144237"/>
        </a:xfrm>
      </xdr:grpSpPr>
      <xdr:sp>
        <xdr:nvSpPr>
          <xdr:cNvPr id="234" name="Oval 233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235" name="Straight Connector 234"/>
          <xdr:cNvCxnSpPr>
            <a:stCxn id="234" idx="1"/>
            <a:endCxn id="234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36" name="Straight Connector 235"/>
          <xdr:cNvCxnSpPr>
            <a:stCxn id="234" idx="3"/>
            <a:endCxn id="234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283923</xdr:colOff>
      <xdr:row>66</xdr:row>
      <xdr:rowOff>64737</xdr:rowOff>
    </xdr:from>
    <xdr:to>
      <xdr:col>15</xdr:col>
      <xdr:colOff>85725</xdr:colOff>
      <xdr:row>68</xdr:row>
      <xdr:rowOff>109258</xdr:rowOff>
    </xdr:to>
    <xdr:cxnSp>
      <xdr:nvCxnSpPr>
        <xdr:cNvPr id="237" name="Straight Connector 236"/>
        <xdr:cNvCxnSpPr>
          <a:stCxn id="217" idx="4"/>
          <a:endCxn id="226" idx="4"/>
        </xdr:cNvCxnSpPr>
      </xdr:nvCxnSpPr>
      <xdr:spPr>
        <a:xfrm>
          <a:off x="4779645" y="10274935"/>
          <a:ext cx="563880" cy="3498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36273</xdr:colOff>
      <xdr:row>65</xdr:row>
      <xdr:rowOff>95250</xdr:rowOff>
    </xdr:from>
    <xdr:to>
      <xdr:col>15</xdr:col>
      <xdr:colOff>139607</xdr:colOff>
      <xdr:row>67</xdr:row>
      <xdr:rowOff>135880</xdr:rowOff>
    </xdr:to>
    <xdr:cxnSp>
      <xdr:nvCxnSpPr>
        <xdr:cNvPr id="243" name="Straight Connector 242"/>
        <xdr:cNvCxnSpPr>
          <a:stCxn id="221" idx="0"/>
          <a:endCxn id="226" idx="7"/>
        </xdr:cNvCxnSpPr>
      </xdr:nvCxnSpPr>
      <xdr:spPr>
        <a:xfrm>
          <a:off x="3769995" y="10153650"/>
          <a:ext cx="1626870" cy="34480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36273</xdr:colOff>
      <xdr:row>65</xdr:row>
      <xdr:rowOff>76200</xdr:rowOff>
    </xdr:from>
    <xdr:to>
      <xdr:col>19</xdr:col>
      <xdr:colOff>121998</xdr:colOff>
      <xdr:row>65</xdr:row>
      <xdr:rowOff>95250</xdr:rowOff>
    </xdr:to>
    <xdr:cxnSp>
      <xdr:nvCxnSpPr>
        <xdr:cNvPr id="169" name="Straight Connector 168"/>
        <xdr:cNvCxnSpPr>
          <a:stCxn id="221" idx="0"/>
          <a:endCxn id="213" idx="0"/>
        </xdr:cNvCxnSpPr>
      </xdr:nvCxnSpPr>
      <xdr:spPr>
        <a:xfrm flipV="1">
          <a:off x="3769995" y="10134600"/>
          <a:ext cx="3133725" cy="190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121998</xdr:colOff>
      <xdr:row>65</xdr:row>
      <xdr:rowOff>76200</xdr:rowOff>
    </xdr:from>
    <xdr:to>
      <xdr:col>20</xdr:col>
      <xdr:colOff>190500</xdr:colOff>
      <xdr:row>65</xdr:row>
      <xdr:rowOff>85725</xdr:rowOff>
    </xdr:to>
    <xdr:cxnSp>
      <xdr:nvCxnSpPr>
        <xdr:cNvPr id="253" name="Straight Connector 252"/>
        <xdr:cNvCxnSpPr>
          <a:endCxn id="213" idx="0"/>
        </xdr:cNvCxnSpPr>
      </xdr:nvCxnSpPr>
      <xdr:spPr>
        <a:xfrm flipH="1" flipV="1">
          <a:off x="6903720" y="10134600"/>
          <a:ext cx="449580" cy="9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65</xdr:row>
      <xdr:rowOff>95250</xdr:rowOff>
    </xdr:from>
    <xdr:to>
      <xdr:col>11</xdr:col>
      <xdr:colOff>36273</xdr:colOff>
      <xdr:row>65</xdr:row>
      <xdr:rowOff>114300</xdr:rowOff>
    </xdr:to>
    <xdr:cxnSp>
      <xdr:nvCxnSpPr>
        <xdr:cNvPr id="256" name="Straight Connector 255"/>
        <xdr:cNvCxnSpPr>
          <a:stCxn id="221" idx="0"/>
        </xdr:cNvCxnSpPr>
      </xdr:nvCxnSpPr>
      <xdr:spPr>
        <a:xfrm flipH="1">
          <a:off x="3295650" y="10153650"/>
          <a:ext cx="474345" cy="190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333375</xdr:colOff>
      <xdr:row>65</xdr:row>
      <xdr:rowOff>85725</xdr:rowOff>
    </xdr:from>
    <xdr:to>
      <xdr:col>13</xdr:col>
      <xdr:colOff>200025</xdr:colOff>
      <xdr:row>66</xdr:row>
      <xdr:rowOff>76200</xdr:rowOff>
    </xdr:to>
    <xdr:grpSp>
      <xdr:nvGrpSpPr>
        <xdr:cNvPr id="259" name="Group 118"/>
        <xdr:cNvGrpSpPr/>
      </xdr:nvGrpSpPr>
      <xdr:grpSpPr>
        <a:xfrm>
          <a:off x="4448175" y="10144125"/>
          <a:ext cx="247650" cy="142875"/>
          <a:chOff x="12446976" y="4345782"/>
          <a:chExt cx="251864" cy="151026"/>
        </a:xfrm>
      </xdr:grpSpPr>
      <xdr:sp>
        <xdr:nvSpPr>
          <xdr:cNvPr id="260" name="Isosceles Triangle 259"/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261" name="Isosceles Triangle 260"/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262" name="Isosceles Triangle 261"/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13</xdr:col>
      <xdr:colOff>283923</xdr:colOff>
      <xdr:row>57</xdr:row>
      <xdr:rowOff>12818</xdr:rowOff>
    </xdr:from>
    <xdr:to>
      <xdr:col>13</xdr:col>
      <xdr:colOff>329721</xdr:colOff>
      <xdr:row>64</xdr:row>
      <xdr:rowOff>85224</xdr:rowOff>
    </xdr:to>
    <xdr:cxnSp>
      <xdr:nvCxnSpPr>
        <xdr:cNvPr id="263" name="Straight Connector 262"/>
        <xdr:cNvCxnSpPr/>
      </xdr:nvCxnSpPr>
      <xdr:spPr>
        <a:xfrm flipH="1">
          <a:off x="4779645" y="8851900"/>
          <a:ext cx="45720" cy="113919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333375</xdr:colOff>
      <xdr:row>71</xdr:row>
      <xdr:rowOff>28575</xdr:rowOff>
    </xdr:from>
    <xdr:to>
      <xdr:col>18</xdr:col>
      <xdr:colOff>219075</xdr:colOff>
      <xdr:row>72</xdr:row>
      <xdr:rowOff>23532</xdr:rowOff>
    </xdr:to>
    <xdr:grpSp>
      <xdr:nvGrpSpPr>
        <xdr:cNvPr id="266" name="Group 114"/>
        <xdr:cNvGrpSpPr/>
      </xdr:nvGrpSpPr>
      <xdr:grpSpPr>
        <a:xfrm>
          <a:off x="6353175" y="11001375"/>
          <a:ext cx="266700" cy="147320"/>
          <a:chOff x="12001500" y="4327373"/>
          <a:chExt cx="262305" cy="151942"/>
        </a:xfrm>
      </xdr:grpSpPr>
      <xdr:sp>
        <xdr:nvSpPr>
          <xdr:cNvPr id="267" name="Isosceles Triangle 266"/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268" name="Isosceles Triangle 267"/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269" name="Isosceles Triangle 268"/>
          <xdr:cNvSpPr/>
        </xdr:nvSpPr>
        <xdr:spPr>
          <a:xfrm>
            <a:off x="1204834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18</xdr:col>
      <xdr:colOff>152400</xdr:colOff>
      <xdr:row>75</xdr:row>
      <xdr:rowOff>123825</xdr:rowOff>
    </xdr:from>
    <xdr:to>
      <xdr:col>18</xdr:col>
      <xdr:colOff>342899</xdr:colOff>
      <xdr:row>76</xdr:row>
      <xdr:rowOff>87841</xdr:rowOff>
    </xdr:to>
    <xdr:sp>
      <xdr:nvSpPr>
        <xdr:cNvPr id="270" name="TextBox 269"/>
        <xdr:cNvSpPr txBox="1"/>
      </xdr:nvSpPr>
      <xdr:spPr>
        <a:xfrm>
          <a:off x="6553200" y="11706225"/>
          <a:ext cx="189865" cy="11620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323850</xdr:colOff>
      <xdr:row>71</xdr:row>
      <xdr:rowOff>142875</xdr:rowOff>
    </xdr:from>
    <xdr:to>
      <xdr:col>17</xdr:col>
      <xdr:colOff>133350</xdr:colOff>
      <xdr:row>72</xdr:row>
      <xdr:rowOff>85725</xdr:rowOff>
    </xdr:to>
    <xdr:grpSp>
      <xdr:nvGrpSpPr>
        <xdr:cNvPr id="271" name="Group 28"/>
        <xdr:cNvGrpSpPr/>
      </xdr:nvGrpSpPr>
      <xdr:grpSpPr>
        <a:xfrm>
          <a:off x="5962650" y="11115675"/>
          <a:ext cx="190500" cy="95250"/>
          <a:chOff x="12267508" y="2212225"/>
          <a:chExt cx="192931" cy="101137"/>
        </a:xfrm>
      </xdr:grpSpPr>
      <xdr:cxnSp>
        <xdr:nvCxnSpPr>
          <xdr:cNvPr id="272" name="Straight Connector 271"/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73" name="Straight Connector 272"/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74" name="Straight Connector 273"/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75" name="Straight Connector 274"/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152400</xdr:colOff>
      <xdr:row>67</xdr:row>
      <xdr:rowOff>95250</xdr:rowOff>
    </xdr:from>
    <xdr:to>
      <xdr:col>14</xdr:col>
      <xdr:colOff>342900</xdr:colOff>
      <xdr:row>68</xdr:row>
      <xdr:rowOff>38100</xdr:rowOff>
    </xdr:to>
    <xdr:grpSp>
      <xdr:nvGrpSpPr>
        <xdr:cNvPr id="276" name="Group 28"/>
        <xdr:cNvGrpSpPr/>
      </xdr:nvGrpSpPr>
      <xdr:grpSpPr>
        <a:xfrm>
          <a:off x="5029200" y="10458450"/>
          <a:ext cx="190500" cy="95250"/>
          <a:chOff x="12267508" y="2212225"/>
          <a:chExt cx="192931" cy="101137"/>
        </a:xfrm>
      </xdr:grpSpPr>
      <xdr:cxnSp>
        <xdr:nvCxnSpPr>
          <xdr:cNvPr id="277" name="Straight Connector 276"/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78" name="Straight Connector 277"/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79" name="Straight Connector 278"/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80" name="Straight Connector 279"/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123825</xdr:colOff>
      <xdr:row>71</xdr:row>
      <xdr:rowOff>76200</xdr:rowOff>
    </xdr:from>
    <xdr:to>
      <xdr:col>23</xdr:col>
      <xdr:colOff>11011</xdr:colOff>
      <xdr:row>73</xdr:row>
      <xdr:rowOff>144593</xdr:rowOff>
    </xdr:to>
    <xdr:sp>
      <xdr:nvSpPr>
        <xdr:cNvPr id="281" name="TextBox 280"/>
        <xdr:cNvSpPr txBox="1"/>
      </xdr:nvSpPr>
      <xdr:spPr>
        <a:xfrm>
          <a:off x="6905625" y="11049000"/>
          <a:ext cx="1410970" cy="37274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aseline="0">
              <a:solidFill>
                <a:srgbClr val="FF0000"/>
              </a:solidFill>
            </a:rPr>
            <a:t>APP 3 PH 53 KVA PASKA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LVTC 3X70+N70 mm2 = 150M</a:t>
          </a:r>
          <a:endParaRPr lang="en-US" sz="8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76200</xdr:colOff>
      <xdr:row>66</xdr:row>
      <xdr:rowOff>28575</xdr:rowOff>
    </xdr:from>
    <xdr:to>
      <xdr:col>15</xdr:col>
      <xdr:colOff>85725</xdr:colOff>
      <xdr:row>67</xdr:row>
      <xdr:rowOff>114300</xdr:rowOff>
    </xdr:to>
    <xdr:cxnSp>
      <xdr:nvCxnSpPr>
        <xdr:cNvPr id="284" name="Straight Arrow Connector 283"/>
        <xdr:cNvCxnSpPr>
          <a:stCxn id="226" idx="0"/>
        </xdr:cNvCxnSpPr>
      </xdr:nvCxnSpPr>
      <xdr:spPr>
        <a:xfrm flipH="1" flipV="1">
          <a:off x="5334000" y="10239375"/>
          <a:ext cx="9525" cy="2381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123824</xdr:colOff>
      <xdr:row>75</xdr:row>
      <xdr:rowOff>38100</xdr:rowOff>
    </xdr:from>
    <xdr:to>
      <xdr:col>23</xdr:col>
      <xdr:colOff>9525</xdr:colOff>
      <xdr:row>86</xdr:row>
      <xdr:rowOff>104775</xdr:rowOff>
    </xdr:to>
    <xdr:sp>
      <xdr:nvSpPr>
        <xdr:cNvPr id="287" name="TextBox 286"/>
        <xdr:cNvSpPr txBox="1"/>
      </xdr:nvSpPr>
      <xdr:spPr>
        <a:xfrm>
          <a:off x="6904990" y="11620500"/>
          <a:ext cx="1410335" cy="17430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aseline="0">
              <a:solidFill>
                <a:srgbClr val="FF0000"/>
              </a:solidFill>
            </a:rPr>
            <a:t>DC MGN01-67 MGN06-73B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2 C14-35OE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CG 313A 160 KVA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3 CM2-11M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CC8AN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CC7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CM2-12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CM2-12A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3 SJ6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CE1-2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F1-3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CM8-A1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90 NYY 1X70 mm2</a:t>
          </a:r>
          <a:endParaRPr lang="en-US" sz="8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228600</xdr:colOff>
      <xdr:row>73</xdr:row>
      <xdr:rowOff>99733</xdr:rowOff>
    </xdr:from>
    <xdr:to>
      <xdr:col>19</xdr:col>
      <xdr:colOff>28575</xdr:colOff>
      <xdr:row>74</xdr:row>
      <xdr:rowOff>66675</xdr:rowOff>
    </xdr:to>
    <xdr:cxnSp>
      <xdr:nvCxnSpPr>
        <xdr:cNvPr id="288" name="Straight Arrow Connector 287"/>
        <xdr:cNvCxnSpPr>
          <a:stCxn id="230" idx="4"/>
        </xdr:cNvCxnSpPr>
      </xdr:nvCxnSpPr>
      <xdr:spPr>
        <a:xfrm>
          <a:off x="6629400" y="11377295"/>
          <a:ext cx="180975" cy="11938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209550</xdr:colOff>
      <xdr:row>66</xdr:row>
      <xdr:rowOff>142874</xdr:rowOff>
    </xdr:from>
    <xdr:to>
      <xdr:col>19</xdr:col>
      <xdr:colOff>19050</xdr:colOff>
      <xdr:row>68</xdr:row>
      <xdr:rowOff>95249</xdr:rowOff>
    </xdr:to>
    <xdr:sp>
      <xdr:nvSpPr>
        <xdr:cNvPr id="291" name="TextBox 290"/>
        <xdr:cNvSpPr txBox="1"/>
      </xdr:nvSpPr>
      <xdr:spPr>
        <a:xfrm>
          <a:off x="5467350" y="10353040"/>
          <a:ext cx="13335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rgbClr val="FF0000"/>
              </a:solidFill>
            </a:rPr>
            <a:t>LVTC 3X70+NX50 mm2</a:t>
          </a:r>
          <a:endParaRPr 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66675</xdr:colOff>
      <xdr:row>67</xdr:row>
      <xdr:rowOff>0</xdr:rowOff>
    </xdr:from>
    <xdr:to>
      <xdr:col>13</xdr:col>
      <xdr:colOff>257175</xdr:colOff>
      <xdr:row>68</xdr:row>
      <xdr:rowOff>66675</xdr:rowOff>
    </xdr:to>
    <xdr:sp>
      <xdr:nvSpPr>
        <xdr:cNvPr id="292" name="TextBox 291"/>
        <xdr:cNvSpPr txBox="1"/>
      </xdr:nvSpPr>
      <xdr:spPr>
        <a:xfrm>
          <a:off x="3800475" y="10363200"/>
          <a:ext cx="9525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rgbClr val="FF0000"/>
              </a:solidFill>
            </a:rPr>
            <a:t>AAAC 70 mm2</a:t>
          </a:r>
          <a:endParaRPr 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229547</xdr:colOff>
      <xdr:row>32</xdr:row>
      <xdr:rowOff>67176</xdr:rowOff>
    </xdr:from>
    <xdr:to>
      <xdr:col>13</xdr:col>
      <xdr:colOff>40105</xdr:colOff>
      <xdr:row>33</xdr:row>
      <xdr:rowOff>103909</xdr:rowOff>
    </xdr:to>
    <xdr:grpSp>
      <xdr:nvGrpSpPr>
        <xdr:cNvPr id="239" name="Group 6"/>
        <xdr:cNvGrpSpPr/>
      </xdr:nvGrpSpPr>
      <xdr:grpSpPr>
        <a:xfrm>
          <a:off x="4344035" y="4962525"/>
          <a:ext cx="191770" cy="189230"/>
          <a:chOff x="3725636" y="1945820"/>
          <a:chExt cx="153760" cy="144237"/>
        </a:xfrm>
      </xdr:grpSpPr>
      <xdr:sp>
        <xdr:nvSpPr>
          <xdr:cNvPr id="240" name="Oval 239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241" name="Straight Connector 240"/>
          <xdr:cNvCxnSpPr>
            <a:stCxn id="240" idx="1"/>
            <a:endCxn id="240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44" name="Straight Connector 243"/>
          <xdr:cNvCxnSpPr>
            <a:stCxn id="240" idx="3"/>
            <a:endCxn id="240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240129</xdr:colOff>
      <xdr:row>41</xdr:row>
      <xdr:rowOff>42110</xdr:rowOff>
    </xdr:from>
    <xdr:to>
      <xdr:col>13</xdr:col>
      <xdr:colOff>60212</xdr:colOff>
      <xdr:row>42</xdr:row>
      <xdr:rowOff>87730</xdr:rowOff>
    </xdr:to>
    <xdr:grpSp>
      <xdr:nvGrpSpPr>
        <xdr:cNvPr id="306" name="Group 6"/>
        <xdr:cNvGrpSpPr/>
      </xdr:nvGrpSpPr>
      <xdr:grpSpPr>
        <a:xfrm>
          <a:off x="4354830" y="6328410"/>
          <a:ext cx="200660" cy="198120"/>
          <a:chOff x="3725636" y="1945820"/>
          <a:chExt cx="153760" cy="144237"/>
        </a:xfrm>
      </xdr:grpSpPr>
      <xdr:sp>
        <xdr:nvSpPr>
          <xdr:cNvPr id="307" name="Oval 306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308" name="Straight Connector 307"/>
          <xdr:cNvCxnSpPr>
            <a:stCxn id="307" idx="1"/>
            <a:endCxn id="30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09" name="Straight Connector 308"/>
          <xdr:cNvCxnSpPr>
            <a:stCxn id="307" idx="3"/>
            <a:endCxn id="30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220578</xdr:colOff>
      <xdr:row>37</xdr:row>
      <xdr:rowOff>155407</xdr:rowOff>
    </xdr:from>
    <xdr:to>
      <xdr:col>13</xdr:col>
      <xdr:colOff>31136</xdr:colOff>
      <xdr:row>39</xdr:row>
      <xdr:rowOff>31218</xdr:rowOff>
    </xdr:to>
    <xdr:grpSp>
      <xdr:nvGrpSpPr>
        <xdr:cNvPr id="310" name="Group 6"/>
        <xdr:cNvGrpSpPr/>
      </xdr:nvGrpSpPr>
      <xdr:grpSpPr>
        <a:xfrm>
          <a:off x="4335145" y="5822315"/>
          <a:ext cx="191770" cy="190500"/>
          <a:chOff x="3725636" y="1945820"/>
          <a:chExt cx="153760" cy="144237"/>
        </a:xfrm>
      </xdr:grpSpPr>
      <xdr:sp>
        <xdr:nvSpPr>
          <xdr:cNvPr id="311" name="Oval 310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312" name="Straight Connector 311"/>
          <xdr:cNvCxnSpPr>
            <a:stCxn id="311" idx="1"/>
            <a:endCxn id="311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13" name="Straight Connector 312"/>
          <xdr:cNvCxnSpPr>
            <a:stCxn id="311" idx="3"/>
            <a:endCxn id="311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211556</xdr:colOff>
      <xdr:row>21</xdr:row>
      <xdr:rowOff>88302</xdr:rowOff>
    </xdr:from>
    <xdr:to>
      <xdr:col>12</xdr:col>
      <xdr:colOff>222084</xdr:colOff>
      <xdr:row>27</xdr:row>
      <xdr:rowOff>100833</xdr:rowOff>
    </xdr:to>
    <xdr:cxnSp>
      <xdr:nvCxnSpPr>
        <xdr:cNvPr id="317" name="Straight Connector 316"/>
        <xdr:cNvCxnSpPr>
          <a:stCxn id="302" idx="2"/>
          <a:endCxn id="298" idx="2"/>
        </xdr:cNvCxnSpPr>
      </xdr:nvCxnSpPr>
      <xdr:spPr>
        <a:xfrm flipH="1" flipV="1">
          <a:off x="4326255" y="3317240"/>
          <a:ext cx="10160" cy="92646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304799</xdr:colOff>
      <xdr:row>35</xdr:row>
      <xdr:rowOff>71437</xdr:rowOff>
    </xdr:from>
    <xdr:to>
      <xdr:col>10</xdr:col>
      <xdr:colOff>242886</xdr:colOff>
      <xdr:row>43</xdr:row>
      <xdr:rowOff>95250</xdr:rowOff>
    </xdr:to>
    <xdr:sp>
      <xdr:nvSpPr>
        <xdr:cNvPr id="330" name="TextBox 329"/>
        <xdr:cNvSpPr txBox="1"/>
      </xdr:nvSpPr>
      <xdr:spPr>
        <a:xfrm rot="5400000">
          <a:off x="1661795" y="4752975"/>
          <a:ext cx="1261745" cy="260477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161925</xdr:colOff>
      <xdr:row>19</xdr:row>
      <xdr:rowOff>19049</xdr:rowOff>
    </xdr:from>
    <xdr:to>
      <xdr:col>8</xdr:col>
      <xdr:colOff>285750</xdr:colOff>
      <xdr:row>20</xdr:row>
      <xdr:rowOff>31748</xdr:rowOff>
    </xdr:to>
    <xdr:sp>
      <xdr:nvSpPr>
        <xdr:cNvPr id="348" name="TextBox 347"/>
        <xdr:cNvSpPr txBox="1"/>
      </xdr:nvSpPr>
      <xdr:spPr>
        <a:xfrm>
          <a:off x="1990725" y="2942590"/>
          <a:ext cx="885825" cy="1651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211556</xdr:colOff>
      <xdr:row>20</xdr:row>
      <xdr:rowOff>145383</xdr:rowOff>
    </xdr:from>
    <xdr:to>
      <xdr:col>13</xdr:col>
      <xdr:colOff>22114</xdr:colOff>
      <xdr:row>22</xdr:row>
      <xdr:rowOff>31220</xdr:rowOff>
    </xdr:to>
    <xdr:grpSp>
      <xdr:nvGrpSpPr>
        <xdr:cNvPr id="297" name="Group 6"/>
        <xdr:cNvGrpSpPr/>
      </xdr:nvGrpSpPr>
      <xdr:grpSpPr>
        <a:xfrm>
          <a:off x="4326255" y="3221355"/>
          <a:ext cx="191135" cy="191135"/>
          <a:chOff x="3725636" y="1945820"/>
          <a:chExt cx="153760" cy="144237"/>
        </a:xfrm>
      </xdr:grpSpPr>
      <xdr:sp>
        <xdr:nvSpPr>
          <xdr:cNvPr id="298" name="Oval 297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299" name="Straight Connector 298"/>
          <xdr:cNvCxnSpPr>
            <a:stCxn id="298" idx="1"/>
            <a:endCxn id="298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00" name="Straight Connector 299"/>
          <xdr:cNvCxnSpPr>
            <a:stCxn id="298" idx="3"/>
            <a:endCxn id="298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222084</xdr:colOff>
      <xdr:row>27</xdr:row>
      <xdr:rowOff>7520</xdr:rowOff>
    </xdr:from>
    <xdr:to>
      <xdr:col>13</xdr:col>
      <xdr:colOff>32642</xdr:colOff>
      <xdr:row>28</xdr:row>
      <xdr:rowOff>43751</xdr:rowOff>
    </xdr:to>
    <xdr:grpSp>
      <xdr:nvGrpSpPr>
        <xdr:cNvPr id="301" name="Group 6"/>
        <xdr:cNvGrpSpPr/>
      </xdr:nvGrpSpPr>
      <xdr:grpSpPr>
        <a:xfrm>
          <a:off x="4336415" y="4150360"/>
          <a:ext cx="191770" cy="188595"/>
          <a:chOff x="3725636" y="1945820"/>
          <a:chExt cx="153760" cy="144237"/>
        </a:xfrm>
      </xdr:grpSpPr>
      <xdr:sp>
        <xdr:nvSpPr>
          <xdr:cNvPr id="302" name="Oval 301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303" name="Straight Connector 302"/>
          <xdr:cNvCxnSpPr>
            <a:stCxn id="302" idx="1"/>
            <a:endCxn id="302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04" name="Straight Connector 303"/>
          <xdr:cNvCxnSpPr>
            <a:stCxn id="302" idx="3"/>
            <a:endCxn id="302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220578</xdr:colOff>
      <xdr:row>33</xdr:row>
      <xdr:rowOff>10345</xdr:rowOff>
    </xdr:from>
    <xdr:to>
      <xdr:col>12</xdr:col>
      <xdr:colOff>229547</xdr:colOff>
      <xdr:row>38</xdr:row>
      <xdr:rowOff>88300</xdr:rowOff>
    </xdr:to>
    <xdr:cxnSp>
      <xdr:nvCxnSpPr>
        <xdr:cNvPr id="305" name="Straight Connector 304"/>
        <xdr:cNvCxnSpPr>
          <a:stCxn id="311" idx="2"/>
          <a:endCxn id="240" idx="2"/>
        </xdr:cNvCxnSpPr>
      </xdr:nvCxnSpPr>
      <xdr:spPr>
        <a:xfrm flipV="1">
          <a:off x="4335145" y="5058410"/>
          <a:ext cx="8890" cy="8591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222084</xdr:colOff>
      <xdr:row>27</xdr:row>
      <xdr:rowOff>100833</xdr:rowOff>
    </xdr:from>
    <xdr:to>
      <xdr:col>12</xdr:col>
      <xdr:colOff>229547</xdr:colOff>
      <xdr:row>33</xdr:row>
      <xdr:rowOff>10345</xdr:rowOff>
    </xdr:to>
    <xdr:cxnSp>
      <xdr:nvCxnSpPr>
        <xdr:cNvPr id="318" name="Straight Connector 317"/>
        <xdr:cNvCxnSpPr>
          <a:stCxn id="240" idx="2"/>
          <a:endCxn id="302" idx="2"/>
        </xdr:cNvCxnSpPr>
      </xdr:nvCxnSpPr>
      <xdr:spPr>
        <a:xfrm flipH="1" flipV="1">
          <a:off x="4336415" y="4243705"/>
          <a:ext cx="7620" cy="81470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260684</xdr:colOff>
      <xdr:row>40</xdr:row>
      <xdr:rowOff>6517</xdr:rowOff>
    </xdr:from>
    <xdr:to>
      <xdr:col>12</xdr:col>
      <xdr:colOff>127334</xdr:colOff>
      <xdr:row>40</xdr:row>
      <xdr:rowOff>147387</xdr:rowOff>
    </xdr:to>
    <xdr:grpSp>
      <xdr:nvGrpSpPr>
        <xdr:cNvPr id="351" name="Group 118"/>
        <xdr:cNvGrpSpPr/>
      </xdr:nvGrpSpPr>
      <xdr:grpSpPr>
        <a:xfrm>
          <a:off x="3994150" y="6140450"/>
          <a:ext cx="247650" cy="140970"/>
          <a:chOff x="12446976" y="4345782"/>
          <a:chExt cx="251864" cy="151026"/>
        </a:xfrm>
      </xdr:grpSpPr>
      <xdr:sp>
        <xdr:nvSpPr>
          <xdr:cNvPr id="352" name="Isosceles Triangle 351"/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353" name="Isosceles Triangle 352"/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354" name="Isosceles Triangle 353"/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12</xdr:col>
      <xdr:colOff>147697</xdr:colOff>
      <xdr:row>23</xdr:row>
      <xdr:rowOff>110373</xdr:rowOff>
    </xdr:from>
    <xdr:to>
      <xdr:col>12</xdr:col>
      <xdr:colOff>304791</xdr:colOff>
      <xdr:row>25</xdr:row>
      <xdr:rowOff>27823</xdr:rowOff>
    </xdr:to>
    <xdr:grpSp>
      <xdr:nvGrpSpPr>
        <xdr:cNvPr id="366" name="Group 33"/>
        <xdr:cNvGrpSpPr/>
      </xdr:nvGrpSpPr>
      <xdr:grpSpPr>
        <a:xfrm rot="5400000">
          <a:off x="4229735" y="3676650"/>
          <a:ext cx="222250" cy="156845"/>
          <a:chOff x="12267336" y="2379518"/>
          <a:chExt cx="192062" cy="99752"/>
        </a:xfrm>
      </xdr:grpSpPr>
      <xdr:cxnSp>
        <xdr:nvCxnSpPr>
          <xdr:cNvPr id="367" name="Straight Connector 366"/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68" name="Straight Connector 367"/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69" name="Straight Connector 368"/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70" name="Straight Connector 369"/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295275</xdr:colOff>
      <xdr:row>26</xdr:row>
      <xdr:rowOff>66675</xdr:rowOff>
    </xdr:from>
    <xdr:to>
      <xdr:col>10</xdr:col>
      <xdr:colOff>233362</xdr:colOff>
      <xdr:row>34</xdr:row>
      <xdr:rowOff>119063</xdr:rowOff>
    </xdr:to>
    <xdr:sp>
      <xdr:nvSpPr>
        <xdr:cNvPr id="321" name="TextBox 320"/>
        <xdr:cNvSpPr txBox="1"/>
      </xdr:nvSpPr>
      <xdr:spPr>
        <a:xfrm rot="5400000">
          <a:off x="1652270" y="3385820"/>
          <a:ext cx="1262380" cy="260540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276225</xdr:colOff>
      <xdr:row>17</xdr:row>
      <xdr:rowOff>85725</xdr:rowOff>
    </xdr:from>
    <xdr:to>
      <xdr:col>10</xdr:col>
      <xdr:colOff>214312</xdr:colOff>
      <xdr:row>25</xdr:row>
      <xdr:rowOff>128588</xdr:rowOff>
    </xdr:to>
    <xdr:sp>
      <xdr:nvSpPr>
        <xdr:cNvPr id="322" name="TextBox 321"/>
        <xdr:cNvSpPr txBox="1"/>
      </xdr:nvSpPr>
      <xdr:spPr>
        <a:xfrm rot="5400000">
          <a:off x="1633220" y="2033270"/>
          <a:ext cx="1262380" cy="260540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139867</xdr:colOff>
      <xdr:row>29</xdr:row>
      <xdr:rowOff>90239</xdr:rowOff>
    </xdr:from>
    <xdr:to>
      <xdr:col>12</xdr:col>
      <xdr:colOff>296961</xdr:colOff>
      <xdr:row>31</xdr:row>
      <xdr:rowOff>17715</xdr:rowOff>
    </xdr:to>
    <xdr:grpSp>
      <xdr:nvGrpSpPr>
        <xdr:cNvPr id="324" name="Group 33"/>
        <xdr:cNvGrpSpPr/>
      </xdr:nvGrpSpPr>
      <xdr:grpSpPr>
        <a:xfrm rot="5400000">
          <a:off x="4221480" y="4570730"/>
          <a:ext cx="222885" cy="157480"/>
          <a:chOff x="12267336" y="2379518"/>
          <a:chExt cx="192062" cy="99752"/>
        </a:xfrm>
      </xdr:grpSpPr>
      <xdr:cxnSp>
        <xdr:nvCxnSpPr>
          <xdr:cNvPr id="325" name="Straight Connector 324"/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26" name="Straight Connector 325"/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27" name="Straight Connector 326"/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28" name="Straight Connector 327"/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128838</xdr:colOff>
      <xdr:row>35</xdr:row>
      <xdr:rowOff>10028</xdr:rowOff>
    </xdr:from>
    <xdr:to>
      <xdr:col>12</xdr:col>
      <xdr:colOff>285932</xdr:colOff>
      <xdr:row>36</xdr:row>
      <xdr:rowOff>77872</xdr:rowOff>
    </xdr:to>
    <xdr:grpSp>
      <xdr:nvGrpSpPr>
        <xdr:cNvPr id="329" name="Group 33"/>
        <xdr:cNvGrpSpPr/>
      </xdr:nvGrpSpPr>
      <xdr:grpSpPr>
        <a:xfrm rot="5400000">
          <a:off x="4211955" y="5394325"/>
          <a:ext cx="220345" cy="156845"/>
          <a:chOff x="12267336" y="2379518"/>
          <a:chExt cx="192062" cy="99752"/>
        </a:xfrm>
      </xdr:grpSpPr>
      <xdr:cxnSp>
        <xdr:nvCxnSpPr>
          <xdr:cNvPr id="332" name="Straight Connector 331"/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33" name="Straight Connector 332"/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34" name="Straight Connector 333"/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35" name="Straight Connector 334"/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31136</xdr:colOff>
      <xdr:row>33</xdr:row>
      <xdr:rowOff>319</xdr:rowOff>
    </xdr:from>
    <xdr:to>
      <xdr:col>13</xdr:col>
      <xdr:colOff>40105</xdr:colOff>
      <xdr:row>38</xdr:row>
      <xdr:rowOff>78274</xdr:rowOff>
    </xdr:to>
    <xdr:cxnSp>
      <xdr:nvCxnSpPr>
        <xdr:cNvPr id="346" name="Straight Connector 345"/>
        <xdr:cNvCxnSpPr/>
      </xdr:nvCxnSpPr>
      <xdr:spPr>
        <a:xfrm flipV="1">
          <a:off x="4526915" y="5048250"/>
          <a:ext cx="8890" cy="8591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110289</xdr:colOff>
      <xdr:row>40</xdr:row>
      <xdr:rowOff>30079</xdr:rowOff>
    </xdr:from>
    <xdr:to>
      <xdr:col>16</xdr:col>
      <xdr:colOff>311372</xdr:colOff>
      <xdr:row>41</xdr:row>
      <xdr:rowOff>75700</xdr:rowOff>
    </xdr:to>
    <xdr:grpSp>
      <xdr:nvGrpSpPr>
        <xdr:cNvPr id="350" name="Group 6"/>
        <xdr:cNvGrpSpPr/>
      </xdr:nvGrpSpPr>
      <xdr:grpSpPr>
        <a:xfrm>
          <a:off x="5748655" y="6163945"/>
          <a:ext cx="201295" cy="198120"/>
          <a:chOff x="3725636" y="1945820"/>
          <a:chExt cx="153760" cy="144237"/>
        </a:xfrm>
      </xdr:grpSpPr>
      <xdr:sp>
        <xdr:nvSpPr>
          <xdr:cNvPr id="356" name="Oval 355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357" name="Straight Connector 356"/>
          <xdr:cNvCxnSpPr>
            <a:stCxn id="356" idx="1"/>
            <a:endCxn id="356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58" name="Straight Connector 357"/>
          <xdr:cNvCxnSpPr>
            <a:stCxn id="356" idx="3"/>
            <a:endCxn id="356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270711</xdr:colOff>
      <xdr:row>40</xdr:row>
      <xdr:rowOff>10025</xdr:rowOff>
    </xdr:from>
    <xdr:to>
      <xdr:col>20</xdr:col>
      <xdr:colOff>90794</xdr:colOff>
      <xdr:row>41</xdr:row>
      <xdr:rowOff>55646</xdr:rowOff>
    </xdr:to>
    <xdr:grpSp>
      <xdr:nvGrpSpPr>
        <xdr:cNvPr id="359" name="Group 6"/>
        <xdr:cNvGrpSpPr/>
      </xdr:nvGrpSpPr>
      <xdr:grpSpPr>
        <a:xfrm>
          <a:off x="7052310" y="6143625"/>
          <a:ext cx="200660" cy="198120"/>
          <a:chOff x="3725636" y="1945820"/>
          <a:chExt cx="153760" cy="144237"/>
        </a:xfrm>
      </xdr:grpSpPr>
      <xdr:sp>
        <xdr:nvSpPr>
          <xdr:cNvPr id="360" name="Oval 359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361" name="Straight Connector 360"/>
          <xdr:cNvCxnSpPr>
            <a:stCxn id="360" idx="1"/>
            <a:endCxn id="360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62" name="Straight Connector 361"/>
          <xdr:cNvCxnSpPr>
            <a:stCxn id="360" idx="3"/>
            <a:endCxn id="360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31136</xdr:colOff>
      <xdr:row>38</xdr:row>
      <xdr:rowOff>88300</xdr:rowOff>
    </xdr:from>
    <xdr:to>
      <xdr:col>16</xdr:col>
      <xdr:colOff>210831</xdr:colOff>
      <xdr:row>40</xdr:row>
      <xdr:rowOff>30079</xdr:rowOff>
    </xdr:to>
    <xdr:cxnSp>
      <xdr:nvCxnSpPr>
        <xdr:cNvPr id="363" name="Straight Connector 362"/>
        <xdr:cNvCxnSpPr>
          <a:stCxn id="356" idx="0"/>
          <a:endCxn id="311" idx="6"/>
        </xdr:cNvCxnSpPr>
      </xdr:nvCxnSpPr>
      <xdr:spPr>
        <a:xfrm flipH="1" flipV="1">
          <a:off x="4526915" y="5917565"/>
          <a:ext cx="1322705" cy="24638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210831</xdr:colOff>
      <xdr:row>40</xdr:row>
      <xdr:rowOff>10025</xdr:rowOff>
    </xdr:from>
    <xdr:to>
      <xdr:col>19</xdr:col>
      <xdr:colOff>371253</xdr:colOff>
      <xdr:row>40</xdr:row>
      <xdr:rowOff>30079</xdr:rowOff>
    </xdr:to>
    <xdr:cxnSp>
      <xdr:nvCxnSpPr>
        <xdr:cNvPr id="364" name="Straight Connector 363"/>
        <xdr:cNvCxnSpPr>
          <a:stCxn id="360" idx="0"/>
          <a:endCxn id="356" idx="0"/>
        </xdr:cNvCxnSpPr>
      </xdr:nvCxnSpPr>
      <xdr:spPr>
        <a:xfrm flipH="1">
          <a:off x="5849620" y="6143625"/>
          <a:ext cx="1303020" cy="2032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310816</xdr:colOff>
      <xdr:row>39</xdr:row>
      <xdr:rowOff>130342</xdr:rowOff>
    </xdr:from>
    <xdr:to>
      <xdr:col>13</xdr:col>
      <xdr:colOff>196516</xdr:colOff>
      <xdr:row>40</xdr:row>
      <xdr:rowOff>124798</xdr:rowOff>
    </xdr:to>
    <xdr:grpSp>
      <xdr:nvGrpSpPr>
        <xdr:cNvPr id="365" name="Group 114"/>
        <xdr:cNvGrpSpPr/>
      </xdr:nvGrpSpPr>
      <xdr:grpSpPr>
        <a:xfrm>
          <a:off x="4425315" y="6111875"/>
          <a:ext cx="266700" cy="146685"/>
          <a:chOff x="12001500" y="4327373"/>
          <a:chExt cx="262305" cy="151942"/>
        </a:xfrm>
      </xdr:grpSpPr>
      <xdr:sp>
        <xdr:nvSpPr>
          <xdr:cNvPr id="371" name="Isosceles Triangle 370"/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374" name="Isosceles Triangle 373"/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>
        <xdr:nvSpPr>
          <xdr:cNvPr id="379" name="Isosceles Triangle 378"/>
          <xdr:cNvSpPr/>
        </xdr:nvSpPr>
        <xdr:spPr>
          <a:xfrm>
            <a:off x="1204834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11</xdr:col>
      <xdr:colOff>250658</xdr:colOff>
      <xdr:row>39</xdr:row>
      <xdr:rowOff>110289</xdr:rowOff>
    </xdr:from>
    <xdr:to>
      <xdr:col>12</xdr:col>
      <xdr:colOff>120317</xdr:colOff>
      <xdr:row>41</xdr:row>
      <xdr:rowOff>40107</xdr:rowOff>
    </xdr:to>
    <xdr:cxnSp>
      <xdr:nvCxnSpPr>
        <xdr:cNvPr id="380" name="Straight Connector 379"/>
        <xdr:cNvCxnSpPr/>
      </xdr:nvCxnSpPr>
      <xdr:spPr>
        <a:xfrm flipH="1" flipV="1">
          <a:off x="3983990" y="6091555"/>
          <a:ext cx="250825" cy="2349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39</xdr:row>
      <xdr:rowOff>110290</xdr:rowOff>
    </xdr:from>
    <xdr:to>
      <xdr:col>12</xdr:col>
      <xdr:colOff>100264</xdr:colOff>
      <xdr:row>41</xdr:row>
      <xdr:rowOff>100264</xdr:rowOff>
    </xdr:to>
    <xdr:cxnSp>
      <xdr:nvCxnSpPr>
        <xdr:cNvPr id="381" name="Straight Connector 380"/>
        <xdr:cNvCxnSpPr/>
      </xdr:nvCxnSpPr>
      <xdr:spPr>
        <a:xfrm flipV="1">
          <a:off x="3924300" y="6091555"/>
          <a:ext cx="290195" cy="29464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150393</xdr:colOff>
      <xdr:row>20</xdr:row>
      <xdr:rowOff>80213</xdr:rowOff>
    </xdr:from>
    <xdr:to>
      <xdr:col>10</xdr:col>
      <xdr:colOff>110288</xdr:colOff>
      <xdr:row>21</xdr:row>
      <xdr:rowOff>130345</xdr:rowOff>
    </xdr:to>
    <xdr:sp>
      <xdr:nvSpPr>
        <xdr:cNvPr id="382" name="TextBox 381"/>
        <xdr:cNvSpPr txBox="1"/>
      </xdr:nvSpPr>
      <xdr:spPr>
        <a:xfrm rot="5400000">
          <a:off x="3190875" y="3087370"/>
          <a:ext cx="202565" cy="34099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110289</xdr:colOff>
      <xdr:row>21</xdr:row>
      <xdr:rowOff>30082</xdr:rowOff>
    </xdr:from>
    <xdr:to>
      <xdr:col>12</xdr:col>
      <xdr:colOff>211556</xdr:colOff>
      <xdr:row>21</xdr:row>
      <xdr:rowOff>88302</xdr:rowOff>
    </xdr:to>
    <xdr:cxnSp>
      <xdr:nvCxnSpPr>
        <xdr:cNvPr id="387" name="Straight Connector 386"/>
        <xdr:cNvCxnSpPr>
          <a:stCxn id="298" idx="2"/>
          <a:endCxn id="382" idx="0"/>
        </xdr:cNvCxnSpPr>
      </xdr:nvCxnSpPr>
      <xdr:spPr>
        <a:xfrm flipH="1" flipV="1">
          <a:off x="3462655" y="3258820"/>
          <a:ext cx="863600" cy="5842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350427</xdr:colOff>
      <xdr:row>21</xdr:row>
      <xdr:rowOff>494</xdr:rowOff>
    </xdr:from>
    <xdr:to>
      <xdr:col>11</xdr:col>
      <xdr:colOff>187666</xdr:colOff>
      <xdr:row>22</xdr:row>
      <xdr:rowOff>7193</xdr:rowOff>
    </xdr:to>
    <xdr:grpSp>
      <xdr:nvGrpSpPr>
        <xdr:cNvPr id="388" name="Group 33"/>
        <xdr:cNvGrpSpPr/>
      </xdr:nvGrpSpPr>
      <xdr:grpSpPr>
        <a:xfrm rot="21315228">
          <a:off x="3702685" y="3228975"/>
          <a:ext cx="218440" cy="159385"/>
          <a:chOff x="12267336" y="2379518"/>
          <a:chExt cx="192062" cy="99752"/>
        </a:xfrm>
      </xdr:grpSpPr>
      <xdr:cxnSp>
        <xdr:nvCxnSpPr>
          <xdr:cNvPr id="389" name="Straight Connector 388"/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90" name="Straight Connector 389"/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91" name="Straight Connector 390"/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92" name="Straight Connector 391"/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209550</xdr:colOff>
      <xdr:row>42</xdr:row>
      <xdr:rowOff>114300</xdr:rowOff>
    </xdr:from>
    <xdr:to>
      <xdr:col>16</xdr:col>
      <xdr:colOff>0</xdr:colOff>
      <xdr:row>54</xdr:row>
      <xdr:rowOff>66675</xdr:rowOff>
    </xdr:to>
    <xdr:sp>
      <xdr:nvSpPr>
        <xdr:cNvPr id="143" name="TextBox 142"/>
        <xdr:cNvSpPr txBox="1"/>
      </xdr:nvSpPr>
      <xdr:spPr>
        <a:xfrm>
          <a:off x="3943350" y="6553200"/>
          <a:ext cx="1695450" cy="18859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aseline="0">
              <a:solidFill>
                <a:srgbClr val="FF0000"/>
              </a:solidFill>
            </a:rPr>
            <a:t>MGN03-185A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strike="sngStrike" baseline="0">
              <a:solidFill>
                <a:schemeClr val="tx1"/>
              </a:solidFill>
            </a:rPr>
            <a:t>1 CG 313-160 KVA </a:t>
          </a:r>
          <a:endParaRPr lang="en-US" sz="800" strike="sngStrike" baseline="0">
            <a:solidFill>
              <a:schemeClr val="tx1"/>
            </a:solidFill>
          </a:endParaRPr>
        </a:p>
        <a:p>
          <a:pPr algn="l"/>
          <a:r>
            <a:rPr lang="en-US" sz="800" strike="sngStrike" baseline="0">
              <a:solidFill>
                <a:schemeClr val="tx1"/>
              </a:solidFill>
            </a:rPr>
            <a:t>1 APP TR 3 PH 164 KVA</a:t>
          </a:r>
          <a:endParaRPr lang="en-US" sz="800" strike="sngStrike" baseline="0">
            <a:solidFill>
              <a:schemeClr val="tx1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CG 313-A 250 KVA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APP TR 3 PH 197 KVA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48 NYY 1X150 mm2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2 PIPA PVC 6"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2 KNEE PIPA 6"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2 SPIRAL PRALON 6"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4 POLEBAND DR 10.5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4 KABEL BEVESTEGGING 6"</a:t>
          </a:r>
          <a:br>
            <a:rPr lang="en-US" sz="800" baseline="0">
              <a:solidFill>
                <a:srgbClr val="FF0000"/>
              </a:solidFill>
            </a:rPr>
          </a:br>
          <a:r>
            <a:rPr lang="en-US" sz="800" baseline="0">
              <a:solidFill>
                <a:srgbClr val="FF0000"/>
              </a:solidFill>
            </a:rPr>
            <a:t>8 SEPATU KABEL CU-CU 150 mm2 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PAPAN PERINGATAN</a:t>
          </a:r>
          <a:endParaRPr lang="en-US" sz="800" baseline="0">
            <a:solidFill>
              <a:srgbClr val="FF0000"/>
            </a:solidFill>
          </a:endParaRPr>
        </a:p>
        <a:p>
          <a:pPr algn="l"/>
          <a:r>
            <a:rPr lang="en-US" sz="800" baseline="0">
              <a:solidFill>
                <a:srgbClr val="FF0000"/>
              </a:solidFill>
            </a:rPr>
            <a:t>1 PENGHALANG PANJAT</a:t>
          </a:r>
          <a:endParaRPr lang="en-US" sz="800" baseline="0">
            <a:solidFill>
              <a:srgbClr val="FF0000"/>
            </a:solidFill>
          </a:endParaRPr>
        </a:p>
        <a:p>
          <a:pPr algn="l"/>
          <a:endParaRPr lang="en-US" sz="8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142875</xdr:rowOff>
    </xdr:to>
    <xdr:sp>
      <xdr:nvSpPr>
        <xdr:cNvPr id="125954" name="AutoShape 2" descr="blob:https://web.whatsapp.com/40ae881c-a291-4f22-8f06-d58f15f182a9"/>
        <xdr:cNvSpPr>
          <a:spLocks noChangeAspect="1" noChangeArrowheads="1"/>
        </xdr:cNvSpPr>
      </xdr:nvSpPr>
      <xdr:spPr>
        <a:xfrm>
          <a:off x="990600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142875</xdr:rowOff>
    </xdr:to>
    <xdr:sp>
      <xdr:nvSpPr>
        <xdr:cNvPr id="125955" name="AutoShape 3" descr="blob:https://web.whatsapp.com/40ae881c-a291-4f22-8f06-d58f15f182a9"/>
        <xdr:cNvSpPr>
          <a:spLocks noChangeAspect="1" noChangeArrowheads="1"/>
        </xdr:cNvSpPr>
      </xdr:nvSpPr>
      <xdr:spPr>
        <a:xfrm>
          <a:off x="990600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95250</xdr:colOff>
      <xdr:row>9</xdr:row>
      <xdr:rowOff>119062</xdr:rowOff>
    </xdr:from>
    <xdr:to>
      <xdr:col>22</xdr:col>
      <xdr:colOff>112726</xdr:colOff>
      <xdr:row>45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9550" y="1718945"/>
          <a:ext cx="12428220" cy="57575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RAPAT%20POKJA%20AO\SEMARANG%2017-18%20FEBRUARI%202009\BK-DHU-04\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igep\My%20Documents\Irwan\Documents%20and%20Settings\User\My%20Documents\Copy%20of%20PRK%20AI%202008\Data%20Feeder\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 Dasar PMT TripJan 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 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 2007 Bandung (23-26 Jan 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 GANGGUAN PENYULANG  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 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Clients\PLN\Backups\Backup%20PLN%20Budget%2015th%20July%2004\Reports\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A\RENKOR\NOVA\RKAP%202005%20WLPG%20VERSI%20WILAYAH\Wil%20Lampung%20adjstd\PLN%20Budget%20Reports%20V1.2\Reports\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\RKAP\Copy%20of%20PRK%20AI%202008\Data%20Feeder\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RAPAT%20POKJA%20AO\SEMARANG%2017-18%20FEBRUARI%202009\BK-DHU-04\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 TRIP  MARET 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unjun.baheransyah\Downloads\PD%20BANK%20JATENG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ULP%20TEGOWANU\Downloads\KKO%20KKF%20PD%20B2%2053KVA%20GUNAWAN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 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 PMT TRIP 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 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 05 CMOD (PAGU-3) 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LN-JO~1\AppData\Local\Temp\Rar$DI00.429\Kontrak%20Yantek%202015-2019\RAB%20RKAP\JBB\NEGO%20BANDUNG\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 Utr III 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nani.nurfaqsanah\AppData\Roaming\Microsoft\Excel\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 Teknik 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Applications\Microsoft%20Office%202011\Office\Startup\Excel\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\Desktop\KENDAL\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 LKAI2007  16062006 0.32 (Prioritas 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Aero\Downloads\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\BP-RAB\tawar%20Oke%20Kertasari\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tb\Application%20Data\Microsoft\Excel\!!!!backup\PANITIA%20PD%20PB%202011\!BAYAR%202012\RAB%20DARI%20USER\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okohadiwidayat\Documents\POPSD\REKAP%20DATA%20PRK%202014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INDRA%202009\UPAH%20JARINGAN\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\WAHYU%20H\proyek%202012\GOLO\tagihan\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 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 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\192.168.1.3\My%20Documents\Data%20G\BA\BA%202003\My%20Documents\hard%20disk%20dudi\My%20Documents\khehui\My%20Documents\Dat-excl\MasterSPPK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terbilang.xla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BLANKO%20PRK%20UPDATE%202024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UNCAK-89"/>
      <sheetName val="c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EMO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HS - Personel"/>
      <sheetName val="AHS - Non Personel"/>
      <sheetName val="Analisa Struktur Dat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Data"/>
      <sheetName val="W-NAD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Usula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INLAND FACTOR DISTANCE"/>
      <sheetName val="DivVI"/>
      <sheetName val="Kali"/>
      <sheetName val="Analisa K"/>
      <sheetName val="hrg uph+bhn"/>
      <sheetName val="D.109"/>
      <sheetName val="D.103"/>
      <sheetName val="D.115"/>
      <sheetName val="D.116"/>
      <sheetName val="D.118"/>
      <sheetName val="D.1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CashFlow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PkRp"/>
      <sheetName val="PUNCAK-89"/>
      <sheetName val="INISIATIF STRATEGIS"/>
      <sheetName val="MAT"/>
      <sheetName val="JS"/>
      <sheetName val="DExp.Lmb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THN-7"/>
      <sheetName val="C"/>
      <sheetName val="M"/>
      <sheetName val="Analisa Struktur Data"/>
      <sheetName val="SAA"/>
      <sheetName val="MAIN"/>
      <sheetName val="NRCPTK01"/>
      <sheetName val="Sheet1"/>
      <sheetName val="Cover"/>
      <sheetName val="Sheet3"/>
      <sheetName val="MENU"/>
      <sheetName val="Hal-1"/>
      <sheetName val="INPBA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Mobilisasi-pnw"/>
      <sheetName val="W-NAD"/>
      <sheetName val="Sheet6"/>
      <sheetName val="DeVIASI"/>
      <sheetName val="KoMposisi"/>
      <sheetName val="Twr (15)"/>
      <sheetName val="RAB"/>
      <sheetName val="Bahan"/>
      <sheetName val="Analis"/>
      <sheetName val="L_23"/>
      <sheetName val="UPDATE 25 JANUARI 2007"/>
      <sheetName val="Kuantitas &amp; Harga"/>
      <sheetName val="Assumptions (2)"/>
      <sheetName val="AN-MAJOR"/>
      <sheetName val="CiMaPlbStd"/>
      <sheetName val="THN-6"/>
      <sheetName val="Data"/>
      <sheetName val="Submission For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item"/>
      <sheetName val="tarif_baru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DeVIASI"/>
      <sheetName val="KoMposisi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PARAMETER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/>
      <sheetData sheetId="1"/>
      <sheetData sheetId="2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Resource Plan (2)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  <sheetName val="Rupiah"/>
      <sheetName val="HarJabor(12C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KKF"/>
      <sheetName val="KKO"/>
      <sheetName val="Sheet1"/>
      <sheetName val="DATA"/>
      <sheetName val="RAB"/>
      <sheetName val="GAMBAR"/>
      <sheetName val="PETA"/>
      <sheetName val="SLD "/>
      <sheetName val="PDL"/>
      <sheetName val="Smg"/>
    </sheetNames>
    <sheetDataSet>
      <sheetData sheetId="0"/>
      <sheetData sheetId="1"/>
      <sheetData sheetId="2"/>
      <sheetData sheetId="3"/>
      <sheetData sheetId="4"/>
      <sheetData sheetId="5">
        <row r="16">
          <cell r="D16">
            <v>3</v>
          </cell>
        </row>
        <row r="16">
          <cell r="K16">
            <v>3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  <sheetData sheetId="13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KKF"/>
      <sheetName val="KKO"/>
      <sheetName val="Sheet1"/>
      <sheetName val="DATA"/>
      <sheetName val="GAMBAR "/>
      <sheetName val="RAB"/>
      <sheetName val="PETA"/>
      <sheetName val="SLD "/>
      <sheetName val="PDL"/>
    </sheetNames>
    <sheetDataSet>
      <sheetData sheetId="0"/>
      <sheetData sheetId="1"/>
      <sheetData sheetId="2"/>
      <sheetData sheetId="3"/>
      <sheetData sheetId="4"/>
      <sheetData sheetId="5">
        <row r="16">
          <cell r="D16">
            <v>3</v>
          </cell>
        </row>
        <row r="16">
          <cell r="K16">
            <v>3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Rekap PMG.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Fixset"/>
      <sheetName val="Format"/>
      <sheetName val="INPBA"/>
      <sheetName val="PkRp"/>
      <sheetName val="HSU"/>
      <sheetName val="HS PRPBJ"/>
      <sheetName val="FORM-B"/>
      <sheetName val="AHS-JTR"/>
      <sheetName val="bahan"/>
      <sheetName val="Upah"/>
      <sheetName val="Hitung_Energi"/>
      <sheetName val="harg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ꣀߗ_x000f_[lambaro.xls]BP⿁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01 A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PMT"/>
      <sheetName val="SISTEM SUMBAGSEL"/>
      <sheetName val="harga"/>
      <sheetName val="HarJabor(12C2)"/>
      <sheetName val="bahan"/>
      <sheetName val="Upah"/>
      <sheetName val="GenlistHI"/>
      <sheetName val="AHS-JTR"/>
      <sheetName val="CiMaPlbStd"/>
      <sheetName val="Dasar Pemadaman"/>
      <sheetName val="aruskas"/>
      <sheetName val="A1 pri123"/>
      <sheetName val=" RAB Lt2"/>
      <sheetName val="RAB Lt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/>
      <sheetData sheetId="59" refreshError="1"/>
      <sheetData sheetId="60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L20Keu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x"/>
      <sheetName val="Fixset"/>
      <sheetName val="Kamus"/>
      <sheetName val="JAN07"/>
      <sheetName val="USAHA"/>
      <sheetName val="LK-1"/>
      <sheetName val="FORM-B"/>
      <sheetName val="Mar 2004"/>
      <sheetName val="CiMaPlbStd"/>
      <sheetName val="TDL2001"/>
      <sheetName val="Grf Pedp Lain2"/>
      <sheetName val="Sheet5"/>
      <sheetName val="Sudah Berjalan"/>
      <sheetName val="SISTEM SUMBAGS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UshDeb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APBN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x"/>
      <sheetName val="Kamus"/>
      <sheetName val="Fixset"/>
      <sheetName val="PUNCAK-89"/>
      <sheetName val="Wil-2"/>
      <sheetName val="Analisis"/>
      <sheetName val="rab KD"/>
      <sheetName val="AHS-JTR"/>
      <sheetName val="Parameter"/>
      <sheetName val="Tabel Kode"/>
      <sheetName val=" RAB Lt2"/>
      <sheetName val="RAB Lt3"/>
      <sheetName val="HS PRPBJ"/>
      <sheetName val="Sheet6"/>
      <sheetName val="L-R"/>
      <sheetName val="laporan pemakaian blangko"/>
      <sheetName val="analis"/>
      <sheetName val="JADWAL"/>
      <sheetName val="UshDeb00"/>
      <sheetName val="A"/>
      <sheetName val="c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NO. PRK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Kamus"/>
      <sheetName val="PkRp"/>
      <sheetName val="RKS"/>
      <sheetName val="Data Pelanggan TM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RAB GI"/>
      <sheetName val="Penjualan"/>
      <sheetName val="ProdSendiri"/>
      <sheetName val="PS&amp;Susut TL"/>
      <sheetName val="SewaBeli"/>
      <sheetName val="Transfer"/>
      <sheetName val="LK2004"/>
      <sheetName val="Tabel Kode"/>
      <sheetName val="JADWAL"/>
      <sheetName val="REKAP_MATERIAL 2021"/>
      <sheetName val="JASA_SS"/>
      <sheetName val="ANALISA SUTM"/>
      <sheetName val="LISA_JASA"/>
      <sheetName val="RAB JTR"/>
      <sheetName val="ANALISA UPAH"/>
      <sheetName val="LISA GRD"/>
      <sheetName val="Hitung_Energi"/>
      <sheetName val="SISTEM SUMBAGSEL"/>
      <sheetName val="FORM BQ TL PRATU 4cct"/>
      <sheetName val="REKAP"/>
      <sheetName val="laporan pemakaian blangko"/>
      <sheetName val="ca"/>
      <sheetName val="Submission Form"/>
      <sheetName val="A"/>
      <sheetName val="INPBA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ꣀߗ_x000f_[lambaro.xls]BP⿁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  <sheetName val="LabaRugi"/>
      <sheetName val="Calc Inst"/>
      <sheetName val="Hg.Sat"/>
      <sheetName val="Uraian"/>
      <sheetName val="rkap2008"/>
      <sheetName val="List"/>
      <sheetName val="harga"/>
      <sheetName val="Bipeg-U(12D2)"/>
      <sheetName val="analis"/>
      <sheetName val="Data"/>
      <sheetName val="Mar 2004"/>
      <sheetName val="bahan"/>
      <sheetName val="Upah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ANAL"/>
      <sheetName val="REKAP"/>
      <sheetName val="SAT"/>
      <sheetName val="01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  <sheetName val="harga"/>
      <sheetName val="Jatim LKAI2007  16062006 0"/>
      <sheetName val="analis"/>
      <sheetName val="Analisis"/>
      <sheetName val="AHS-JTR"/>
      <sheetName val="laporan pemakaian blangk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Valuation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JURNAL"/>
      <sheetName val="BB PUSAT"/>
      <sheetName val="DTstok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JURNAL"/>
      <sheetName val="BB PUSAT"/>
      <sheetName val="DTst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HB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Laba Rugi"/>
      <sheetName val="ca"/>
      <sheetName val="D2. ANL WAKTU INSHAR"/>
      <sheetName val="Sheet3"/>
      <sheetName val="TRANS"/>
      <sheetName val="RKS"/>
      <sheetName val="DeVIASI"/>
      <sheetName val="KoMposis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entry REC  trip"/>
      <sheetName val="ca"/>
      <sheetName val="W-NAD"/>
      <sheetName val="sept"/>
      <sheetName val="W1"/>
      <sheetName val="Gangg_PL"/>
      <sheetName val="ANALISA SNI'08(ubh bgsting)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TDL 2020"/>
      <sheetName val="Dasar Pemadaman"/>
      <sheetName val="Supl.X"/>
      <sheetName val="Harga bahan &amp; upah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Usulan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  <sheetName val="Pendapatan IPTL 2008 23"/>
      <sheetName val="CashFlow"/>
      <sheetName val="C2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  <sheetName val="BLANKO PRK UPDATE 2024"/>
    </sheetNames>
    <sheetDataSet>
      <sheetData sheetId="0"/>
      <sheetData sheetId="1"/>
      <sheetData sheetId="2"/>
      <sheetData sheetId="3"/>
      <sheetData sheetId="4">
        <row r="58">
          <cell r="I58">
            <v>1</v>
          </cell>
          <cell r="J58">
            <v>1</v>
          </cell>
          <cell r="K58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  <sheetName val="DETAIL USULAN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theme="1" tint="0.249977111117893"/>
    <pageSetUpPr fitToPage="1"/>
  </sheetPr>
  <dimension ref="A1:L1321"/>
  <sheetViews>
    <sheetView showGridLines="0" view="pageBreakPreview" zoomScaleNormal="100" topLeftCell="A7" workbookViewId="0">
      <selection activeCell="C15" sqref="C15"/>
    </sheetView>
  </sheetViews>
  <sheetFormatPr defaultColWidth="9.14285714285714" defaultRowHeight="15"/>
  <cols>
    <col min="1" max="1" width="5.28571428571429" style="640" customWidth="1"/>
    <col min="2" max="2" width="5.14285714285714" style="641" customWidth="1"/>
    <col min="3" max="3" width="51.4285714285714" style="642" customWidth="1"/>
    <col min="4" max="4" width="12.4285714285714" style="642" customWidth="1"/>
    <col min="5" max="5" width="8.71428571428571" style="643" customWidth="1"/>
    <col min="6" max="6" width="12.4285714285714" style="643" customWidth="1"/>
    <col min="7" max="7" width="12.7142857142857" style="643" customWidth="1"/>
    <col min="8" max="8" width="20.7142857142857" style="644" hidden="1" customWidth="1"/>
    <col min="9" max="9" width="24.7142857142857" style="644" hidden="1" customWidth="1"/>
    <col min="10" max="10" width="45.7142857142857" style="644" hidden="1" customWidth="1"/>
    <col min="11" max="12" width="18.4285714285714" style="644" hidden="1" customWidth="1"/>
    <col min="13" max="16384" width="9.14285714285714" style="645"/>
  </cols>
  <sheetData>
    <row r="1" spans="3:12">
      <c r="C1" s="646" t="s">
        <v>0</v>
      </c>
      <c r="D1" s="647"/>
      <c r="H1" s="648"/>
      <c r="I1" s="648"/>
      <c r="J1" s="648"/>
      <c r="K1" s="648"/>
      <c r="L1" s="648"/>
    </row>
    <row r="2" spans="3:4">
      <c r="C2" s="649" t="str">
        <f>RAB!C2</f>
        <v>UNIT INDUK DISTRIBUSI JAWA TENGAH &amp; DI YOGYAKARTA</v>
      </c>
      <c r="D2" s="647"/>
    </row>
    <row r="3" spans="3:4">
      <c r="C3" s="650"/>
      <c r="D3" s="647"/>
    </row>
    <row r="4" ht="15.75" customHeight="1" spans="2:12">
      <c r="B4" s="651" t="s">
        <v>1</v>
      </c>
      <c r="C4" s="651"/>
      <c r="D4" s="651"/>
      <c r="E4" s="651"/>
      <c r="F4" s="651"/>
      <c r="G4" s="651"/>
      <c r="H4" s="651"/>
      <c r="I4" s="651"/>
      <c r="J4" s="651"/>
      <c r="K4" s="651"/>
      <c r="L4" s="651"/>
    </row>
    <row r="5" ht="15.75" customHeight="1" spans="2:12">
      <c r="B5" s="651"/>
      <c r="C5" s="651"/>
      <c r="D5" s="651"/>
      <c r="E5" s="651"/>
      <c r="F5" s="651"/>
      <c r="G5" s="651"/>
      <c r="H5" s="651"/>
      <c r="I5" s="651"/>
      <c r="J5" s="651"/>
      <c r="K5" s="651"/>
      <c r="L5" s="651"/>
    </row>
    <row r="6" spans="3:4">
      <c r="C6" s="647"/>
      <c r="D6" s="647"/>
    </row>
    <row r="7" ht="15.75" customHeight="1" spans="2:12">
      <c r="B7" s="652" t="s">
        <v>2</v>
      </c>
      <c r="C7" s="652" t="s">
        <v>3</v>
      </c>
      <c r="D7" s="653" t="s">
        <v>4</v>
      </c>
      <c r="E7" s="653" t="s">
        <v>5</v>
      </c>
      <c r="F7" s="653" t="s">
        <v>6</v>
      </c>
      <c r="G7" s="654" t="s">
        <v>7</v>
      </c>
      <c r="H7" s="655" t="s">
        <v>8</v>
      </c>
      <c r="I7" s="655" t="s">
        <v>9</v>
      </c>
      <c r="J7" s="655" t="s">
        <v>10</v>
      </c>
      <c r="K7" s="669" t="s">
        <v>11</v>
      </c>
      <c r="L7" s="670"/>
    </row>
    <row r="8" customHeight="1" spans="2:12">
      <c r="B8" s="652"/>
      <c r="C8" s="652"/>
      <c r="D8" s="653"/>
      <c r="E8" s="653"/>
      <c r="F8" s="653"/>
      <c r="G8" s="654"/>
      <c r="H8" s="655"/>
      <c r="I8" s="655"/>
      <c r="J8" s="655"/>
      <c r="K8" s="671"/>
      <c r="L8" s="672"/>
    </row>
    <row r="9" customHeight="1" spans="2:12">
      <c r="B9" s="652"/>
      <c r="C9" s="652"/>
      <c r="D9" s="653"/>
      <c r="E9" s="653"/>
      <c r="F9" s="653"/>
      <c r="G9" s="654"/>
      <c r="H9" s="655"/>
      <c r="I9" s="655"/>
      <c r="J9" s="655"/>
      <c r="K9" s="673"/>
      <c r="L9" s="674"/>
    </row>
    <row r="10" s="638" customFormat="1" ht="15.75" customHeight="1" spans="1:12">
      <c r="A10" s="640"/>
      <c r="B10" s="656"/>
      <c r="C10" s="657"/>
      <c r="D10" s="658"/>
      <c r="E10" s="659"/>
      <c r="F10" s="660"/>
      <c r="G10" s="661"/>
      <c r="H10" s="662"/>
      <c r="I10" s="662"/>
      <c r="J10" s="662"/>
      <c r="K10" s="662"/>
      <c r="L10" s="662"/>
    </row>
    <row r="11" s="639" customFormat="1" spans="1:12">
      <c r="A11" s="640"/>
      <c r="B11" s="663" t="s">
        <v>12</v>
      </c>
      <c r="C11" s="664" t="s">
        <v>13</v>
      </c>
      <c r="D11" s="665"/>
      <c r="E11" s="540"/>
      <c r="F11" s="666"/>
      <c r="G11" s="538"/>
      <c r="H11" s="667"/>
      <c r="I11" s="667"/>
      <c r="J11" s="667"/>
      <c r="K11" s="667"/>
      <c r="L11" s="667"/>
    </row>
    <row r="12" s="639" customFormat="1" ht="30" spans="1:12">
      <c r="A12" s="640">
        <v>1</v>
      </c>
      <c r="B12" s="666">
        <f ca="1">IF(C12="","",A12)</f>
        <v>1</v>
      </c>
      <c r="C12" s="203" t="str">
        <f ca="1">IF(ISERROR(OFFSET($C$713,MATCH(A12,$F$714:$F$1320,0),0)),"",OFFSET($C$713,MATCH(A12,$F$714:$F$1320,0),0))</f>
        <v>KWH Elektronik; 3P; 4W; 220/380V; 5(10); kls 1 (Pengukuran Tidak Langsung)</v>
      </c>
      <c r="D12" s="577" t="str">
        <f ca="1">IF(ISERROR(OFFSET('HARGA SATUAN'!$D$6,MATCH(C12,'HARGA SATUAN'!$C$7:$C$1492,0),0)),"",OFFSET('HARGA SATUAN'!$D$6,MATCH(C12,'HARGA SATUAN'!$C$7:$C$1492,0),0))</f>
        <v>MDU-KD</v>
      </c>
      <c r="E12" s="577" t="str">
        <f ca="1">IF(B12="+","Unit",IF(ISERROR(OFFSET('HARGA SATUAN'!$E$6,MATCH(C12,'HARGA SATUAN'!$C$7:$C$1492,0),0)),"",OFFSET('HARGA SATUAN'!$E$6,MATCH(C12,'HARGA SATUAN'!$C$7:$C$1492,0),0)))</f>
        <v>Bh</v>
      </c>
      <c r="F12" s="668">
        <f ca="1">IF(ISERROR(OFFSET($D$713,MATCH(A12,$F$714:$F$1320,0),0)),"",OFFSET($D$713,MATCH(A12,$F$714:$F$1320,0),0))</f>
        <v>1</v>
      </c>
      <c r="G12" s="573">
        <f ca="1">IF(ISERROR(OFFSET('HARGA SATUAN'!$I$6,MATCH(C12,'HARGA SATUAN'!$C$7:$C$1492,0),0)),"",OFFSET('HARGA SATUAN'!$I$6,MATCH(C12,'HARGA SATUAN'!$C$7:$C$1492,0),0))</f>
        <v>1504200</v>
      </c>
      <c r="H12" s="667" t="e">
        <f ca="1">IF(B12="","",#REF!)</f>
        <v>#REF!</v>
      </c>
      <c r="I12" s="667" t="e">
        <f ca="1">IF(B12="","",#REF!)</f>
        <v>#REF!</v>
      </c>
      <c r="J12" s="667" t="e">
        <f ca="1">IF(B12="","",#REF!)</f>
        <v>#REF!</v>
      </c>
      <c r="K12" s="667" t="e">
        <f ca="1">IF(B12="","",#REF!)</f>
        <v>#REF!</v>
      </c>
      <c r="L12" s="667" t="e">
        <f ca="1">IF(C12="","",#REF!)</f>
        <v>#REF!</v>
      </c>
    </row>
    <row r="13" s="639" customFormat="1" customHeight="1" spans="1:12">
      <c r="A13" s="640">
        <v>2</v>
      </c>
      <c r="B13" s="666">
        <f ca="1" t="shared" ref="B13:B76" si="0">IF(C13="","",A13)</f>
        <v>2</v>
      </c>
      <c r="C13" s="203" t="str">
        <f ca="1" t="shared" ref="C13:C76" si="1">IF(ISERROR(OFFSET($C$713,MATCH(A13,$F$714:$F$1320,0),0)),"",OFFSET($C$713,MATCH(A13,$F$714:$F$1320,0),0))</f>
        <v>Smart Box Tidak Langsung Daya 197 kVA MCCB 300 A</v>
      </c>
      <c r="D13" s="577" t="str">
        <f ca="1">IF(ISERROR(OFFSET('HARGA SATUAN'!$D$6,MATCH(C13,'HARGA SATUAN'!$C$7:$C$1492,0),0)),"",OFFSET('HARGA SATUAN'!$D$6,MATCH(C13,'HARGA SATUAN'!$C$7:$C$1492,0),0))</f>
        <v>MDU-KD</v>
      </c>
      <c r="E13" s="577" t="str">
        <f ca="1">IF(B13="+","Unit",IF(ISERROR(OFFSET('HARGA SATUAN'!$E$6,MATCH(C13,'HARGA SATUAN'!$C$7:$C$1492,0),0)),"",OFFSET('HARGA SATUAN'!$E$6,MATCH(C13,'HARGA SATUAN'!$C$7:$C$1492,0),0)))</f>
        <v>Unit</v>
      </c>
      <c r="F13" s="668">
        <f ca="1" t="shared" ref="F13:F76" si="2">IF(ISERROR(OFFSET($D$713,MATCH(A13,$F$714:$F$1320,0),0)),"",OFFSET($D$713,MATCH(A13,$F$714:$F$1320,0),0))</f>
        <v>1</v>
      </c>
      <c r="G13" s="573">
        <f ca="1">IF(ISERROR(OFFSET('HARGA SATUAN'!$I$6,MATCH(C13,'HARGA SATUAN'!$C$7:$C$1492,0),0)),"",OFFSET('HARGA SATUAN'!$I$6,MATCH(C13,'HARGA SATUAN'!$C$7:$C$1492,0),0))</f>
        <v>15727300</v>
      </c>
      <c r="H13" s="667" t="e">
        <f ca="1">IF(B13="","",#REF!)</f>
        <v>#REF!</v>
      </c>
      <c r="I13" s="667" t="e">
        <f ca="1">IF(B13="","",#REF!)</f>
        <v>#REF!</v>
      </c>
      <c r="J13" s="667" t="e">
        <f ca="1">IF(B13="","",#REF!)</f>
        <v>#REF!</v>
      </c>
      <c r="K13" s="667" t="e">
        <f ca="1">IF(B13="","",#REF!)</f>
        <v>#REF!</v>
      </c>
      <c r="L13" s="667" t="e">
        <f ca="1">IF(C13="","",#REF!)</f>
        <v>#REF!</v>
      </c>
    </row>
    <row r="14" s="639" customFormat="1" spans="1:12">
      <c r="A14" s="640">
        <v>3</v>
      </c>
      <c r="B14" s="666">
        <f ca="1" t="shared" si="0"/>
        <v>3</v>
      </c>
      <c r="C14" s="203" t="str">
        <f ca="1" t="shared" si="1"/>
        <v>Trafo 3 phasa 250 kVA DYn5</v>
      </c>
      <c r="D14" s="577" t="str">
        <f ca="1">IF(ISERROR(OFFSET('HARGA SATUAN'!$D$6,MATCH(C14,'HARGA SATUAN'!$C$7:$C$1492,0),0)),"",OFFSET('HARGA SATUAN'!$D$6,MATCH(C14,'HARGA SATUAN'!$C$7:$C$1492,0),0))</f>
        <v>MDU-KD</v>
      </c>
      <c r="E14" s="577" t="str">
        <f ca="1">IF(B14="+","Unit",IF(ISERROR(OFFSET('HARGA SATUAN'!$E$6,MATCH(C14,'HARGA SATUAN'!$C$7:$C$1492,0),0)),"",OFFSET('HARGA SATUAN'!$E$6,MATCH(C14,'HARGA SATUAN'!$C$7:$C$1492,0),0)))</f>
        <v>Bh</v>
      </c>
      <c r="F14" s="668">
        <f ca="1" t="shared" si="2"/>
        <v>1</v>
      </c>
      <c r="G14" s="573">
        <f ca="1">IF(ISERROR(OFFSET('HARGA SATUAN'!$I$6,MATCH(C14,'HARGA SATUAN'!$C$7:$C$1492,0),0)),"",OFFSET('HARGA SATUAN'!$I$6,MATCH(C14,'HARGA SATUAN'!$C$7:$C$1492,0),0))</f>
        <v>63057400</v>
      </c>
      <c r="H14" s="667" t="e">
        <f ca="1">IF(B14="","",#REF!)</f>
        <v>#REF!</v>
      </c>
      <c r="I14" s="667" t="e">
        <f ca="1">IF(B14="","",#REF!)</f>
        <v>#REF!</v>
      </c>
      <c r="J14" s="667" t="e">
        <f ca="1">IF(B14="","",#REF!)</f>
        <v>#REF!</v>
      </c>
      <c r="K14" s="667" t="e">
        <f ca="1">IF(B14="","",#REF!)</f>
        <v>#REF!</v>
      </c>
      <c r="L14" s="667" t="e">
        <f ca="1">IF(C14="","",#REF!)</f>
        <v>#REF!</v>
      </c>
    </row>
    <row r="15" s="639" customFormat="1" spans="1:12">
      <c r="A15" s="640">
        <v>4</v>
      </c>
      <c r="B15" s="666">
        <f ca="1" t="shared" si="0"/>
        <v>4</v>
      </c>
      <c r="C15" s="203" t="str">
        <f ca="1" t="shared" si="1"/>
        <v>FCO Polymer</v>
      </c>
      <c r="D15" s="577" t="str">
        <f ca="1">IF(ISERROR(OFFSET('HARGA SATUAN'!$D$6,MATCH(C15,'HARGA SATUAN'!$C$7:$C$1492,0),0)),"",OFFSET('HARGA SATUAN'!$D$6,MATCH(C15,'HARGA SATUAN'!$C$7:$C$1492,0),0))</f>
        <v>MDU-KD</v>
      </c>
      <c r="E15" s="577" t="str">
        <f ca="1">IF(B15="+","Unit",IF(ISERROR(OFFSET('HARGA SATUAN'!$E$6,MATCH(C15,'HARGA SATUAN'!$C$7:$C$1492,0),0)),"",OFFSET('HARGA SATUAN'!$E$6,MATCH(C15,'HARGA SATUAN'!$C$7:$C$1492,0),0)))</f>
        <v>Bh</v>
      </c>
      <c r="F15" s="668">
        <f ca="1" t="shared" si="2"/>
        <v>3</v>
      </c>
      <c r="G15" s="573">
        <f ca="1">IF(ISERROR(OFFSET('HARGA SATUAN'!$I$6,MATCH(C15,'HARGA SATUAN'!$C$7:$C$1492,0),0)),"",OFFSET('HARGA SATUAN'!$I$6,MATCH(C15,'HARGA SATUAN'!$C$7:$C$1492,0),0))</f>
        <v>848250</v>
      </c>
      <c r="H15" s="667" t="e">
        <f ca="1">IF(B15="","",#REF!)</f>
        <v>#REF!</v>
      </c>
      <c r="I15" s="667" t="e">
        <f ca="1">IF(B15="","",#REF!)</f>
        <v>#REF!</v>
      </c>
      <c r="J15" s="667" t="e">
        <f ca="1">IF(B15="","",#REF!)</f>
        <v>#REF!</v>
      </c>
      <c r="K15" s="667" t="e">
        <f ca="1">IF(B15="","",#REF!)</f>
        <v>#REF!</v>
      </c>
      <c r="L15" s="667" t="e">
        <f ca="1">IF(C15="","",#REF!)</f>
        <v>#REF!</v>
      </c>
    </row>
    <row r="16" s="639" customFormat="1" spans="1:12">
      <c r="A16" s="640">
        <v>5</v>
      </c>
      <c r="B16" s="666">
        <f ca="1" t="shared" si="0"/>
        <v>5</v>
      </c>
      <c r="C16" s="203" t="str">
        <f ca="1" t="shared" si="1"/>
        <v>Lightning Arester (Polymer) 21 KV, 10 KA</v>
      </c>
      <c r="D16" s="577" t="str">
        <f ca="1">IF(ISERROR(OFFSET('HARGA SATUAN'!$D$6,MATCH(C16,'HARGA SATUAN'!$C$7:$C$1492,0),0)),"",OFFSET('HARGA SATUAN'!$D$6,MATCH(C16,'HARGA SATUAN'!$C$7:$C$1492,0),0))</f>
        <v>MDU-KD</v>
      </c>
      <c r="E16" s="577" t="str">
        <f ca="1">IF(B16="+","Unit",IF(ISERROR(OFFSET('HARGA SATUAN'!$E$6,MATCH(C16,'HARGA SATUAN'!$C$7:$C$1492,0),0)),"",OFFSET('HARGA SATUAN'!$E$6,MATCH(C16,'HARGA SATUAN'!$C$7:$C$1492,0),0)))</f>
        <v>Bh</v>
      </c>
      <c r="F16" s="668">
        <f ca="1" t="shared" si="2"/>
        <v>3</v>
      </c>
      <c r="G16" s="573">
        <f ca="1">IF(ISERROR(OFFSET('HARGA SATUAN'!$I$6,MATCH(C16,'HARGA SATUAN'!$C$7:$C$1492,0),0)),"",OFFSET('HARGA SATUAN'!$I$6,MATCH(C16,'HARGA SATUAN'!$C$7:$C$1492,0),0))</f>
        <v>725900</v>
      </c>
      <c r="H16" s="667" t="e">
        <f ca="1">IF(B16="","",#REF!)</f>
        <v>#REF!</v>
      </c>
      <c r="I16" s="667" t="e">
        <f ca="1">IF(B16="","",#REF!)</f>
        <v>#REF!</v>
      </c>
      <c r="J16" s="667" t="e">
        <f ca="1">IF(B16="","",#REF!)</f>
        <v>#REF!</v>
      </c>
      <c r="K16" s="667" t="e">
        <f ca="1">IF(B16="","",#REF!)</f>
        <v>#REF!</v>
      </c>
      <c r="L16" s="667" t="e">
        <f ca="1">IF(C16="","",#REF!)</f>
        <v>#REF!</v>
      </c>
    </row>
    <row r="17" s="639" customFormat="1" spans="1:12">
      <c r="A17" s="640">
        <v>6</v>
      </c>
      <c r="B17" s="666">
        <f ca="1" t="shared" si="0"/>
        <v>6</v>
      </c>
      <c r="C17" s="203" t="str">
        <f ca="1" t="shared" si="1"/>
        <v>AAAC 70 mm²</v>
      </c>
      <c r="D17" s="577" t="str">
        <f ca="1">IF(ISERROR(OFFSET('HARGA SATUAN'!$D$6,MATCH(C17,'HARGA SATUAN'!$C$7:$C$1492,0),0)),"",OFFSET('HARGA SATUAN'!$D$6,MATCH(C17,'HARGA SATUAN'!$C$7:$C$1492,0),0))</f>
        <v>MDU-KD</v>
      </c>
      <c r="E17" s="577" t="str">
        <f ca="1">IF(B17="+","Unit",IF(ISERROR(OFFSET('HARGA SATUAN'!$E$6,MATCH(C17,'HARGA SATUAN'!$C$7:$C$1492,0),0)),"",OFFSET('HARGA SATUAN'!$E$6,MATCH(C17,'HARGA SATUAN'!$C$7:$C$1492,0),0)))</f>
        <v>Mtr</v>
      </c>
      <c r="F17" s="668">
        <f ca="1" t="shared" si="2"/>
        <v>9</v>
      </c>
      <c r="G17" s="573">
        <f ca="1">IF(ISERROR(OFFSET('HARGA SATUAN'!$I$6,MATCH(C17,'HARGA SATUAN'!$C$7:$C$1492,0),0)),"",OFFSET('HARGA SATUAN'!$I$6,MATCH(C17,'HARGA SATUAN'!$C$7:$C$1492,0),0))</f>
        <v>14200</v>
      </c>
      <c r="H17" s="667" t="e">
        <f ca="1">IF(B17="","",#REF!)</f>
        <v>#REF!</v>
      </c>
      <c r="I17" s="667" t="e">
        <f ca="1">IF(B17="","",#REF!)</f>
        <v>#REF!</v>
      </c>
      <c r="J17" s="667" t="e">
        <f ca="1">IF(B17="","",#REF!)</f>
        <v>#REF!</v>
      </c>
      <c r="K17" s="667" t="e">
        <f ca="1">IF(B17="","",#REF!)</f>
        <v>#REF!</v>
      </c>
      <c r="L17" s="667" t="e">
        <f ca="1">IF(C17="","",#REF!)</f>
        <v>#REF!</v>
      </c>
    </row>
    <row r="18" s="639" customFormat="1" spans="1:12">
      <c r="A18" s="640">
        <v>7</v>
      </c>
      <c r="B18" s="666">
        <f ca="1" t="shared" si="0"/>
        <v>7</v>
      </c>
      <c r="C18" s="203" t="str">
        <f ca="1" t="shared" si="1"/>
        <v>NFA2X-T 3x70+1x70</v>
      </c>
      <c r="D18" s="577" t="str">
        <f ca="1">IF(ISERROR(OFFSET('HARGA SATUAN'!$D$6,MATCH(C18,'HARGA SATUAN'!$C$7:$C$1492,0),0)),"",OFFSET('HARGA SATUAN'!$D$6,MATCH(C18,'HARGA SATUAN'!$C$7:$C$1492,0),0))</f>
        <v>MDU-KD</v>
      </c>
      <c r="E18" s="577" t="str">
        <f ca="1">IF(B18="+","Unit",IF(ISERROR(OFFSET('HARGA SATUAN'!$E$6,MATCH(C18,'HARGA SATUAN'!$C$7:$C$1492,0),0)),"",OFFSET('HARGA SATUAN'!$E$6,MATCH(C18,'HARGA SATUAN'!$C$7:$C$1492,0),0)))</f>
        <v>Mtr</v>
      </c>
      <c r="F18" s="668">
        <f ca="1" t="shared" si="2"/>
        <v>3</v>
      </c>
      <c r="G18" s="573">
        <f ca="1">IF(ISERROR(OFFSET('HARGA SATUAN'!$I$6,MATCH(C18,'HARGA SATUAN'!$C$7:$C$1492,0),0)),"",OFFSET('HARGA SATUAN'!$I$6,MATCH(C18,'HARGA SATUAN'!$C$7:$C$1492,0),0))</f>
        <v>54500</v>
      </c>
      <c r="H18" s="667" t="e">
        <f ca="1">IF(B18="","",#REF!)</f>
        <v>#REF!</v>
      </c>
      <c r="I18" s="667" t="e">
        <f ca="1">IF(B18="","",#REF!)</f>
        <v>#REF!</v>
      </c>
      <c r="J18" s="667" t="e">
        <f ca="1">IF(B18="","",#REF!)</f>
        <v>#REF!</v>
      </c>
      <c r="K18" s="667" t="e">
        <f ca="1">IF(B18="","",#REF!)</f>
        <v>#REF!</v>
      </c>
      <c r="L18" s="667" t="e">
        <f ca="1">IF(C18="","",#REF!)</f>
        <v>#REF!</v>
      </c>
    </row>
    <row r="19" s="639" customFormat="1" spans="1:12">
      <c r="A19" s="640">
        <v>8</v>
      </c>
      <c r="B19" s="666">
        <f ca="1" t="shared" si="0"/>
        <v>8</v>
      </c>
      <c r="C19" s="203" t="str">
        <f ca="1" t="shared" si="1"/>
        <v>Kabel NYY 1 x 150 mm²</v>
      </c>
      <c r="D19" s="577" t="str">
        <f ca="1">IF(ISERROR(OFFSET('HARGA SATUAN'!$D$6,MATCH(C19,'HARGA SATUAN'!$C$7:$C$1492,0),0)),"",OFFSET('HARGA SATUAN'!$D$6,MATCH(C19,'HARGA SATUAN'!$C$7:$C$1492,0),0))</f>
        <v>MDU-KD</v>
      </c>
      <c r="E19" s="577" t="str">
        <f ca="1">IF(B19="+","Unit",IF(ISERROR(OFFSET('HARGA SATUAN'!$E$6,MATCH(C19,'HARGA SATUAN'!$C$7:$C$1492,0),0)),"",OFFSET('HARGA SATUAN'!$E$6,MATCH(C19,'HARGA SATUAN'!$C$7:$C$1492,0),0)))</f>
        <v>Mtr</v>
      </c>
      <c r="F19" s="668">
        <f ca="1" t="shared" si="2"/>
        <v>48</v>
      </c>
      <c r="G19" s="573">
        <f ca="1">IF(ISERROR(OFFSET('HARGA SATUAN'!$I$6,MATCH(C19,'HARGA SATUAN'!$C$7:$C$1492,0),0)),"",OFFSET('HARGA SATUAN'!$I$6,MATCH(C19,'HARGA SATUAN'!$C$7:$C$1492,0),0))</f>
        <v>218600</v>
      </c>
      <c r="H19" s="667" t="e">
        <f ca="1">IF(B19="","",#REF!)</f>
        <v>#REF!</v>
      </c>
      <c r="I19" s="667" t="e">
        <f ca="1">IF(B19="","",#REF!)</f>
        <v>#REF!</v>
      </c>
      <c r="J19" s="667" t="e">
        <f ca="1">IF(B19="","",#REF!)</f>
        <v>#REF!</v>
      </c>
      <c r="K19" s="667" t="e">
        <f ca="1">IF(B19="","",#REF!)</f>
        <v>#REF!</v>
      </c>
      <c r="L19" s="667" t="e">
        <f ca="1">IF(C19="","",#REF!)</f>
        <v>#REF!</v>
      </c>
    </row>
    <row r="20" s="639" customFormat="1" spans="1:12">
      <c r="A20" s="640">
        <v>9</v>
      </c>
      <c r="B20" s="666">
        <f ca="1" t="shared" si="0"/>
        <v>9</v>
      </c>
      <c r="C20" s="203" t="str">
        <f ca="1" t="shared" si="1"/>
        <v>Modem 3G/4G</v>
      </c>
      <c r="D20" s="577" t="str">
        <f ca="1">IF(ISERROR(OFFSET('HARGA SATUAN'!$D$6,MATCH(C20,'HARGA SATUAN'!$C$7:$C$1492,0),0)),"",OFFSET('HARGA SATUAN'!$D$6,MATCH(C20,'HARGA SATUAN'!$C$7:$C$1492,0),0))</f>
        <v>HDW</v>
      </c>
      <c r="E20" s="577" t="str">
        <f ca="1">IF(B20="+","Unit",IF(ISERROR(OFFSET('HARGA SATUAN'!$E$6,MATCH(C20,'HARGA SATUAN'!$C$7:$C$1492,0),0)),"",OFFSET('HARGA SATUAN'!$E$6,MATCH(C20,'HARGA SATUAN'!$C$7:$C$1492,0),0)))</f>
        <v>Unit</v>
      </c>
      <c r="F20" s="668">
        <f ca="1" t="shared" si="2"/>
        <v>1</v>
      </c>
      <c r="G20" s="573">
        <f ca="1">IF(ISERROR(OFFSET('HARGA SATUAN'!$I$6,MATCH(C20,'HARGA SATUAN'!$C$7:$C$1492,0),0)),"",OFFSET('HARGA SATUAN'!$I$6,MATCH(C20,'HARGA SATUAN'!$C$7:$C$1492,0),0))</f>
        <v>1113900</v>
      </c>
      <c r="H20" s="667" t="e">
        <f ca="1">IF(B20="","",#REF!)</f>
        <v>#REF!</v>
      </c>
      <c r="I20" s="667" t="e">
        <f ca="1">IF(B20="","",#REF!)</f>
        <v>#REF!</v>
      </c>
      <c r="J20" s="667" t="e">
        <f ca="1">IF(B20="","",#REF!)</f>
        <v>#REF!</v>
      </c>
      <c r="K20" s="667" t="e">
        <f ca="1">IF(B20="","",#REF!)</f>
        <v>#REF!</v>
      </c>
      <c r="L20" s="667" t="e">
        <f ca="1">IF(C20="","",#REF!)</f>
        <v>#REF!</v>
      </c>
    </row>
    <row r="21" s="639" customFormat="1" spans="1:12">
      <c r="A21" s="640">
        <v>10</v>
      </c>
      <c r="B21" s="666" t="str">
        <f ca="1" t="shared" si="0"/>
        <v/>
      </c>
      <c r="C21" s="203" t="str">
        <f ca="1" t="shared" si="1"/>
        <v/>
      </c>
      <c r="D21" s="577" t="str">
        <f ca="1">IF(ISERROR(OFFSET('HARGA SATUAN'!$D$6,MATCH(C21,'HARGA SATUAN'!$C$7:$C$1492,0),0)),"",OFFSET('HARGA SATUAN'!$D$6,MATCH(C21,'HARGA SATUAN'!$C$7:$C$1492,0),0))</f>
        <v/>
      </c>
      <c r="E21" s="577">
        <f ca="1">IF(B21="+","Unit",IF(ISERROR(OFFSET('HARGA SATUAN'!$E$6,MATCH(C21,'HARGA SATUAN'!$C$7:$C$1492,0),0)),"",OFFSET('HARGA SATUAN'!$E$6,MATCH(C21,'HARGA SATUAN'!$C$7:$C$1492,0),0)))</f>
        <v>0</v>
      </c>
      <c r="F21" s="668" t="str">
        <f ca="1" t="shared" si="2"/>
        <v/>
      </c>
      <c r="G21" s="573">
        <f ca="1">IF(ISERROR(OFFSET('HARGA SATUAN'!$I$6,MATCH(C21,'HARGA SATUAN'!$C$7:$C$1492,0),0)),"",OFFSET('HARGA SATUAN'!$I$6,MATCH(C21,'HARGA SATUAN'!$C$7:$C$1492,0),0))</f>
        <v>0</v>
      </c>
      <c r="H21" s="667" t="str">
        <f ca="1">IF(B21="","",#REF!)</f>
        <v/>
      </c>
      <c r="I21" s="667" t="str">
        <f ca="1">IF(B21="","",#REF!)</f>
        <v/>
      </c>
      <c r="J21" s="667" t="str">
        <f ca="1">IF(B21="","",#REF!)</f>
        <v/>
      </c>
      <c r="K21" s="667" t="str">
        <f ca="1">IF(B21="","",#REF!)</f>
        <v/>
      </c>
      <c r="L21" s="667" t="str">
        <f ca="1">IF(C21="","",#REF!)</f>
        <v/>
      </c>
    </row>
    <row r="22" s="639" customFormat="1" spans="1:12">
      <c r="A22" s="640">
        <v>11</v>
      </c>
      <c r="B22" s="666" t="str">
        <f ca="1" t="shared" si="0"/>
        <v/>
      </c>
      <c r="C22" s="203" t="str">
        <f ca="1" t="shared" si="1"/>
        <v/>
      </c>
      <c r="D22" s="577" t="str">
        <f ca="1">IF(ISERROR(OFFSET('HARGA SATUAN'!$D$6,MATCH(C22,'HARGA SATUAN'!$C$7:$C$1492,0),0)),"",OFFSET('HARGA SATUAN'!$D$6,MATCH(C22,'HARGA SATUAN'!$C$7:$C$1492,0),0))</f>
        <v/>
      </c>
      <c r="E22" s="577">
        <f ca="1">IF(B22="+","Unit",IF(ISERROR(OFFSET('HARGA SATUAN'!$E$6,MATCH(C22,'HARGA SATUAN'!$C$7:$C$1492,0),0)),"",OFFSET('HARGA SATUAN'!$E$6,MATCH(C22,'HARGA SATUAN'!$C$7:$C$1492,0),0)))</f>
        <v>0</v>
      </c>
      <c r="F22" s="668" t="str">
        <f ca="1" t="shared" si="2"/>
        <v/>
      </c>
      <c r="G22" s="573">
        <f ca="1">IF(ISERROR(OFFSET('HARGA SATUAN'!$I$6,MATCH(C22,'HARGA SATUAN'!$C$7:$C$1492,0),0)),"",OFFSET('HARGA SATUAN'!$I$6,MATCH(C22,'HARGA SATUAN'!$C$7:$C$1492,0),0))</f>
        <v>0</v>
      </c>
      <c r="H22" s="667" t="str">
        <f ca="1">IF(B22="","",#REF!)</f>
        <v/>
      </c>
      <c r="I22" s="667" t="str">
        <f ca="1">IF(B22="","",#REF!)</f>
        <v/>
      </c>
      <c r="J22" s="667" t="str">
        <f ca="1">IF(B22="","",#REF!)</f>
        <v/>
      </c>
      <c r="K22" s="667" t="str">
        <f ca="1">IF(B22="","",#REF!)</f>
        <v/>
      </c>
      <c r="L22" s="667" t="str">
        <f ca="1">IF(C22="","",#REF!)</f>
        <v/>
      </c>
    </row>
    <row r="23" s="639" customFormat="1" spans="1:12">
      <c r="A23" s="640">
        <v>12</v>
      </c>
      <c r="B23" s="666" t="str">
        <f ca="1" t="shared" si="0"/>
        <v/>
      </c>
      <c r="C23" s="203" t="str">
        <f ca="1" t="shared" si="1"/>
        <v/>
      </c>
      <c r="D23" s="577" t="str">
        <f ca="1">IF(ISERROR(OFFSET('HARGA SATUAN'!$D$6,MATCH(C23,'HARGA SATUAN'!$C$7:$C$1492,0),0)),"",OFFSET('HARGA SATUAN'!$D$6,MATCH(C23,'HARGA SATUAN'!$C$7:$C$1492,0),0))</f>
        <v/>
      </c>
      <c r="E23" s="577">
        <f ca="1">IF(B23="+","Unit",IF(ISERROR(OFFSET('HARGA SATUAN'!$E$6,MATCH(C23,'HARGA SATUAN'!$C$7:$C$1492,0),0)),"",OFFSET('HARGA SATUAN'!$E$6,MATCH(C23,'HARGA SATUAN'!$C$7:$C$1492,0),0)))</f>
        <v>0</v>
      </c>
      <c r="F23" s="668" t="str">
        <f ca="1" t="shared" si="2"/>
        <v/>
      </c>
      <c r="G23" s="573">
        <f ca="1">IF(ISERROR(OFFSET('HARGA SATUAN'!$I$6,MATCH(C23,'HARGA SATUAN'!$C$7:$C$1492,0),0)),"",OFFSET('HARGA SATUAN'!$I$6,MATCH(C23,'HARGA SATUAN'!$C$7:$C$1492,0),0))</f>
        <v>0</v>
      </c>
      <c r="H23" s="667" t="str">
        <f ca="1">IF(B23="","",#REF!)</f>
        <v/>
      </c>
      <c r="I23" s="667" t="str">
        <f ca="1">IF(B23="","",#REF!)</f>
        <v/>
      </c>
      <c r="J23" s="667" t="str">
        <f ca="1">IF(B23="","",#REF!)</f>
        <v/>
      </c>
      <c r="K23" s="667" t="str">
        <f ca="1">IF(B23="","",#REF!)</f>
        <v/>
      </c>
      <c r="L23" s="667" t="str">
        <f ca="1">IF(C23="","",#REF!)</f>
        <v/>
      </c>
    </row>
    <row r="24" s="639" customFormat="1" spans="1:12">
      <c r="A24" s="640">
        <v>13</v>
      </c>
      <c r="B24" s="666" t="str">
        <f ca="1" t="shared" si="0"/>
        <v/>
      </c>
      <c r="C24" s="203" t="str">
        <f ca="1" t="shared" si="1"/>
        <v/>
      </c>
      <c r="D24" s="577" t="str">
        <f ca="1">IF(ISERROR(OFFSET('HARGA SATUAN'!$D$6,MATCH(C24,'HARGA SATUAN'!$C$7:$C$1492,0),0)),"",OFFSET('HARGA SATUAN'!$D$6,MATCH(C24,'HARGA SATUAN'!$C$7:$C$1492,0),0))</f>
        <v/>
      </c>
      <c r="E24" s="577">
        <f ca="1">IF(B24="+","Unit",IF(ISERROR(OFFSET('HARGA SATUAN'!$E$6,MATCH(C24,'HARGA SATUAN'!$C$7:$C$1492,0),0)),"",OFFSET('HARGA SATUAN'!$E$6,MATCH(C24,'HARGA SATUAN'!$C$7:$C$1492,0),0)))</f>
        <v>0</v>
      </c>
      <c r="F24" s="668" t="str">
        <f ca="1" t="shared" si="2"/>
        <v/>
      </c>
      <c r="G24" s="573">
        <f ca="1">IF(ISERROR(OFFSET('HARGA SATUAN'!$I$6,MATCH(C24,'HARGA SATUAN'!$C$7:$C$1492,0),0)),"",OFFSET('HARGA SATUAN'!$I$6,MATCH(C24,'HARGA SATUAN'!$C$7:$C$1492,0),0))</f>
        <v>0</v>
      </c>
      <c r="H24" s="667" t="str">
        <f ca="1">IF(B24="","",#REF!)</f>
        <v/>
      </c>
      <c r="I24" s="667" t="str">
        <f ca="1">IF(B24="","",#REF!)</f>
        <v/>
      </c>
      <c r="J24" s="667" t="str">
        <f ca="1">IF(B24="","",#REF!)</f>
        <v/>
      </c>
      <c r="K24" s="667" t="str">
        <f ca="1">IF(B24="","",#REF!)</f>
        <v/>
      </c>
      <c r="L24" s="667" t="str">
        <f ca="1">IF(C24="","",#REF!)</f>
        <v/>
      </c>
    </row>
    <row r="25" s="639" customFormat="1" spans="1:12">
      <c r="A25" s="640">
        <v>14</v>
      </c>
      <c r="B25" s="666" t="str">
        <f ca="1" t="shared" si="0"/>
        <v/>
      </c>
      <c r="C25" s="203" t="str">
        <f ca="1" t="shared" si="1"/>
        <v/>
      </c>
      <c r="D25" s="577" t="str">
        <f ca="1">IF(ISERROR(OFFSET('HARGA SATUAN'!$D$6,MATCH(C25,'HARGA SATUAN'!$C$7:$C$1492,0),0)),"",OFFSET('HARGA SATUAN'!$D$6,MATCH(C25,'HARGA SATUAN'!$C$7:$C$1492,0),0))</f>
        <v/>
      </c>
      <c r="E25" s="577">
        <f ca="1">IF(B25="+","Unit",IF(ISERROR(OFFSET('HARGA SATUAN'!$E$6,MATCH(C25,'HARGA SATUAN'!$C$7:$C$1492,0),0)),"",OFFSET('HARGA SATUAN'!$E$6,MATCH(C25,'HARGA SATUAN'!$C$7:$C$1492,0),0)))</f>
        <v>0</v>
      </c>
      <c r="F25" s="668" t="str">
        <f ca="1" t="shared" si="2"/>
        <v/>
      </c>
      <c r="G25" s="573">
        <f ca="1">IF(ISERROR(OFFSET('HARGA SATUAN'!$I$6,MATCH(C25,'HARGA SATUAN'!$C$7:$C$1492,0),0)),"",OFFSET('HARGA SATUAN'!$I$6,MATCH(C25,'HARGA SATUAN'!$C$7:$C$1492,0),0))</f>
        <v>0</v>
      </c>
      <c r="H25" s="667" t="str">
        <f ca="1">IF(B25="","",#REF!)</f>
        <v/>
      </c>
      <c r="I25" s="667" t="str">
        <f ca="1">IF(B25="","",#REF!)</f>
        <v/>
      </c>
      <c r="J25" s="667" t="str">
        <f ca="1">IF(B25="","",#REF!)</f>
        <v/>
      </c>
      <c r="K25" s="667" t="str">
        <f ca="1">IF(B25="","",#REF!)</f>
        <v/>
      </c>
      <c r="L25" s="667" t="str">
        <f ca="1">IF(C25="","",#REF!)</f>
        <v/>
      </c>
    </row>
    <row r="26" s="639" customFormat="1" spans="1:12">
      <c r="A26" s="640">
        <v>15</v>
      </c>
      <c r="B26" s="666" t="str">
        <f ca="1" t="shared" si="0"/>
        <v/>
      </c>
      <c r="C26" s="203" t="str">
        <f ca="1" t="shared" si="1"/>
        <v/>
      </c>
      <c r="D26" s="577" t="str">
        <f ca="1">IF(ISERROR(OFFSET('HARGA SATUAN'!$D$6,MATCH(C26,'HARGA SATUAN'!$C$7:$C$1492,0),0)),"",OFFSET('HARGA SATUAN'!$D$6,MATCH(C26,'HARGA SATUAN'!$C$7:$C$1492,0),0))</f>
        <v/>
      </c>
      <c r="E26" s="577">
        <f ca="1">IF(B26="+","Unit",IF(ISERROR(OFFSET('HARGA SATUAN'!$E$6,MATCH(C26,'HARGA SATUAN'!$C$7:$C$1492,0),0)),"",OFFSET('HARGA SATUAN'!$E$6,MATCH(C26,'HARGA SATUAN'!$C$7:$C$1492,0),0)))</f>
        <v>0</v>
      </c>
      <c r="F26" s="668" t="str">
        <f ca="1" t="shared" si="2"/>
        <v/>
      </c>
      <c r="G26" s="573">
        <f ca="1">IF(ISERROR(OFFSET('HARGA SATUAN'!$I$6,MATCH(C26,'HARGA SATUAN'!$C$7:$C$1492,0),0)),"",OFFSET('HARGA SATUAN'!$I$6,MATCH(C26,'HARGA SATUAN'!$C$7:$C$1492,0),0))</f>
        <v>0</v>
      </c>
      <c r="H26" s="667" t="str">
        <f ca="1">IF(B26="","",#REF!)</f>
        <v/>
      </c>
      <c r="I26" s="667" t="str">
        <f ca="1">IF(B26="","",#REF!)</f>
        <v/>
      </c>
      <c r="J26" s="667" t="str">
        <f ca="1">IF(B26="","",#REF!)</f>
        <v/>
      </c>
      <c r="K26" s="667" t="str">
        <f ca="1">IF(B26="","",#REF!)</f>
        <v/>
      </c>
      <c r="L26" s="667" t="str">
        <f ca="1">IF(C26="","",#REF!)</f>
        <v/>
      </c>
    </row>
    <row r="27" s="639" customFormat="1" spans="1:12">
      <c r="A27" s="640">
        <v>16</v>
      </c>
      <c r="B27" s="666" t="str">
        <f ca="1" t="shared" si="0"/>
        <v/>
      </c>
      <c r="C27" s="203" t="str">
        <f ca="1" t="shared" si="1"/>
        <v/>
      </c>
      <c r="D27" s="577" t="str">
        <f ca="1">IF(ISERROR(OFFSET('HARGA SATUAN'!$D$6,MATCH(C27,'HARGA SATUAN'!$C$7:$C$1492,0),0)),"",OFFSET('HARGA SATUAN'!$D$6,MATCH(C27,'HARGA SATUAN'!$C$7:$C$1492,0),0))</f>
        <v/>
      </c>
      <c r="E27" s="577">
        <f ca="1">IF(B27="+","Unit",IF(ISERROR(OFFSET('HARGA SATUAN'!$E$6,MATCH(C27,'HARGA SATUAN'!$C$7:$C$1492,0),0)),"",OFFSET('HARGA SATUAN'!$E$6,MATCH(C27,'HARGA SATUAN'!$C$7:$C$1492,0),0)))</f>
        <v>0</v>
      </c>
      <c r="F27" s="668" t="str">
        <f ca="1" t="shared" si="2"/>
        <v/>
      </c>
      <c r="G27" s="573">
        <f ca="1">IF(ISERROR(OFFSET('HARGA SATUAN'!$I$6,MATCH(C27,'HARGA SATUAN'!$C$7:$C$1492,0),0)),"",OFFSET('HARGA SATUAN'!$I$6,MATCH(C27,'HARGA SATUAN'!$C$7:$C$1492,0),0))</f>
        <v>0</v>
      </c>
      <c r="H27" s="667" t="str">
        <f ca="1">IF(B27="","",#REF!)</f>
        <v/>
      </c>
      <c r="I27" s="667" t="str">
        <f ca="1">IF(B27="","",#REF!)</f>
        <v/>
      </c>
      <c r="J27" s="667" t="str">
        <f ca="1">IF(B27="","",#REF!)</f>
        <v/>
      </c>
      <c r="K27" s="667" t="str">
        <f ca="1">IF(B27="","",#REF!)</f>
        <v/>
      </c>
      <c r="L27" s="667" t="str">
        <f ca="1">IF(C27="","",#REF!)</f>
        <v/>
      </c>
    </row>
    <row r="28" s="639" customFormat="1" spans="1:12">
      <c r="A28" s="640">
        <v>17</v>
      </c>
      <c r="B28" s="666" t="str">
        <f ca="1" t="shared" si="0"/>
        <v/>
      </c>
      <c r="C28" s="203" t="str">
        <f ca="1" t="shared" si="1"/>
        <v/>
      </c>
      <c r="D28" s="577" t="str">
        <f ca="1">IF(ISERROR(OFFSET('HARGA SATUAN'!$D$6,MATCH(C28,'HARGA SATUAN'!$C$7:$C$1492,0),0)),"",OFFSET('HARGA SATUAN'!$D$6,MATCH(C28,'HARGA SATUAN'!$C$7:$C$1492,0),0))</f>
        <v/>
      </c>
      <c r="E28" s="577">
        <f ca="1">IF(B28="+","Unit",IF(ISERROR(OFFSET('HARGA SATUAN'!$E$6,MATCH(C28,'HARGA SATUAN'!$C$7:$C$1492,0),0)),"",OFFSET('HARGA SATUAN'!$E$6,MATCH(C28,'HARGA SATUAN'!$C$7:$C$1492,0),0)))</f>
        <v>0</v>
      </c>
      <c r="F28" s="668" t="str">
        <f ca="1" t="shared" si="2"/>
        <v/>
      </c>
      <c r="G28" s="573">
        <f ca="1">IF(ISERROR(OFFSET('HARGA SATUAN'!$I$6,MATCH(C28,'HARGA SATUAN'!$C$7:$C$1492,0),0)),"",OFFSET('HARGA SATUAN'!$I$6,MATCH(C28,'HARGA SATUAN'!$C$7:$C$1492,0),0))</f>
        <v>0</v>
      </c>
      <c r="H28" s="667" t="str">
        <f ca="1">IF(B28="","",#REF!)</f>
        <v/>
      </c>
      <c r="I28" s="667" t="str">
        <f ca="1">IF(B28="","",#REF!)</f>
        <v/>
      </c>
      <c r="J28" s="667" t="str">
        <f ca="1">IF(B28="","",#REF!)</f>
        <v/>
      </c>
      <c r="K28" s="667" t="str">
        <f ca="1">IF(B28="","",#REF!)</f>
        <v/>
      </c>
      <c r="L28" s="667" t="str">
        <f ca="1">IF(C28="","",#REF!)</f>
        <v/>
      </c>
    </row>
    <row r="29" s="639" customFormat="1" spans="1:12">
      <c r="A29" s="640">
        <v>18</v>
      </c>
      <c r="B29" s="666" t="str">
        <f ca="1" t="shared" si="0"/>
        <v/>
      </c>
      <c r="C29" s="203" t="str">
        <f ca="1" t="shared" si="1"/>
        <v/>
      </c>
      <c r="D29" s="577" t="str">
        <f ca="1">IF(ISERROR(OFFSET('HARGA SATUAN'!$D$6,MATCH(C29,'HARGA SATUAN'!$C$7:$C$1492,0),0)),"",OFFSET('HARGA SATUAN'!$D$6,MATCH(C29,'HARGA SATUAN'!$C$7:$C$1492,0),0))</f>
        <v/>
      </c>
      <c r="E29" s="577">
        <f ca="1">IF(B29="+","Unit",IF(ISERROR(OFFSET('HARGA SATUAN'!$E$6,MATCH(C29,'HARGA SATUAN'!$C$7:$C$1492,0),0)),"",OFFSET('HARGA SATUAN'!$E$6,MATCH(C29,'HARGA SATUAN'!$C$7:$C$1492,0),0)))</f>
        <v>0</v>
      </c>
      <c r="F29" s="668" t="str">
        <f ca="1" t="shared" si="2"/>
        <v/>
      </c>
      <c r="G29" s="573">
        <f ca="1">IF(ISERROR(OFFSET('HARGA SATUAN'!$I$6,MATCH(C29,'HARGA SATUAN'!$C$7:$C$1492,0),0)),"",OFFSET('HARGA SATUAN'!$I$6,MATCH(C29,'HARGA SATUAN'!$C$7:$C$1492,0),0))</f>
        <v>0</v>
      </c>
      <c r="H29" s="667" t="str">
        <f ca="1">IF(B29="","",#REF!)</f>
        <v/>
      </c>
      <c r="I29" s="667" t="str">
        <f ca="1">IF(B29="","",#REF!)</f>
        <v/>
      </c>
      <c r="J29" s="667" t="str">
        <f ca="1">IF(B29="","",#REF!)</f>
        <v/>
      </c>
      <c r="K29" s="667" t="str">
        <f ca="1">IF(B29="","",#REF!)</f>
        <v/>
      </c>
      <c r="L29" s="667" t="str">
        <f ca="1">IF(C29="","",#REF!)</f>
        <v/>
      </c>
    </row>
    <row r="30" s="639" customFormat="1" spans="1:12">
      <c r="A30" s="640">
        <v>19</v>
      </c>
      <c r="B30" s="666" t="str">
        <f ca="1" t="shared" si="0"/>
        <v/>
      </c>
      <c r="C30" s="203" t="str">
        <f ca="1" t="shared" si="1"/>
        <v/>
      </c>
      <c r="D30" s="577" t="str">
        <f ca="1">IF(ISERROR(OFFSET('HARGA SATUAN'!$D$6,MATCH(C30,'HARGA SATUAN'!$C$7:$C$1492,0),0)),"",OFFSET('HARGA SATUAN'!$D$6,MATCH(C30,'HARGA SATUAN'!$C$7:$C$1492,0),0))</f>
        <v/>
      </c>
      <c r="E30" s="577">
        <f ca="1">IF(B30="+","Unit",IF(ISERROR(OFFSET('HARGA SATUAN'!$E$6,MATCH(C30,'HARGA SATUAN'!$C$7:$C$1492,0),0)),"",OFFSET('HARGA SATUAN'!$E$6,MATCH(C30,'HARGA SATUAN'!$C$7:$C$1492,0),0)))</f>
        <v>0</v>
      </c>
      <c r="F30" s="668" t="str">
        <f ca="1" t="shared" si="2"/>
        <v/>
      </c>
      <c r="G30" s="573">
        <f ca="1">IF(ISERROR(OFFSET('HARGA SATUAN'!$I$6,MATCH(C30,'HARGA SATUAN'!$C$7:$C$1492,0),0)),"",OFFSET('HARGA SATUAN'!$I$6,MATCH(C30,'HARGA SATUAN'!$C$7:$C$1492,0),0))</f>
        <v>0</v>
      </c>
      <c r="H30" s="667" t="str">
        <f ca="1">IF(B30="","",#REF!)</f>
        <v/>
      </c>
      <c r="I30" s="667" t="str">
        <f ca="1">IF(B30="","",#REF!)</f>
        <v/>
      </c>
      <c r="J30" s="667" t="str">
        <f ca="1">IF(B30="","",#REF!)</f>
        <v/>
      </c>
      <c r="K30" s="667" t="str">
        <f ca="1">IF(B30="","",#REF!)</f>
        <v/>
      </c>
      <c r="L30" s="667" t="str">
        <f ca="1">IF(C30="","",#REF!)</f>
        <v/>
      </c>
    </row>
    <row r="31" s="639" customFormat="1" spans="1:12">
      <c r="A31" s="640">
        <v>20</v>
      </c>
      <c r="B31" s="666" t="str">
        <f ca="1" t="shared" si="0"/>
        <v/>
      </c>
      <c r="C31" s="203" t="str">
        <f ca="1" t="shared" si="1"/>
        <v/>
      </c>
      <c r="D31" s="577" t="str">
        <f ca="1">IF(ISERROR(OFFSET('HARGA SATUAN'!$D$6,MATCH(C31,'HARGA SATUAN'!$C$7:$C$1492,0),0)),"",OFFSET('HARGA SATUAN'!$D$6,MATCH(C31,'HARGA SATUAN'!$C$7:$C$1492,0),0))</f>
        <v/>
      </c>
      <c r="E31" s="577">
        <f ca="1">IF(B31="+","Unit",IF(ISERROR(OFFSET('HARGA SATUAN'!$E$6,MATCH(C31,'HARGA SATUAN'!$C$7:$C$1492,0),0)),"",OFFSET('HARGA SATUAN'!$E$6,MATCH(C31,'HARGA SATUAN'!$C$7:$C$1492,0),0)))</f>
        <v>0</v>
      </c>
      <c r="F31" s="668" t="str">
        <f ca="1" t="shared" si="2"/>
        <v/>
      </c>
      <c r="G31" s="573">
        <f ca="1">IF(ISERROR(OFFSET('HARGA SATUAN'!$I$6,MATCH(C31,'HARGA SATUAN'!$C$7:$C$1492,0),0)),"",OFFSET('HARGA SATUAN'!$I$6,MATCH(C31,'HARGA SATUAN'!$C$7:$C$1492,0),0))</f>
        <v>0</v>
      </c>
      <c r="H31" s="667" t="str">
        <f ca="1">IF(B31="","",#REF!)</f>
        <v/>
      </c>
      <c r="I31" s="667" t="str">
        <f ca="1">IF(B31="","",#REF!)</f>
        <v/>
      </c>
      <c r="J31" s="667" t="str">
        <f ca="1">IF(B31="","",#REF!)</f>
        <v/>
      </c>
      <c r="K31" s="667" t="str">
        <f ca="1">IF(B31="","",#REF!)</f>
        <v/>
      </c>
      <c r="L31" s="667" t="str">
        <f ca="1">IF(C31="","",#REF!)</f>
        <v/>
      </c>
    </row>
    <row r="32" s="639" customFormat="1" spans="1:12">
      <c r="A32" s="640">
        <v>21</v>
      </c>
      <c r="B32" s="666" t="str">
        <f ca="1" t="shared" si="0"/>
        <v/>
      </c>
      <c r="C32" s="203" t="str">
        <f ca="1" t="shared" si="1"/>
        <v/>
      </c>
      <c r="D32" s="577" t="str">
        <f ca="1">IF(ISERROR(OFFSET('HARGA SATUAN'!$D$6,MATCH(C32,'HARGA SATUAN'!$C$7:$C$1492,0),0)),"",OFFSET('HARGA SATUAN'!$D$6,MATCH(C32,'HARGA SATUAN'!$C$7:$C$1492,0),0))</f>
        <v/>
      </c>
      <c r="E32" s="577">
        <f ca="1">IF(B32="+","Unit",IF(ISERROR(OFFSET('HARGA SATUAN'!$E$6,MATCH(C32,'HARGA SATUAN'!$C$7:$C$1492,0),0)),"",OFFSET('HARGA SATUAN'!$E$6,MATCH(C32,'HARGA SATUAN'!$C$7:$C$1492,0),0)))</f>
        <v>0</v>
      </c>
      <c r="F32" s="668" t="str">
        <f ca="1" t="shared" si="2"/>
        <v/>
      </c>
      <c r="G32" s="573">
        <f ca="1">IF(ISERROR(OFFSET('HARGA SATUAN'!$I$6,MATCH(C32,'HARGA SATUAN'!$C$7:$C$1492,0),0)),"",OFFSET('HARGA SATUAN'!$I$6,MATCH(C32,'HARGA SATUAN'!$C$7:$C$1492,0),0))</f>
        <v>0</v>
      </c>
      <c r="H32" s="667" t="str">
        <f ca="1">IF(B32="","",#REF!)</f>
        <v/>
      </c>
      <c r="I32" s="667" t="str">
        <f ca="1">IF(B32="","",#REF!)</f>
        <v/>
      </c>
      <c r="J32" s="667" t="str">
        <f ca="1">IF(B32="","",#REF!)</f>
        <v/>
      </c>
      <c r="K32" s="667" t="str">
        <f ca="1">IF(B32="","",#REF!)</f>
        <v/>
      </c>
      <c r="L32" s="667" t="str">
        <f ca="1">IF(C32="","",#REF!)</f>
        <v/>
      </c>
    </row>
    <row r="33" s="639" customFormat="1" spans="1:12">
      <c r="A33" s="640">
        <v>22</v>
      </c>
      <c r="B33" s="666" t="str">
        <f ca="1" t="shared" si="0"/>
        <v/>
      </c>
      <c r="C33" s="203" t="str">
        <f ca="1" t="shared" si="1"/>
        <v/>
      </c>
      <c r="D33" s="577" t="str">
        <f ca="1">IF(ISERROR(OFFSET('HARGA SATUAN'!$D$6,MATCH(C33,'HARGA SATUAN'!$C$7:$C$1492,0),0)),"",OFFSET('HARGA SATUAN'!$D$6,MATCH(C33,'HARGA SATUAN'!$C$7:$C$1492,0),0))</f>
        <v/>
      </c>
      <c r="E33" s="577">
        <f ca="1">IF(B33="+","Unit",IF(ISERROR(OFFSET('HARGA SATUAN'!$E$6,MATCH(C33,'HARGA SATUAN'!$C$7:$C$1492,0),0)),"",OFFSET('HARGA SATUAN'!$E$6,MATCH(C33,'HARGA SATUAN'!$C$7:$C$1492,0),0)))</f>
        <v>0</v>
      </c>
      <c r="F33" s="668" t="str">
        <f ca="1" t="shared" si="2"/>
        <v/>
      </c>
      <c r="G33" s="573">
        <f ca="1">IF(ISERROR(OFFSET('HARGA SATUAN'!$I$6,MATCH(C33,'HARGA SATUAN'!$C$7:$C$1492,0),0)),"",OFFSET('HARGA SATUAN'!$I$6,MATCH(C33,'HARGA SATUAN'!$C$7:$C$1492,0),0))</f>
        <v>0</v>
      </c>
      <c r="H33" s="667" t="str">
        <f ca="1">IF(B33="","",#REF!)</f>
        <v/>
      </c>
      <c r="I33" s="667" t="str">
        <f ca="1">IF(B33="","",#REF!)</f>
        <v/>
      </c>
      <c r="J33" s="667" t="str">
        <f ca="1">IF(B33="","",#REF!)</f>
        <v/>
      </c>
      <c r="K33" s="667" t="str">
        <f ca="1">IF(B33="","",#REF!)</f>
        <v/>
      </c>
      <c r="L33" s="667" t="str">
        <f ca="1">IF(C33="","",#REF!)</f>
        <v/>
      </c>
    </row>
    <row r="34" s="639" customFormat="1" spans="1:12">
      <c r="A34" s="640">
        <v>23</v>
      </c>
      <c r="B34" s="666" t="str">
        <f ca="1" t="shared" si="0"/>
        <v/>
      </c>
      <c r="C34" s="203" t="str">
        <f ca="1" t="shared" si="1"/>
        <v/>
      </c>
      <c r="D34" s="577" t="str">
        <f ca="1">IF(ISERROR(OFFSET('HARGA SATUAN'!$D$6,MATCH(C34,'HARGA SATUAN'!$C$7:$C$1492,0),0)),"",OFFSET('HARGA SATUAN'!$D$6,MATCH(C34,'HARGA SATUAN'!$C$7:$C$1492,0),0))</f>
        <v/>
      </c>
      <c r="E34" s="577">
        <f ca="1">IF(B34="+","Unit",IF(ISERROR(OFFSET('HARGA SATUAN'!$E$6,MATCH(C34,'HARGA SATUAN'!$C$7:$C$1492,0),0)),"",OFFSET('HARGA SATUAN'!$E$6,MATCH(C34,'HARGA SATUAN'!$C$7:$C$1492,0),0)))</f>
        <v>0</v>
      </c>
      <c r="F34" s="668" t="str">
        <f ca="1" t="shared" si="2"/>
        <v/>
      </c>
      <c r="G34" s="573">
        <f ca="1">IF(ISERROR(OFFSET('HARGA SATUAN'!$I$6,MATCH(C34,'HARGA SATUAN'!$C$7:$C$1492,0),0)),"",OFFSET('HARGA SATUAN'!$I$6,MATCH(C34,'HARGA SATUAN'!$C$7:$C$1492,0),0))</f>
        <v>0</v>
      </c>
      <c r="H34" s="667" t="str">
        <f ca="1">IF(B34="","",#REF!)</f>
        <v/>
      </c>
      <c r="I34" s="667" t="str">
        <f ca="1">IF(B34="","",#REF!)</f>
        <v/>
      </c>
      <c r="J34" s="667" t="str">
        <f ca="1">IF(B34="","",#REF!)</f>
        <v/>
      </c>
      <c r="K34" s="667" t="str">
        <f ca="1">IF(B34="","",#REF!)</f>
        <v/>
      </c>
      <c r="L34" s="667" t="str">
        <f ca="1">IF(C34="","",#REF!)</f>
        <v/>
      </c>
    </row>
    <row r="35" s="639" customFormat="1" spans="1:12">
      <c r="A35" s="640">
        <v>24</v>
      </c>
      <c r="B35" s="666" t="str">
        <f ca="1" t="shared" si="0"/>
        <v/>
      </c>
      <c r="C35" s="203" t="str">
        <f ca="1" t="shared" si="1"/>
        <v/>
      </c>
      <c r="D35" s="577" t="str">
        <f ca="1">IF(ISERROR(OFFSET('HARGA SATUAN'!$D$6,MATCH(C35,'HARGA SATUAN'!$C$7:$C$1492,0),0)),"",OFFSET('HARGA SATUAN'!$D$6,MATCH(C35,'HARGA SATUAN'!$C$7:$C$1492,0),0))</f>
        <v/>
      </c>
      <c r="E35" s="577">
        <f ca="1">IF(B35="+","Unit",IF(ISERROR(OFFSET('HARGA SATUAN'!$E$6,MATCH(C35,'HARGA SATUAN'!$C$7:$C$1492,0),0)),"",OFFSET('HARGA SATUAN'!$E$6,MATCH(C35,'HARGA SATUAN'!$C$7:$C$1492,0),0)))</f>
        <v>0</v>
      </c>
      <c r="F35" s="668" t="str">
        <f ca="1" t="shared" si="2"/>
        <v/>
      </c>
      <c r="G35" s="573">
        <f ca="1">IF(ISERROR(OFFSET('HARGA SATUAN'!$I$6,MATCH(C35,'HARGA SATUAN'!$C$7:$C$1492,0),0)),"",OFFSET('HARGA SATUAN'!$I$6,MATCH(C35,'HARGA SATUAN'!$C$7:$C$1492,0),0))</f>
        <v>0</v>
      </c>
      <c r="H35" s="667" t="str">
        <f ca="1">IF(B35="","",#REF!)</f>
        <v/>
      </c>
      <c r="I35" s="667" t="str">
        <f ca="1">IF(B35="","",#REF!)</f>
        <v/>
      </c>
      <c r="J35" s="667" t="str">
        <f ca="1">IF(B35="","",#REF!)</f>
        <v/>
      </c>
      <c r="K35" s="667" t="str">
        <f ca="1">IF(B35="","",#REF!)</f>
        <v/>
      </c>
      <c r="L35" s="667" t="str">
        <f ca="1">IF(C35="","",#REF!)</f>
        <v/>
      </c>
    </row>
    <row r="36" s="639" customFormat="1" spans="1:12">
      <c r="A36" s="640">
        <v>25</v>
      </c>
      <c r="B36" s="666" t="str">
        <f ca="1" t="shared" si="0"/>
        <v/>
      </c>
      <c r="C36" s="203" t="str">
        <f ca="1" t="shared" si="1"/>
        <v/>
      </c>
      <c r="D36" s="577" t="str">
        <f ca="1">IF(ISERROR(OFFSET('HARGA SATUAN'!$D$6,MATCH(C36,'HARGA SATUAN'!$C$7:$C$1492,0),0)),"",OFFSET('HARGA SATUAN'!$D$6,MATCH(C36,'HARGA SATUAN'!$C$7:$C$1492,0),0))</f>
        <v/>
      </c>
      <c r="E36" s="577">
        <f ca="1">IF(B36="+","Unit",IF(ISERROR(OFFSET('HARGA SATUAN'!$E$6,MATCH(C36,'HARGA SATUAN'!$C$7:$C$1492,0),0)),"",OFFSET('HARGA SATUAN'!$E$6,MATCH(C36,'HARGA SATUAN'!$C$7:$C$1492,0),0)))</f>
        <v>0</v>
      </c>
      <c r="F36" s="668" t="str">
        <f ca="1" t="shared" si="2"/>
        <v/>
      </c>
      <c r="G36" s="573">
        <f ca="1">IF(ISERROR(OFFSET('HARGA SATUAN'!$I$6,MATCH(C36,'HARGA SATUAN'!$C$7:$C$1492,0),0)),"",OFFSET('HARGA SATUAN'!$I$6,MATCH(C36,'HARGA SATUAN'!$C$7:$C$1492,0),0))</f>
        <v>0</v>
      </c>
      <c r="H36" s="667" t="str">
        <f ca="1">IF(B36="","",#REF!)</f>
        <v/>
      </c>
      <c r="I36" s="667" t="str">
        <f ca="1">IF(B36="","",#REF!)</f>
        <v/>
      </c>
      <c r="J36" s="667" t="str">
        <f ca="1">IF(B36="","",#REF!)</f>
        <v/>
      </c>
      <c r="K36" s="667" t="str">
        <f ca="1">IF(B36="","",#REF!)</f>
        <v/>
      </c>
      <c r="L36" s="667" t="str">
        <f ca="1">IF(C36="","",#REF!)</f>
        <v/>
      </c>
    </row>
    <row r="37" s="639" customFormat="1" spans="1:12">
      <c r="A37" s="640">
        <v>26</v>
      </c>
      <c r="B37" s="666" t="str">
        <f ca="1" t="shared" si="0"/>
        <v/>
      </c>
      <c r="C37" s="203" t="str">
        <f ca="1" t="shared" si="1"/>
        <v/>
      </c>
      <c r="D37" s="577" t="str">
        <f ca="1">IF(ISERROR(OFFSET('HARGA SATUAN'!$D$6,MATCH(C37,'HARGA SATUAN'!$C$7:$C$1492,0),0)),"",OFFSET('HARGA SATUAN'!$D$6,MATCH(C37,'HARGA SATUAN'!$C$7:$C$1492,0),0))</f>
        <v/>
      </c>
      <c r="E37" s="577">
        <f ca="1">IF(B37="+","Unit",IF(ISERROR(OFFSET('HARGA SATUAN'!$E$6,MATCH(C37,'HARGA SATUAN'!$C$7:$C$1492,0),0)),"",OFFSET('HARGA SATUAN'!$E$6,MATCH(C37,'HARGA SATUAN'!$C$7:$C$1492,0),0)))</f>
        <v>0</v>
      </c>
      <c r="F37" s="668" t="str">
        <f ca="1" t="shared" si="2"/>
        <v/>
      </c>
      <c r="G37" s="573">
        <f ca="1">IF(ISERROR(OFFSET('HARGA SATUAN'!$I$6,MATCH(C37,'HARGA SATUAN'!$C$7:$C$1492,0),0)),"",OFFSET('HARGA SATUAN'!$I$6,MATCH(C37,'HARGA SATUAN'!$C$7:$C$1492,0),0))</f>
        <v>0</v>
      </c>
      <c r="H37" s="667" t="str">
        <f ca="1">IF(B37="","",#REF!)</f>
        <v/>
      </c>
      <c r="I37" s="667" t="str">
        <f ca="1">IF(B37="","",#REF!)</f>
        <v/>
      </c>
      <c r="J37" s="667" t="str">
        <f ca="1">IF(B37="","",#REF!)</f>
        <v/>
      </c>
      <c r="K37" s="667" t="str">
        <f ca="1">IF(B37="","",#REF!)</f>
        <v/>
      </c>
      <c r="L37" s="667" t="str">
        <f ca="1">IF(C37="","",#REF!)</f>
        <v/>
      </c>
    </row>
    <row r="38" s="639" customFormat="1" spans="1:12">
      <c r="A38" s="640">
        <v>27</v>
      </c>
      <c r="B38" s="666" t="str">
        <f ca="1" t="shared" si="0"/>
        <v/>
      </c>
      <c r="C38" s="203" t="str">
        <f ca="1" t="shared" si="1"/>
        <v/>
      </c>
      <c r="D38" s="577" t="str">
        <f ca="1">IF(ISERROR(OFFSET('HARGA SATUAN'!$D$6,MATCH(C38,'HARGA SATUAN'!$C$7:$C$1492,0),0)),"",OFFSET('HARGA SATUAN'!$D$6,MATCH(C38,'HARGA SATUAN'!$C$7:$C$1492,0),0))</f>
        <v/>
      </c>
      <c r="E38" s="577">
        <f ca="1">IF(B38="+","Unit",IF(ISERROR(OFFSET('HARGA SATUAN'!$E$6,MATCH(C38,'HARGA SATUAN'!$C$7:$C$1492,0),0)),"",OFFSET('HARGA SATUAN'!$E$6,MATCH(C38,'HARGA SATUAN'!$C$7:$C$1492,0),0)))</f>
        <v>0</v>
      </c>
      <c r="F38" s="668" t="str">
        <f ca="1" t="shared" si="2"/>
        <v/>
      </c>
      <c r="G38" s="573">
        <f ca="1">IF(ISERROR(OFFSET('HARGA SATUAN'!$I$6,MATCH(C38,'HARGA SATUAN'!$C$7:$C$1492,0),0)),"",OFFSET('HARGA SATUAN'!$I$6,MATCH(C38,'HARGA SATUAN'!$C$7:$C$1492,0),0))</f>
        <v>0</v>
      </c>
      <c r="H38" s="667" t="str">
        <f ca="1">IF(B38="","",#REF!)</f>
        <v/>
      </c>
      <c r="I38" s="667" t="str">
        <f ca="1">IF(B38="","",#REF!)</f>
        <v/>
      </c>
      <c r="J38" s="667" t="str">
        <f ca="1">IF(B38="","",#REF!)</f>
        <v/>
      </c>
      <c r="K38" s="667" t="str">
        <f ca="1">IF(B38="","",#REF!)</f>
        <v/>
      </c>
      <c r="L38" s="667" t="str">
        <f ca="1">IF(C38="","",#REF!)</f>
        <v/>
      </c>
    </row>
    <row r="39" s="639" customFormat="1" spans="1:12">
      <c r="A39" s="640">
        <v>28</v>
      </c>
      <c r="B39" s="666" t="str">
        <f ca="1" t="shared" si="0"/>
        <v/>
      </c>
      <c r="C39" s="203" t="str">
        <f ca="1" t="shared" si="1"/>
        <v/>
      </c>
      <c r="D39" s="577" t="str">
        <f ca="1">IF(ISERROR(OFFSET('HARGA SATUAN'!$D$6,MATCH(C39,'HARGA SATUAN'!$C$7:$C$1492,0),0)),"",OFFSET('HARGA SATUAN'!$D$6,MATCH(C39,'HARGA SATUAN'!$C$7:$C$1492,0),0))</f>
        <v/>
      </c>
      <c r="E39" s="577">
        <f ca="1">IF(B39="+","Unit",IF(ISERROR(OFFSET('HARGA SATUAN'!$E$6,MATCH(C39,'HARGA SATUAN'!$C$7:$C$1492,0),0)),"",OFFSET('HARGA SATUAN'!$E$6,MATCH(C39,'HARGA SATUAN'!$C$7:$C$1492,0),0)))</f>
        <v>0</v>
      </c>
      <c r="F39" s="668" t="str">
        <f ca="1" t="shared" si="2"/>
        <v/>
      </c>
      <c r="G39" s="573">
        <f ca="1">IF(ISERROR(OFFSET('HARGA SATUAN'!$I$6,MATCH(C39,'HARGA SATUAN'!$C$7:$C$1492,0),0)),"",OFFSET('HARGA SATUAN'!$I$6,MATCH(C39,'HARGA SATUAN'!$C$7:$C$1492,0),0))</f>
        <v>0</v>
      </c>
      <c r="H39" s="667" t="str">
        <f ca="1">IF(B39="","",#REF!)</f>
        <v/>
      </c>
      <c r="I39" s="667" t="str">
        <f ca="1">IF(B39="","",#REF!)</f>
        <v/>
      </c>
      <c r="J39" s="667" t="str">
        <f ca="1">IF(B39="","",#REF!)</f>
        <v/>
      </c>
      <c r="K39" s="667" t="str">
        <f ca="1">IF(B39="","",#REF!)</f>
        <v/>
      </c>
      <c r="L39" s="667" t="str">
        <f ca="1">IF(C39="","",#REF!)</f>
        <v/>
      </c>
    </row>
    <row r="40" s="639" customFormat="1" spans="1:12">
      <c r="A40" s="640">
        <v>29</v>
      </c>
      <c r="B40" s="666" t="str">
        <f ca="1" t="shared" si="0"/>
        <v/>
      </c>
      <c r="C40" s="203" t="str">
        <f ca="1" t="shared" si="1"/>
        <v/>
      </c>
      <c r="D40" s="577" t="str">
        <f ca="1">IF(ISERROR(OFFSET('HARGA SATUAN'!$D$6,MATCH(C40,'HARGA SATUAN'!$C$7:$C$1492,0),0)),"",OFFSET('HARGA SATUAN'!$D$6,MATCH(C40,'HARGA SATUAN'!$C$7:$C$1492,0),0))</f>
        <v/>
      </c>
      <c r="E40" s="577">
        <f ca="1">IF(B40="+","Unit",IF(ISERROR(OFFSET('HARGA SATUAN'!$E$6,MATCH(C40,'HARGA SATUAN'!$C$7:$C$1492,0),0)),"",OFFSET('HARGA SATUAN'!$E$6,MATCH(C40,'HARGA SATUAN'!$C$7:$C$1492,0),0)))</f>
        <v>0</v>
      </c>
      <c r="F40" s="668" t="str">
        <f ca="1" t="shared" si="2"/>
        <v/>
      </c>
      <c r="G40" s="573">
        <f ca="1">IF(ISERROR(OFFSET('HARGA SATUAN'!$I$6,MATCH(C40,'HARGA SATUAN'!$C$7:$C$1492,0),0)),"",OFFSET('HARGA SATUAN'!$I$6,MATCH(C40,'HARGA SATUAN'!$C$7:$C$1492,0),0))</f>
        <v>0</v>
      </c>
      <c r="H40" s="667" t="str">
        <f ca="1">IF(B40="","",#REF!)</f>
        <v/>
      </c>
      <c r="I40" s="667" t="str">
        <f ca="1">IF(B40="","",#REF!)</f>
        <v/>
      </c>
      <c r="J40" s="667" t="str">
        <f ca="1">IF(B40="","",#REF!)</f>
        <v/>
      </c>
      <c r="K40" s="667" t="str">
        <f ca="1">IF(B40="","",#REF!)</f>
        <v/>
      </c>
      <c r="L40" s="667" t="str">
        <f ca="1">IF(C40="","",#REF!)</f>
        <v/>
      </c>
    </row>
    <row r="41" s="639" customFormat="1" spans="1:12">
      <c r="A41" s="640">
        <v>30</v>
      </c>
      <c r="B41" s="666" t="str">
        <f ca="1" t="shared" si="0"/>
        <v/>
      </c>
      <c r="C41" s="203" t="str">
        <f ca="1" t="shared" si="1"/>
        <v/>
      </c>
      <c r="D41" s="577" t="str">
        <f ca="1">IF(ISERROR(OFFSET('HARGA SATUAN'!$D$6,MATCH(C41,'HARGA SATUAN'!$C$7:$C$1492,0),0)),"",OFFSET('HARGA SATUAN'!$D$6,MATCH(C41,'HARGA SATUAN'!$C$7:$C$1492,0),0))</f>
        <v/>
      </c>
      <c r="E41" s="577">
        <f ca="1">IF(B41="+","Unit",IF(ISERROR(OFFSET('HARGA SATUAN'!$E$6,MATCH(C41,'HARGA SATUAN'!$C$7:$C$1492,0),0)),"",OFFSET('HARGA SATUAN'!$E$6,MATCH(C41,'HARGA SATUAN'!$C$7:$C$1492,0),0)))</f>
        <v>0</v>
      </c>
      <c r="F41" s="668" t="str">
        <f ca="1" t="shared" si="2"/>
        <v/>
      </c>
      <c r="G41" s="573">
        <f ca="1">IF(ISERROR(OFFSET('HARGA SATUAN'!$I$6,MATCH(C41,'HARGA SATUAN'!$C$7:$C$1492,0),0)),"",OFFSET('HARGA SATUAN'!$I$6,MATCH(C41,'HARGA SATUAN'!$C$7:$C$1492,0),0))</f>
        <v>0</v>
      </c>
      <c r="H41" s="667" t="str">
        <f ca="1">IF(B41="","",#REF!)</f>
        <v/>
      </c>
      <c r="I41" s="667" t="str">
        <f ca="1">IF(B41="","",#REF!)</f>
        <v/>
      </c>
      <c r="J41" s="667" t="str">
        <f ca="1">IF(B41="","",#REF!)</f>
        <v/>
      </c>
      <c r="K41" s="667" t="str">
        <f ca="1">IF(B41="","",#REF!)</f>
        <v/>
      </c>
      <c r="L41" s="667" t="str">
        <f ca="1">IF(C41="","",#REF!)</f>
        <v/>
      </c>
    </row>
    <row r="42" spans="1:12">
      <c r="A42" s="640">
        <v>31</v>
      </c>
      <c r="B42" s="666" t="str">
        <f ca="1" t="shared" si="0"/>
        <v/>
      </c>
      <c r="C42" s="203" t="str">
        <f ca="1" t="shared" si="1"/>
        <v/>
      </c>
      <c r="D42" s="577" t="str">
        <f ca="1">IF(ISERROR(OFFSET('HARGA SATUAN'!$D$6,MATCH(C42,'HARGA SATUAN'!$C$7:$C$1492,0),0)),"",OFFSET('HARGA SATUAN'!$D$6,MATCH(C42,'HARGA SATUAN'!$C$7:$C$1492,0),0))</f>
        <v/>
      </c>
      <c r="E42" s="577">
        <f ca="1">IF(B42="+","Unit",IF(ISERROR(OFFSET('HARGA SATUAN'!$E$6,MATCH(C42,'HARGA SATUAN'!$C$7:$C$1492,0),0)),"",OFFSET('HARGA SATUAN'!$E$6,MATCH(C42,'HARGA SATUAN'!$C$7:$C$1492,0),0)))</f>
        <v>0</v>
      </c>
      <c r="F42" s="668" t="str">
        <f ca="1" t="shared" si="2"/>
        <v/>
      </c>
      <c r="G42" s="573">
        <f ca="1">IF(ISERROR(OFFSET('HARGA SATUAN'!$I$6,MATCH(C42,'HARGA SATUAN'!$C$7:$C$1492,0),0)),"",OFFSET('HARGA SATUAN'!$I$6,MATCH(C42,'HARGA SATUAN'!$C$7:$C$1492,0),0))</f>
        <v>0</v>
      </c>
      <c r="H42" s="667" t="str">
        <f ca="1">IF(B42="","",#REF!)</f>
        <v/>
      </c>
      <c r="I42" s="667" t="str">
        <f ca="1">IF(B42="","",#REF!)</f>
        <v/>
      </c>
      <c r="J42" s="667" t="str">
        <f ca="1">IF(B42="","",#REF!)</f>
        <v/>
      </c>
      <c r="K42" s="667" t="str">
        <f ca="1">IF(B42="","",#REF!)</f>
        <v/>
      </c>
      <c r="L42" s="667" t="str">
        <f ca="1">IF(C42="","",#REF!)</f>
        <v/>
      </c>
    </row>
    <row r="43" spans="1:12">
      <c r="A43" s="640">
        <v>32</v>
      </c>
      <c r="B43" s="666" t="str">
        <f ca="1" t="shared" si="0"/>
        <v/>
      </c>
      <c r="C43" s="203" t="str">
        <f ca="1" t="shared" si="1"/>
        <v/>
      </c>
      <c r="D43" s="577" t="str">
        <f ca="1">IF(ISERROR(OFFSET('HARGA SATUAN'!$D$6,MATCH(C43,'HARGA SATUAN'!$C$7:$C$1492,0),0)),"",OFFSET('HARGA SATUAN'!$D$6,MATCH(C43,'HARGA SATUAN'!$C$7:$C$1492,0),0))</f>
        <v/>
      </c>
      <c r="E43" s="577">
        <f ca="1">IF(B43="+","Unit",IF(ISERROR(OFFSET('HARGA SATUAN'!$E$6,MATCH(C43,'HARGA SATUAN'!$C$7:$C$1492,0),0)),"",OFFSET('HARGA SATUAN'!$E$6,MATCH(C43,'HARGA SATUAN'!$C$7:$C$1492,0),0)))</f>
        <v>0</v>
      </c>
      <c r="F43" s="668" t="str">
        <f ca="1" t="shared" si="2"/>
        <v/>
      </c>
      <c r="G43" s="573">
        <f ca="1">IF(ISERROR(OFFSET('HARGA SATUAN'!$I$6,MATCH(C43,'HARGA SATUAN'!$C$7:$C$1492,0),0)),"",OFFSET('HARGA SATUAN'!$I$6,MATCH(C43,'HARGA SATUAN'!$C$7:$C$1492,0),0))</f>
        <v>0</v>
      </c>
      <c r="H43" s="667" t="str">
        <f ca="1">IF(B43="","",#REF!)</f>
        <v/>
      </c>
      <c r="I43" s="667" t="str">
        <f ca="1">IF(B43="","",#REF!)</f>
        <v/>
      </c>
      <c r="J43" s="667" t="str">
        <f ca="1">IF(B43="","",#REF!)</f>
        <v/>
      </c>
      <c r="K43" s="667" t="str">
        <f ca="1">IF(B43="","",#REF!)</f>
        <v/>
      </c>
      <c r="L43" s="667" t="str">
        <f ca="1">IF(C43="","",#REF!)</f>
        <v/>
      </c>
    </row>
    <row r="44" spans="1:12">
      <c r="A44" s="640">
        <v>33</v>
      </c>
      <c r="B44" s="666" t="str">
        <f ca="1" t="shared" si="0"/>
        <v/>
      </c>
      <c r="C44" s="203" t="str">
        <f ca="1" t="shared" si="1"/>
        <v/>
      </c>
      <c r="D44" s="577" t="str">
        <f ca="1">IF(ISERROR(OFFSET('HARGA SATUAN'!$D$6,MATCH(C44,'HARGA SATUAN'!$C$7:$C$1492,0),0)),"",OFFSET('HARGA SATUAN'!$D$6,MATCH(C44,'HARGA SATUAN'!$C$7:$C$1492,0),0))</f>
        <v/>
      </c>
      <c r="E44" s="577">
        <f ca="1">IF(B44="+","Unit",IF(ISERROR(OFFSET('HARGA SATUAN'!$E$6,MATCH(C44,'HARGA SATUAN'!$C$7:$C$1492,0),0)),"",OFFSET('HARGA SATUAN'!$E$6,MATCH(C44,'HARGA SATUAN'!$C$7:$C$1492,0),0)))</f>
        <v>0</v>
      </c>
      <c r="F44" s="668" t="str">
        <f ca="1" t="shared" si="2"/>
        <v/>
      </c>
      <c r="G44" s="573">
        <f ca="1">IF(ISERROR(OFFSET('HARGA SATUAN'!$I$6,MATCH(C44,'HARGA SATUAN'!$C$7:$C$1492,0),0)),"",OFFSET('HARGA SATUAN'!$I$6,MATCH(C44,'HARGA SATUAN'!$C$7:$C$1492,0),0))</f>
        <v>0</v>
      </c>
      <c r="H44" s="667" t="str">
        <f ca="1">IF(B44="","",#REF!)</f>
        <v/>
      </c>
      <c r="I44" s="667" t="str">
        <f ca="1">IF(B44="","",#REF!)</f>
        <v/>
      </c>
      <c r="J44" s="667" t="str">
        <f ca="1">IF(B44="","",#REF!)</f>
        <v/>
      </c>
      <c r="K44" s="667" t="str">
        <f ca="1">IF(B44="","",#REF!)</f>
        <v/>
      </c>
      <c r="L44" s="667" t="str">
        <f ca="1">IF(C44="","",#REF!)</f>
        <v/>
      </c>
    </row>
    <row r="45" spans="1:12">
      <c r="A45" s="640">
        <v>34</v>
      </c>
      <c r="B45" s="666" t="str">
        <f ca="1" t="shared" si="0"/>
        <v/>
      </c>
      <c r="C45" s="203" t="str">
        <f ca="1" t="shared" si="1"/>
        <v/>
      </c>
      <c r="D45" s="577" t="str">
        <f ca="1">IF(ISERROR(OFFSET('HARGA SATUAN'!$D$6,MATCH(C45,'HARGA SATUAN'!$C$7:$C$1492,0),0)),"",OFFSET('HARGA SATUAN'!$D$6,MATCH(C45,'HARGA SATUAN'!$C$7:$C$1492,0),0))</f>
        <v/>
      </c>
      <c r="E45" s="577">
        <f ca="1">IF(B45="+","Unit",IF(ISERROR(OFFSET('HARGA SATUAN'!$E$6,MATCH(C45,'HARGA SATUAN'!$C$7:$C$1492,0),0)),"",OFFSET('HARGA SATUAN'!$E$6,MATCH(C45,'HARGA SATUAN'!$C$7:$C$1492,0),0)))</f>
        <v>0</v>
      </c>
      <c r="F45" s="668" t="str">
        <f ca="1" t="shared" si="2"/>
        <v/>
      </c>
      <c r="G45" s="573">
        <f ca="1">IF(ISERROR(OFFSET('HARGA SATUAN'!$I$6,MATCH(C45,'HARGA SATUAN'!$C$7:$C$1492,0),0)),"",OFFSET('HARGA SATUAN'!$I$6,MATCH(C45,'HARGA SATUAN'!$C$7:$C$1492,0),0))</f>
        <v>0</v>
      </c>
      <c r="H45" s="667" t="str">
        <f ca="1">IF(B45="","",#REF!)</f>
        <v/>
      </c>
      <c r="I45" s="667" t="str">
        <f ca="1">IF(B45="","",#REF!)</f>
        <v/>
      </c>
      <c r="J45" s="667" t="str">
        <f ca="1">IF(B45="","",#REF!)</f>
        <v/>
      </c>
      <c r="K45" s="667" t="str">
        <f ca="1">IF(B45="","",#REF!)</f>
        <v/>
      </c>
      <c r="L45" s="667" t="str">
        <f ca="1">IF(C45="","",#REF!)</f>
        <v/>
      </c>
    </row>
    <row r="46" spans="1:12">
      <c r="A46" s="640">
        <v>35</v>
      </c>
      <c r="B46" s="666" t="str">
        <f ca="1" t="shared" si="0"/>
        <v/>
      </c>
      <c r="C46" s="203" t="str">
        <f ca="1" t="shared" si="1"/>
        <v/>
      </c>
      <c r="D46" s="577" t="str">
        <f ca="1">IF(ISERROR(OFFSET('HARGA SATUAN'!$D$6,MATCH(C46,'HARGA SATUAN'!$C$7:$C$1492,0),0)),"",OFFSET('HARGA SATUAN'!$D$6,MATCH(C46,'HARGA SATUAN'!$C$7:$C$1492,0),0))</f>
        <v/>
      </c>
      <c r="E46" s="577">
        <f ca="1">IF(B46="+","Unit",IF(ISERROR(OFFSET('HARGA SATUAN'!$E$6,MATCH(C46,'HARGA SATUAN'!$C$7:$C$1492,0),0)),"",OFFSET('HARGA SATUAN'!$E$6,MATCH(C46,'HARGA SATUAN'!$C$7:$C$1492,0),0)))</f>
        <v>0</v>
      </c>
      <c r="F46" s="668" t="str">
        <f ca="1" t="shared" si="2"/>
        <v/>
      </c>
      <c r="G46" s="573">
        <f ca="1">IF(ISERROR(OFFSET('HARGA SATUAN'!$I$6,MATCH(C46,'HARGA SATUAN'!$C$7:$C$1492,0),0)),"",OFFSET('HARGA SATUAN'!$I$6,MATCH(C46,'HARGA SATUAN'!$C$7:$C$1492,0),0))</f>
        <v>0</v>
      </c>
      <c r="H46" s="667" t="str">
        <f ca="1">IF(B46="","",#REF!)</f>
        <v/>
      </c>
      <c r="I46" s="667" t="str">
        <f ca="1">IF(B46="","",#REF!)</f>
        <v/>
      </c>
      <c r="J46" s="667" t="str">
        <f ca="1">IF(B46="","",#REF!)</f>
        <v/>
      </c>
      <c r="K46" s="667" t="str">
        <f ca="1">IF(B46="","",#REF!)</f>
        <v/>
      </c>
      <c r="L46" s="667" t="str">
        <f ca="1">IF(C46="","",#REF!)</f>
        <v/>
      </c>
    </row>
    <row r="47" spans="1:12">
      <c r="A47" s="640">
        <v>36</v>
      </c>
      <c r="B47" s="666" t="str">
        <f ca="1" t="shared" si="0"/>
        <v/>
      </c>
      <c r="C47" s="203" t="str">
        <f ca="1" t="shared" si="1"/>
        <v/>
      </c>
      <c r="D47" s="577" t="str">
        <f ca="1">IF(ISERROR(OFFSET('HARGA SATUAN'!$D$6,MATCH(C47,'HARGA SATUAN'!$C$7:$C$1492,0),0)),"",OFFSET('HARGA SATUAN'!$D$6,MATCH(C47,'HARGA SATUAN'!$C$7:$C$1492,0),0))</f>
        <v/>
      </c>
      <c r="E47" s="577">
        <f ca="1">IF(B47="+","Unit",IF(ISERROR(OFFSET('HARGA SATUAN'!$E$6,MATCH(C47,'HARGA SATUAN'!$C$7:$C$1492,0),0)),"",OFFSET('HARGA SATUAN'!$E$6,MATCH(C47,'HARGA SATUAN'!$C$7:$C$1492,0),0)))</f>
        <v>0</v>
      </c>
      <c r="F47" s="668" t="str">
        <f ca="1" t="shared" si="2"/>
        <v/>
      </c>
      <c r="G47" s="573">
        <f ca="1">IF(ISERROR(OFFSET('HARGA SATUAN'!$I$6,MATCH(C47,'HARGA SATUAN'!$C$7:$C$1492,0),0)),"",OFFSET('HARGA SATUAN'!$I$6,MATCH(C47,'HARGA SATUAN'!$C$7:$C$1492,0),0))</f>
        <v>0</v>
      </c>
      <c r="H47" s="667" t="str">
        <f ca="1">IF(B47="","",#REF!)</f>
        <v/>
      </c>
      <c r="I47" s="667" t="str">
        <f ca="1">IF(B47="","",#REF!)</f>
        <v/>
      </c>
      <c r="J47" s="667" t="str">
        <f ca="1">IF(B47="","",#REF!)</f>
        <v/>
      </c>
      <c r="K47" s="667" t="str">
        <f ca="1">IF(B47="","",#REF!)</f>
        <v/>
      </c>
      <c r="L47" s="667" t="str">
        <f ca="1">IF(C47="","",#REF!)</f>
        <v/>
      </c>
    </row>
    <row r="48" spans="1:12">
      <c r="A48" s="640">
        <v>37</v>
      </c>
      <c r="B48" s="666" t="str">
        <f ca="1" t="shared" si="0"/>
        <v/>
      </c>
      <c r="C48" s="203" t="str">
        <f ca="1" t="shared" si="1"/>
        <v/>
      </c>
      <c r="D48" s="577" t="str">
        <f ca="1">IF(ISERROR(OFFSET('HARGA SATUAN'!$D$6,MATCH(C48,'HARGA SATUAN'!$C$7:$C$1492,0),0)),"",OFFSET('HARGA SATUAN'!$D$6,MATCH(C48,'HARGA SATUAN'!$C$7:$C$1492,0),0))</f>
        <v/>
      </c>
      <c r="E48" s="577">
        <f ca="1">IF(B48="+","Unit",IF(ISERROR(OFFSET('HARGA SATUAN'!$E$6,MATCH(C48,'HARGA SATUAN'!$C$7:$C$1492,0),0)),"",OFFSET('HARGA SATUAN'!$E$6,MATCH(C48,'HARGA SATUAN'!$C$7:$C$1492,0),0)))</f>
        <v>0</v>
      </c>
      <c r="F48" s="668" t="str">
        <f ca="1" t="shared" si="2"/>
        <v/>
      </c>
      <c r="G48" s="573">
        <f ca="1">IF(ISERROR(OFFSET('HARGA SATUAN'!$I$6,MATCH(C48,'HARGA SATUAN'!$C$7:$C$1492,0),0)),"",OFFSET('HARGA SATUAN'!$I$6,MATCH(C48,'HARGA SATUAN'!$C$7:$C$1492,0),0))</f>
        <v>0</v>
      </c>
      <c r="H48" s="667" t="str">
        <f ca="1">IF(B48="","",#REF!)</f>
        <v/>
      </c>
      <c r="I48" s="667" t="str">
        <f ca="1">IF(B48="","",#REF!)</f>
        <v/>
      </c>
      <c r="J48" s="667" t="str">
        <f ca="1">IF(B48="","",#REF!)</f>
        <v/>
      </c>
      <c r="K48" s="667" t="str">
        <f ca="1">IF(B48="","",#REF!)</f>
        <v/>
      </c>
      <c r="L48" s="667" t="str">
        <f ca="1">IF(C48="","",#REF!)</f>
        <v/>
      </c>
    </row>
    <row r="49" spans="1:12">
      <c r="A49" s="640">
        <v>38</v>
      </c>
      <c r="B49" s="666" t="str">
        <f ca="1" t="shared" si="0"/>
        <v/>
      </c>
      <c r="C49" s="203" t="str">
        <f ca="1" t="shared" si="1"/>
        <v/>
      </c>
      <c r="D49" s="577" t="str">
        <f ca="1">IF(ISERROR(OFFSET('HARGA SATUAN'!$D$6,MATCH(C49,'HARGA SATUAN'!$C$7:$C$1492,0),0)),"",OFFSET('HARGA SATUAN'!$D$6,MATCH(C49,'HARGA SATUAN'!$C$7:$C$1492,0),0))</f>
        <v/>
      </c>
      <c r="E49" s="577">
        <f ca="1">IF(B49="+","Unit",IF(ISERROR(OFFSET('HARGA SATUAN'!$E$6,MATCH(C49,'HARGA SATUAN'!$C$7:$C$1492,0),0)),"",OFFSET('HARGA SATUAN'!$E$6,MATCH(C49,'HARGA SATUAN'!$C$7:$C$1492,0),0)))</f>
        <v>0</v>
      </c>
      <c r="F49" s="668" t="str">
        <f ca="1" t="shared" si="2"/>
        <v/>
      </c>
      <c r="G49" s="573">
        <f ca="1">IF(ISERROR(OFFSET('HARGA SATUAN'!$I$6,MATCH(C49,'HARGA SATUAN'!$C$7:$C$1492,0),0)),"",OFFSET('HARGA SATUAN'!$I$6,MATCH(C49,'HARGA SATUAN'!$C$7:$C$1492,0),0))</f>
        <v>0</v>
      </c>
      <c r="H49" s="667" t="str">
        <f ca="1">IF(B49="","",#REF!)</f>
        <v/>
      </c>
      <c r="I49" s="667" t="str">
        <f ca="1">IF(B49="","",#REF!)</f>
        <v/>
      </c>
      <c r="J49" s="667" t="str">
        <f ca="1">IF(B49="","",#REF!)</f>
        <v/>
      </c>
      <c r="K49" s="667" t="str">
        <f ca="1">IF(B49="","",#REF!)</f>
        <v/>
      </c>
      <c r="L49" s="667" t="str">
        <f ca="1">IF(C49="","",#REF!)</f>
        <v/>
      </c>
    </row>
    <row r="50" spans="1:12">
      <c r="A50" s="640">
        <v>39</v>
      </c>
      <c r="B50" s="666" t="str">
        <f ca="1" t="shared" si="0"/>
        <v/>
      </c>
      <c r="C50" s="203" t="str">
        <f ca="1" t="shared" si="1"/>
        <v/>
      </c>
      <c r="D50" s="577" t="str">
        <f ca="1">IF(ISERROR(OFFSET('HARGA SATUAN'!$D$6,MATCH(C50,'HARGA SATUAN'!$C$7:$C$1492,0),0)),"",OFFSET('HARGA SATUAN'!$D$6,MATCH(C50,'HARGA SATUAN'!$C$7:$C$1492,0),0))</f>
        <v/>
      </c>
      <c r="E50" s="577">
        <f ca="1">IF(B50="+","Unit",IF(ISERROR(OFFSET('HARGA SATUAN'!$E$6,MATCH(C50,'HARGA SATUAN'!$C$7:$C$1492,0),0)),"",OFFSET('HARGA SATUAN'!$E$6,MATCH(C50,'HARGA SATUAN'!$C$7:$C$1492,0),0)))</f>
        <v>0</v>
      </c>
      <c r="F50" s="668" t="str">
        <f ca="1" t="shared" si="2"/>
        <v/>
      </c>
      <c r="G50" s="573">
        <f ca="1">IF(ISERROR(OFFSET('HARGA SATUAN'!$I$6,MATCH(C50,'HARGA SATUAN'!$C$7:$C$1492,0),0)),"",OFFSET('HARGA SATUAN'!$I$6,MATCH(C50,'HARGA SATUAN'!$C$7:$C$1492,0),0))</f>
        <v>0</v>
      </c>
      <c r="H50" s="667" t="str">
        <f ca="1">IF(B50="","",#REF!)</f>
        <v/>
      </c>
      <c r="I50" s="667" t="str">
        <f ca="1">IF(B50="","",#REF!)</f>
        <v/>
      </c>
      <c r="J50" s="667" t="str">
        <f ca="1">IF(B50="","",#REF!)</f>
        <v/>
      </c>
      <c r="K50" s="667" t="str">
        <f ca="1">IF(B50="","",#REF!)</f>
        <v/>
      </c>
      <c r="L50" s="667" t="str">
        <f ca="1">IF(C50="","",#REF!)</f>
        <v/>
      </c>
    </row>
    <row r="51" spans="1:12">
      <c r="A51" s="640">
        <v>40</v>
      </c>
      <c r="B51" s="666" t="str">
        <f ca="1" t="shared" si="0"/>
        <v/>
      </c>
      <c r="C51" s="203" t="str">
        <f ca="1" t="shared" si="1"/>
        <v/>
      </c>
      <c r="D51" s="577" t="str">
        <f ca="1">IF(ISERROR(OFFSET('HARGA SATUAN'!$D$6,MATCH(C51,'HARGA SATUAN'!$C$7:$C$1492,0),0)),"",OFFSET('HARGA SATUAN'!$D$6,MATCH(C51,'HARGA SATUAN'!$C$7:$C$1492,0),0))</f>
        <v/>
      </c>
      <c r="E51" s="577">
        <f ca="1">IF(B51="+","Unit",IF(ISERROR(OFFSET('HARGA SATUAN'!$E$6,MATCH(C51,'HARGA SATUAN'!$C$7:$C$1492,0),0)),"",OFFSET('HARGA SATUAN'!$E$6,MATCH(C51,'HARGA SATUAN'!$C$7:$C$1492,0),0)))</f>
        <v>0</v>
      </c>
      <c r="F51" s="668" t="str">
        <f ca="1" t="shared" si="2"/>
        <v/>
      </c>
      <c r="G51" s="573">
        <f ca="1">IF(ISERROR(OFFSET('HARGA SATUAN'!$I$6,MATCH(C51,'HARGA SATUAN'!$C$7:$C$1492,0),0)),"",OFFSET('HARGA SATUAN'!$I$6,MATCH(C51,'HARGA SATUAN'!$C$7:$C$1492,0),0))</f>
        <v>0</v>
      </c>
      <c r="H51" s="667" t="str">
        <f ca="1">IF(B51="","",#REF!)</f>
        <v/>
      </c>
      <c r="I51" s="667" t="str">
        <f ca="1">IF(B51="","",#REF!)</f>
        <v/>
      </c>
      <c r="J51" s="667" t="str">
        <f ca="1">IF(B51="","",#REF!)</f>
        <v/>
      </c>
      <c r="K51" s="667" t="str">
        <f ca="1">IF(B51="","",#REF!)</f>
        <v/>
      </c>
      <c r="L51" s="667" t="str">
        <f ca="1">IF(C51="","",#REF!)</f>
        <v/>
      </c>
    </row>
    <row r="52" spans="1:12">
      <c r="A52" s="640">
        <v>41</v>
      </c>
      <c r="B52" s="666" t="str">
        <f ca="1" t="shared" si="0"/>
        <v/>
      </c>
      <c r="C52" s="203" t="str">
        <f ca="1" t="shared" si="1"/>
        <v/>
      </c>
      <c r="D52" s="577" t="str">
        <f ca="1">IF(ISERROR(OFFSET('HARGA SATUAN'!$D$6,MATCH(C52,'HARGA SATUAN'!$C$7:$C$1492,0),0)),"",OFFSET('HARGA SATUAN'!$D$6,MATCH(C52,'HARGA SATUAN'!$C$7:$C$1492,0),0))</f>
        <v/>
      </c>
      <c r="E52" s="577">
        <f ca="1">IF(B52="+","Unit",IF(ISERROR(OFFSET('HARGA SATUAN'!$E$6,MATCH(C52,'HARGA SATUAN'!$C$7:$C$1492,0),0)),"",OFFSET('HARGA SATUAN'!$E$6,MATCH(C52,'HARGA SATUAN'!$C$7:$C$1492,0),0)))</f>
        <v>0</v>
      </c>
      <c r="F52" s="668" t="str">
        <f ca="1" t="shared" si="2"/>
        <v/>
      </c>
      <c r="G52" s="573">
        <f ca="1">IF(ISERROR(OFFSET('HARGA SATUAN'!$I$6,MATCH(C52,'HARGA SATUAN'!$C$7:$C$1492,0),0)),"",OFFSET('HARGA SATUAN'!$I$6,MATCH(C52,'HARGA SATUAN'!$C$7:$C$1492,0),0))</f>
        <v>0</v>
      </c>
      <c r="H52" s="667" t="str">
        <f ca="1">IF(B52="","",#REF!)</f>
        <v/>
      </c>
      <c r="I52" s="667" t="str">
        <f ca="1">IF(B52="","",#REF!)</f>
        <v/>
      </c>
      <c r="J52" s="667" t="str">
        <f ca="1">IF(B52="","",#REF!)</f>
        <v/>
      </c>
      <c r="K52" s="667" t="str">
        <f ca="1">IF(B52="","",#REF!)</f>
        <v/>
      </c>
      <c r="L52" s="667" t="str">
        <f ca="1">IF(C52="","",#REF!)</f>
        <v/>
      </c>
    </row>
    <row r="53" spans="1:12">
      <c r="A53" s="640">
        <v>42</v>
      </c>
      <c r="B53" s="666" t="str">
        <f ca="1" t="shared" si="0"/>
        <v/>
      </c>
      <c r="C53" s="203" t="str">
        <f ca="1" t="shared" si="1"/>
        <v/>
      </c>
      <c r="D53" s="577" t="str">
        <f ca="1">IF(ISERROR(OFFSET('HARGA SATUAN'!$D$6,MATCH(C53,'HARGA SATUAN'!$C$7:$C$1492,0),0)),"",OFFSET('HARGA SATUAN'!$D$6,MATCH(C53,'HARGA SATUAN'!$C$7:$C$1492,0),0))</f>
        <v/>
      </c>
      <c r="E53" s="577">
        <f ca="1">IF(B53="+","Unit",IF(ISERROR(OFFSET('HARGA SATUAN'!$E$6,MATCH(C53,'HARGA SATUAN'!$C$7:$C$1492,0),0)),"",OFFSET('HARGA SATUAN'!$E$6,MATCH(C53,'HARGA SATUAN'!$C$7:$C$1492,0),0)))</f>
        <v>0</v>
      </c>
      <c r="F53" s="668" t="str">
        <f ca="1" t="shared" si="2"/>
        <v/>
      </c>
      <c r="G53" s="573">
        <f ca="1">IF(ISERROR(OFFSET('HARGA SATUAN'!$I$6,MATCH(C53,'HARGA SATUAN'!$C$7:$C$1492,0),0)),"",OFFSET('HARGA SATUAN'!$I$6,MATCH(C53,'HARGA SATUAN'!$C$7:$C$1492,0),0))</f>
        <v>0</v>
      </c>
      <c r="H53" s="667" t="str">
        <f ca="1">IF(B53="","",#REF!)</f>
        <v/>
      </c>
      <c r="I53" s="667" t="str">
        <f ca="1">IF(B53="","",#REF!)</f>
        <v/>
      </c>
      <c r="J53" s="667" t="str">
        <f ca="1">IF(B53="","",#REF!)</f>
        <v/>
      </c>
      <c r="K53" s="667" t="str">
        <f ca="1">IF(B53="","",#REF!)</f>
        <v/>
      </c>
      <c r="L53" s="667" t="str">
        <f ca="1">IF(C53="","",#REF!)</f>
        <v/>
      </c>
    </row>
    <row r="54" spans="1:12">
      <c r="A54" s="640">
        <v>43</v>
      </c>
      <c r="B54" s="666" t="str">
        <f ca="1" t="shared" si="0"/>
        <v/>
      </c>
      <c r="C54" s="203" t="str">
        <f ca="1" t="shared" si="1"/>
        <v/>
      </c>
      <c r="D54" s="577" t="str">
        <f ca="1">IF(ISERROR(OFFSET('HARGA SATUAN'!$D$6,MATCH(C54,'HARGA SATUAN'!$C$7:$C$1492,0),0)),"",OFFSET('HARGA SATUAN'!$D$6,MATCH(C54,'HARGA SATUAN'!$C$7:$C$1492,0),0))</f>
        <v/>
      </c>
      <c r="E54" s="577">
        <f ca="1">IF(B54="+","Unit",IF(ISERROR(OFFSET('HARGA SATUAN'!$E$6,MATCH(C54,'HARGA SATUAN'!$C$7:$C$1492,0),0)),"",OFFSET('HARGA SATUAN'!$E$6,MATCH(C54,'HARGA SATUAN'!$C$7:$C$1492,0),0)))</f>
        <v>0</v>
      </c>
      <c r="F54" s="668" t="str">
        <f ca="1" t="shared" si="2"/>
        <v/>
      </c>
      <c r="G54" s="573">
        <f ca="1">IF(ISERROR(OFFSET('HARGA SATUAN'!$I$6,MATCH(C54,'HARGA SATUAN'!$C$7:$C$1492,0),0)),"",OFFSET('HARGA SATUAN'!$I$6,MATCH(C54,'HARGA SATUAN'!$C$7:$C$1492,0),0))</f>
        <v>0</v>
      </c>
      <c r="H54" s="667" t="str">
        <f ca="1">IF(B54="","",#REF!)</f>
        <v/>
      </c>
      <c r="I54" s="667" t="str">
        <f ca="1">IF(B54="","",#REF!)</f>
        <v/>
      </c>
      <c r="J54" s="667" t="str">
        <f ca="1">IF(B54="","",#REF!)</f>
        <v/>
      </c>
      <c r="K54" s="667" t="str">
        <f ca="1">IF(B54="","",#REF!)</f>
        <v/>
      </c>
      <c r="L54" s="667" t="str">
        <f ca="1">IF(C54="","",#REF!)</f>
        <v/>
      </c>
    </row>
    <row r="55" spans="1:12">
      <c r="A55" s="640">
        <v>44</v>
      </c>
      <c r="B55" s="666" t="str">
        <f ca="1" t="shared" si="0"/>
        <v/>
      </c>
      <c r="C55" s="203" t="str">
        <f ca="1" t="shared" si="1"/>
        <v/>
      </c>
      <c r="D55" s="577" t="str">
        <f ca="1">IF(ISERROR(OFFSET('HARGA SATUAN'!$D$6,MATCH(C55,'HARGA SATUAN'!$C$7:$C$1492,0),0)),"",OFFSET('HARGA SATUAN'!$D$6,MATCH(C55,'HARGA SATUAN'!$C$7:$C$1492,0),0))</f>
        <v/>
      </c>
      <c r="E55" s="577">
        <f ca="1">IF(B55="+","Unit",IF(ISERROR(OFFSET('HARGA SATUAN'!$E$6,MATCH(C55,'HARGA SATUAN'!$C$7:$C$1492,0),0)),"",OFFSET('HARGA SATUAN'!$E$6,MATCH(C55,'HARGA SATUAN'!$C$7:$C$1492,0),0)))</f>
        <v>0</v>
      </c>
      <c r="F55" s="668" t="str">
        <f ca="1" t="shared" si="2"/>
        <v/>
      </c>
      <c r="G55" s="573">
        <f ca="1">IF(ISERROR(OFFSET('HARGA SATUAN'!$I$6,MATCH(C55,'HARGA SATUAN'!$C$7:$C$1492,0),0)),"",OFFSET('HARGA SATUAN'!$I$6,MATCH(C55,'HARGA SATUAN'!$C$7:$C$1492,0),0))</f>
        <v>0</v>
      </c>
      <c r="H55" s="667" t="str">
        <f ca="1">IF(B55="","",#REF!)</f>
        <v/>
      </c>
      <c r="I55" s="667" t="str">
        <f ca="1">IF(B55="","",#REF!)</f>
        <v/>
      </c>
      <c r="J55" s="667" t="str">
        <f ca="1">IF(B55="","",#REF!)</f>
        <v/>
      </c>
      <c r="K55" s="667" t="str">
        <f ca="1">IF(B55="","",#REF!)</f>
        <v/>
      </c>
      <c r="L55" s="667" t="str">
        <f ca="1">IF(C55="","",#REF!)</f>
        <v/>
      </c>
    </row>
    <row r="56" spans="1:12">
      <c r="A56" s="640">
        <v>45</v>
      </c>
      <c r="B56" s="666" t="str">
        <f ca="1" t="shared" si="0"/>
        <v/>
      </c>
      <c r="C56" s="203" t="str">
        <f ca="1" t="shared" si="1"/>
        <v/>
      </c>
      <c r="D56" s="577" t="str">
        <f ca="1">IF(ISERROR(OFFSET('HARGA SATUAN'!$D$6,MATCH(C56,'HARGA SATUAN'!$C$7:$C$1492,0),0)),"",OFFSET('HARGA SATUAN'!$D$6,MATCH(C56,'HARGA SATUAN'!$C$7:$C$1492,0),0))</f>
        <v/>
      </c>
      <c r="E56" s="577">
        <f ca="1">IF(B56="+","Unit",IF(ISERROR(OFFSET('HARGA SATUAN'!$E$6,MATCH(C56,'HARGA SATUAN'!$C$7:$C$1492,0),0)),"",OFFSET('HARGA SATUAN'!$E$6,MATCH(C56,'HARGA SATUAN'!$C$7:$C$1492,0),0)))</f>
        <v>0</v>
      </c>
      <c r="F56" s="668" t="str">
        <f ca="1" t="shared" si="2"/>
        <v/>
      </c>
      <c r="G56" s="573">
        <f ca="1">IF(ISERROR(OFFSET('HARGA SATUAN'!$I$6,MATCH(C56,'HARGA SATUAN'!$C$7:$C$1492,0),0)),"",OFFSET('HARGA SATUAN'!$I$6,MATCH(C56,'HARGA SATUAN'!$C$7:$C$1492,0),0))</f>
        <v>0</v>
      </c>
      <c r="H56" s="667" t="str">
        <f ca="1">IF(B56="","",#REF!)</f>
        <v/>
      </c>
      <c r="I56" s="667" t="str">
        <f ca="1">IF(B56="","",#REF!)</f>
        <v/>
      </c>
      <c r="J56" s="667" t="str">
        <f ca="1">IF(B56="","",#REF!)</f>
        <v/>
      </c>
      <c r="K56" s="667" t="str">
        <f ca="1">IF(B56="","",#REF!)</f>
        <v/>
      </c>
      <c r="L56" s="667" t="str">
        <f ca="1">IF(C56="","",#REF!)</f>
        <v/>
      </c>
    </row>
    <row r="57" spans="1:12">
      <c r="A57" s="640">
        <v>46</v>
      </c>
      <c r="B57" s="666" t="str">
        <f ca="1" t="shared" si="0"/>
        <v/>
      </c>
      <c r="C57" s="203" t="str">
        <f ca="1" t="shared" si="1"/>
        <v/>
      </c>
      <c r="D57" s="577" t="str">
        <f ca="1">IF(ISERROR(OFFSET('HARGA SATUAN'!$D$6,MATCH(C57,'HARGA SATUAN'!$C$7:$C$1492,0),0)),"",OFFSET('HARGA SATUAN'!$D$6,MATCH(C57,'HARGA SATUAN'!$C$7:$C$1492,0),0))</f>
        <v/>
      </c>
      <c r="E57" s="577">
        <f ca="1">IF(B57="+","Unit",IF(ISERROR(OFFSET('HARGA SATUAN'!$E$6,MATCH(C57,'HARGA SATUAN'!$C$7:$C$1492,0),0)),"",OFFSET('HARGA SATUAN'!$E$6,MATCH(C57,'HARGA SATUAN'!$C$7:$C$1492,0),0)))</f>
        <v>0</v>
      </c>
      <c r="F57" s="668" t="str">
        <f ca="1" t="shared" si="2"/>
        <v/>
      </c>
      <c r="G57" s="573">
        <f ca="1">IF(ISERROR(OFFSET('HARGA SATUAN'!$I$6,MATCH(C57,'HARGA SATUAN'!$C$7:$C$1492,0),0)),"",OFFSET('HARGA SATUAN'!$I$6,MATCH(C57,'HARGA SATUAN'!$C$7:$C$1492,0),0))</f>
        <v>0</v>
      </c>
      <c r="H57" s="667" t="str">
        <f ca="1">IF(B57="","",#REF!)</f>
        <v/>
      </c>
      <c r="I57" s="667" t="str">
        <f ca="1">IF(B57="","",#REF!)</f>
        <v/>
      </c>
      <c r="J57" s="667" t="str">
        <f ca="1">IF(B57="","",#REF!)</f>
        <v/>
      </c>
      <c r="K57" s="667" t="str">
        <f ca="1">IF(B57="","",#REF!)</f>
        <v/>
      </c>
      <c r="L57" s="667" t="str">
        <f ca="1">IF(C57="","",#REF!)</f>
        <v/>
      </c>
    </row>
    <row r="58" spans="1:12">
      <c r="A58" s="640">
        <v>47</v>
      </c>
      <c r="B58" s="666" t="str">
        <f ca="1" t="shared" si="0"/>
        <v/>
      </c>
      <c r="C58" s="203" t="str">
        <f ca="1" t="shared" si="1"/>
        <v/>
      </c>
      <c r="D58" s="577" t="str">
        <f ca="1">IF(ISERROR(OFFSET('HARGA SATUAN'!$D$6,MATCH(C58,'HARGA SATUAN'!$C$7:$C$1492,0),0)),"",OFFSET('HARGA SATUAN'!$D$6,MATCH(C58,'HARGA SATUAN'!$C$7:$C$1492,0),0))</f>
        <v/>
      </c>
      <c r="E58" s="577">
        <f ca="1">IF(B58="+","Unit",IF(ISERROR(OFFSET('HARGA SATUAN'!$E$6,MATCH(C58,'HARGA SATUAN'!$C$7:$C$1492,0),0)),"",OFFSET('HARGA SATUAN'!$E$6,MATCH(C58,'HARGA SATUAN'!$C$7:$C$1492,0),0)))</f>
        <v>0</v>
      </c>
      <c r="F58" s="668" t="str">
        <f ca="1" t="shared" si="2"/>
        <v/>
      </c>
      <c r="G58" s="573">
        <f ca="1">IF(ISERROR(OFFSET('HARGA SATUAN'!$I$6,MATCH(C58,'HARGA SATUAN'!$C$7:$C$1492,0),0)),"",OFFSET('HARGA SATUAN'!$I$6,MATCH(C58,'HARGA SATUAN'!$C$7:$C$1492,0),0))</f>
        <v>0</v>
      </c>
      <c r="H58" s="667" t="str">
        <f ca="1">IF(B58="","",#REF!)</f>
        <v/>
      </c>
      <c r="I58" s="667" t="str">
        <f ca="1">IF(B58="","",#REF!)</f>
        <v/>
      </c>
      <c r="J58" s="667" t="str">
        <f ca="1">IF(B58="","",#REF!)</f>
        <v/>
      </c>
      <c r="K58" s="667" t="str">
        <f ca="1">IF(B58="","",#REF!)</f>
        <v/>
      </c>
      <c r="L58" s="667" t="str">
        <f ca="1">IF(C58="","",#REF!)</f>
        <v/>
      </c>
    </row>
    <row r="59" spans="1:12">
      <c r="A59" s="640">
        <v>48</v>
      </c>
      <c r="B59" s="666" t="str">
        <f ca="1" t="shared" si="0"/>
        <v/>
      </c>
      <c r="C59" s="203" t="str">
        <f ca="1" t="shared" si="1"/>
        <v/>
      </c>
      <c r="D59" s="577" t="str">
        <f ca="1">IF(ISERROR(OFFSET('HARGA SATUAN'!$D$6,MATCH(C59,'HARGA SATUAN'!$C$7:$C$1492,0),0)),"",OFFSET('HARGA SATUAN'!$D$6,MATCH(C59,'HARGA SATUAN'!$C$7:$C$1492,0),0))</f>
        <v/>
      </c>
      <c r="E59" s="577">
        <f ca="1">IF(B59="+","Unit",IF(ISERROR(OFFSET('HARGA SATUAN'!$E$6,MATCH(C59,'HARGA SATUAN'!$C$7:$C$1492,0),0)),"",OFFSET('HARGA SATUAN'!$E$6,MATCH(C59,'HARGA SATUAN'!$C$7:$C$1492,0),0)))</f>
        <v>0</v>
      </c>
      <c r="F59" s="668" t="str">
        <f ca="1" t="shared" si="2"/>
        <v/>
      </c>
      <c r="G59" s="573">
        <f ca="1">IF(ISERROR(OFFSET('HARGA SATUAN'!$I$6,MATCH(C59,'HARGA SATUAN'!$C$7:$C$1492,0),0)),"",OFFSET('HARGA SATUAN'!$I$6,MATCH(C59,'HARGA SATUAN'!$C$7:$C$1492,0),0))</f>
        <v>0</v>
      </c>
      <c r="H59" s="667" t="str">
        <f ca="1">IF(B59="","",#REF!)</f>
        <v/>
      </c>
      <c r="I59" s="667" t="str">
        <f ca="1">IF(B59="","",#REF!)</f>
        <v/>
      </c>
      <c r="J59" s="667" t="str">
        <f ca="1">IF(B59="","",#REF!)</f>
        <v/>
      </c>
      <c r="K59" s="667" t="str">
        <f ca="1">IF(B59="","",#REF!)</f>
        <v/>
      </c>
      <c r="L59" s="667" t="str">
        <f ca="1">IF(C59="","",#REF!)</f>
        <v/>
      </c>
    </row>
    <row r="60" spans="1:12">
      <c r="A60" s="640">
        <v>49</v>
      </c>
      <c r="B60" s="666" t="str">
        <f ca="1" t="shared" si="0"/>
        <v/>
      </c>
      <c r="C60" s="203" t="str">
        <f ca="1" t="shared" si="1"/>
        <v/>
      </c>
      <c r="D60" s="577" t="str">
        <f ca="1">IF(ISERROR(OFFSET('HARGA SATUAN'!$D$6,MATCH(C60,'HARGA SATUAN'!$C$7:$C$1492,0),0)),"",OFFSET('HARGA SATUAN'!$D$6,MATCH(C60,'HARGA SATUAN'!$C$7:$C$1492,0),0))</f>
        <v/>
      </c>
      <c r="E60" s="577">
        <f ca="1">IF(B60="+","Unit",IF(ISERROR(OFFSET('HARGA SATUAN'!$E$6,MATCH(C60,'HARGA SATUAN'!$C$7:$C$1492,0),0)),"",OFFSET('HARGA SATUAN'!$E$6,MATCH(C60,'HARGA SATUAN'!$C$7:$C$1492,0),0)))</f>
        <v>0</v>
      </c>
      <c r="F60" s="668" t="str">
        <f ca="1" t="shared" si="2"/>
        <v/>
      </c>
      <c r="G60" s="573">
        <f ca="1">IF(ISERROR(OFFSET('HARGA SATUAN'!$I$6,MATCH(C60,'HARGA SATUAN'!$C$7:$C$1492,0),0)),"",OFFSET('HARGA SATUAN'!$I$6,MATCH(C60,'HARGA SATUAN'!$C$7:$C$1492,0),0))</f>
        <v>0</v>
      </c>
      <c r="H60" s="667" t="str">
        <f ca="1">IF(B60="","",#REF!)</f>
        <v/>
      </c>
      <c r="I60" s="667" t="str">
        <f ca="1">IF(B60="","",#REF!)</f>
        <v/>
      </c>
      <c r="J60" s="667" t="str">
        <f ca="1">IF(B60="","",#REF!)</f>
        <v/>
      </c>
      <c r="K60" s="667" t="str">
        <f ca="1">IF(B60="","",#REF!)</f>
        <v/>
      </c>
      <c r="L60" s="667" t="str">
        <f ca="1">IF(C60="","",#REF!)</f>
        <v/>
      </c>
    </row>
    <row r="61" spans="1:12">
      <c r="A61" s="640">
        <v>50</v>
      </c>
      <c r="B61" s="666" t="str">
        <f ca="1" t="shared" si="0"/>
        <v/>
      </c>
      <c r="C61" s="203" t="str">
        <f ca="1" t="shared" si="1"/>
        <v/>
      </c>
      <c r="D61" s="577" t="str">
        <f ca="1">IF(ISERROR(OFFSET('HARGA SATUAN'!$D$6,MATCH(C61,'HARGA SATUAN'!$C$7:$C$1492,0),0)),"",OFFSET('HARGA SATUAN'!$D$6,MATCH(C61,'HARGA SATUAN'!$C$7:$C$1492,0),0))</f>
        <v/>
      </c>
      <c r="E61" s="577">
        <f ca="1">IF(B61="+","Unit",IF(ISERROR(OFFSET('HARGA SATUAN'!$E$6,MATCH(C61,'HARGA SATUAN'!$C$7:$C$1492,0),0)),"",OFFSET('HARGA SATUAN'!$E$6,MATCH(C61,'HARGA SATUAN'!$C$7:$C$1492,0),0)))</f>
        <v>0</v>
      </c>
      <c r="F61" s="668" t="str">
        <f ca="1" t="shared" si="2"/>
        <v/>
      </c>
      <c r="G61" s="573">
        <f ca="1">IF(ISERROR(OFFSET('HARGA SATUAN'!$I$6,MATCH(C61,'HARGA SATUAN'!$C$7:$C$1492,0),0)),"",OFFSET('HARGA SATUAN'!$I$6,MATCH(C61,'HARGA SATUAN'!$C$7:$C$1492,0),0))</f>
        <v>0</v>
      </c>
      <c r="H61" s="667" t="str">
        <f ca="1">IF(B61="","",#REF!)</f>
        <v/>
      </c>
      <c r="I61" s="667" t="str">
        <f ca="1">IF(B61="","",#REF!)</f>
        <v/>
      </c>
      <c r="J61" s="667" t="str">
        <f ca="1">IF(B61="","",#REF!)</f>
        <v/>
      </c>
      <c r="K61" s="667" t="str">
        <f ca="1">IF(B61="","",#REF!)</f>
        <v/>
      </c>
      <c r="L61" s="667" t="str">
        <f ca="1">IF(C61="","",#REF!)</f>
        <v/>
      </c>
    </row>
    <row r="62" spans="1:12">
      <c r="A62" s="640">
        <v>51</v>
      </c>
      <c r="B62" s="666" t="str">
        <f ca="1" t="shared" si="0"/>
        <v/>
      </c>
      <c r="C62" s="203" t="str">
        <f ca="1" t="shared" si="1"/>
        <v/>
      </c>
      <c r="D62" s="577" t="str">
        <f ca="1">IF(ISERROR(OFFSET('HARGA SATUAN'!$D$6,MATCH(C62,'HARGA SATUAN'!$C$7:$C$1492,0),0)),"",OFFSET('HARGA SATUAN'!$D$6,MATCH(C62,'HARGA SATUAN'!$C$7:$C$1492,0),0))</f>
        <v/>
      </c>
      <c r="E62" s="577">
        <f ca="1">IF(B62="+","Unit",IF(ISERROR(OFFSET('HARGA SATUAN'!$E$6,MATCH(C62,'HARGA SATUAN'!$C$7:$C$1492,0),0)),"",OFFSET('HARGA SATUAN'!$E$6,MATCH(C62,'HARGA SATUAN'!$C$7:$C$1492,0),0)))</f>
        <v>0</v>
      </c>
      <c r="F62" s="668" t="str">
        <f ca="1" t="shared" si="2"/>
        <v/>
      </c>
      <c r="G62" s="573">
        <f ca="1">IF(ISERROR(OFFSET('HARGA SATUAN'!$I$6,MATCH(C62,'HARGA SATUAN'!$C$7:$C$1492,0),0)),"",OFFSET('HARGA SATUAN'!$I$6,MATCH(C62,'HARGA SATUAN'!$C$7:$C$1492,0),0))</f>
        <v>0</v>
      </c>
      <c r="H62" s="667" t="str">
        <f ca="1">IF(B62="","",#REF!)</f>
        <v/>
      </c>
      <c r="I62" s="667" t="str">
        <f ca="1">IF(B62="","",#REF!)</f>
        <v/>
      </c>
      <c r="J62" s="667" t="str">
        <f ca="1">IF(B62="","",#REF!)</f>
        <v/>
      </c>
      <c r="K62" s="667" t="str">
        <f ca="1">IF(B62="","",#REF!)</f>
        <v/>
      </c>
      <c r="L62" s="667" t="str">
        <f ca="1">IF(C62="","",#REF!)</f>
        <v/>
      </c>
    </row>
    <row r="63" spans="1:12">
      <c r="A63" s="640">
        <v>52</v>
      </c>
      <c r="B63" s="666" t="str">
        <f ca="1" t="shared" si="0"/>
        <v/>
      </c>
      <c r="C63" s="203" t="str">
        <f ca="1" t="shared" si="1"/>
        <v/>
      </c>
      <c r="D63" s="577" t="str">
        <f ca="1">IF(ISERROR(OFFSET('HARGA SATUAN'!$D$6,MATCH(C63,'HARGA SATUAN'!$C$7:$C$1492,0),0)),"",OFFSET('HARGA SATUAN'!$D$6,MATCH(C63,'HARGA SATUAN'!$C$7:$C$1492,0),0))</f>
        <v/>
      </c>
      <c r="E63" s="577">
        <f ca="1">IF(B63="+","Unit",IF(ISERROR(OFFSET('HARGA SATUAN'!$E$6,MATCH(C63,'HARGA SATUAN'!$C$7:$C$1492,0),0)),"",OFFSET('HARGA SATUAN'!$E$6,MATCH(C63,'HARGA SATUAN'!$C$7:$C$1492,0),0)))</f>
        <v>0</v>
      </c>
      <c r="F63" s="668" t="str">
        <f ca="1" t="shared" si="2"/>
        <v/>
      </c>
      <c r="G63" s="573">
        <f ca="1">IF(ISERROR(OFFSET('HARGA SATUAN'!$I$6,MATCH(C63,'HARGA SATUAN'!$C$7:$C$1492,0),0)),"",OFFSET('HARGA SATUAN'!$I$6,MATCH(C63,'HARGA SATUAN'!$C$7:$C$1492,0),0))</f>
        <v>0</v>
      </c>
      <c r="H63" s="667" t="str">
        <f ca="1">IF(B63="","",#REF!)</f>
        <v/>
      </c>
      <c r="I63" s="667" t="str">
        <f ca="1">IF(B63="","",#REF!)</f>
        <v/>
      </c>
      <c r="J63" s="667" t="str">
        <f ca="1">IF(B63="","",#REF!)</f>
        <v/>
      </c>
      <c r="K63" s="667" t="str">
        <f ca="1">IF(B63="","",#REF!)</f>
        <v/>
      </c>
      <c r="L63" s="667" t="str">
        <f ca="1">IF(C63="","",#REF!)</f>
        <v/>
      </c>
    </row>
    <row r="64" spans="1:12">
      <c r="A64" s="640">
        <v>53</v>
      </c>
      <c r="B64" s="666" t="str">
        <f ca="1" t="shared" si="0"/>
        <v/>
      </c>
      <c r="C64" s="203" t="str">
        <f ca="1" t="shared" si="1"/>
        <v/>
      </c>
      <c r="D64" s="577" t="str">
        <f ca="1">IF(ISERROR(OFFSET('HARGA SATUAN'!$D$6,MATCH(C64,'HARGA SATUAN'!$C$7:$C$1492,0),0)),"",OFFSET('HARGA SATUAN'!$D$6,MATCH(C64,'HARGA SATUAN'!$C$7:$C$1492,0),0))</f>
        <v/>
      </c>
      <c r="E64" s="577">
        <f ca="1">IF(B64="+","Unit",IF(ISERROR(OFFSET('HARGA SATUAN'!$E$6,MATCH(C64,'HARGA SATUAN'!$C$7:$C$1492,0),0)),"",OFFSET('HARGA SATUAN'!$E$6,MATCH(C64,'HARGA SATUAN'!$C$7:$C$1492,0),0)))</f>
        <v>0</v>
      </c>
      <c r="F64" s="668" t="str">
        <f ca="1" t="shared" si="2"/>
        <v/>
      </c>
      <c r="G64" s="573">
        <f ca="1">IF(ISERROR(OFFSET('HARGA SATUAN'!$I$6,MATCH(C64,'HARGA SATUAN'!$C$7:$C$1492,0),0)),"",OFFSET('HARGA SATUAN'!$I$6,MATCH(C64,'HARGA SATUAN'!$C$7:$C$1492,0),0))</f>
        <v>0</v>
      </c>
      <c r="H64" s="667" t="str">
        <f ca="1">IF(B64="","",#REF!)</f>
        <v/>
      </c>
      <c r="I64" s="667" t="str">
        <f ca="1">IF(B64="","",#REF!)</f>
        <v/>
      </c>
      <c r="J64" s="667" t="str">
        <f ca="1">IF(B64="","",#REF!)</f>
        <v/>
      </c>
      <c r="K64" s="667" t="str">
        <f ca="1">IF(B64="","",#REF!)</f>
        <v/>
      </c>
      <c r="L64" s="667" t="str">
        <f ca="1">IF(C64="","",#REF!)</f>
        <v/>
      </c>
    </row>
    <row r="65" spans="1:12">
      <c r="A65" s="640">
        <v>54</v>
      </c>
      <c r="B65" s="666" t="str">
        <f ca="1" t="shared" si="0"/>
        <v/>
      </c>
      <c r="C65" s="203" t="str">
        <f ca="1" t="shared" si="1"/>
        <v/>
      </c>
      <c r="D65" s="577" t="str">
        <f ca="1">IF(ISERROR(OFFSET('HARGA SATUAN'!$D$6,MATCH(C65,'HARGA SATUAN'!$C$7:$C$1492,0),0)),"",OFFSET('HARGA SATUAN'!$D$6,MATCH(C65,'HARGA SATUAN'!$C$7:$C$1492,0),0))</f>
        <v/>
      </c>
      <c r="E65" s="577">
        <f ca="1">IF(B65="+","Unit",IF(ISERROR(OFFSET('HARGA SATUAN'!$E$6,MATCH(C65,'HARGA SATUAN'!$C$7:$C$1492,0),0)),"",OFFSET('HARGA SATUAN'!$E$6,MATCH(C65,'HARGA SATUAN'!$C$7:$C$1492,0),0)))</f>
        <v>0</v>
      </c>
      <c r="F65" s="668" t="str">
        <f ca="1" t="shared" si="2"/>
        <v/>
      </c>
      <c r="G65" s="573">
        <f ca="1">IF(ISERROR(OFFSET('HARGA SATUAN'!$I$6,MATCH(C65,'HARGA SATUAN'!$C$7:$C$1492,0),0)),"",OFFSET('HARGA SATUAN'!$I$6,MATCH(C65,'HARGA SATUAN'!$C$7:$C$1492,0),0))</f>
        <v>0</v>
      </c>
      <c r="H65" s="667" t="str">
        <f ca="1">IF(B65="","",#REF!)</f>
        <v/>
      </c>
      <c r="I65" s="667" t="str">
        <f ca="1">IF(B65="","",#REF!)</f>
        <v/>
      </c>
      <c r="J65" s="667" t="str">
        <f ca="1">IF(B65="","",#REF!)</f>
        <v/>
      </c>
      <c r="K65" s="667" t="str">
        <f ca="1">IF(B65="","",#REF!)</f>
        <v/>
      </c>
      <c r="L65" s="667" t="str">
        <f ca="1">IF(C65="","",#REF!)</f>
        <v/>
      </c>
    </row>
    <row r="66" spans="1:12">
      <c r="A66" s="640">
        <v>55</v>
      </c>
      <c r="B66" s="666" t="str">
        <f ca="1" t="shared" si="0"/>
        <v/>
      </c>
      <c r="C66" s="203" t="str">
        <f ca="1" t="shared" si="1"/>
        <v/>
      </c>
      <c r="D66" s="577" t="str">
        <f ca="1">IF(ISERROR(OFFSET('HARGA SATUAN'!$D$6,MATCH(C66,'HARGA SATUAN'!$C$7:$C$1492,0),0)),"",OFFSET('HARGA SATUAN'!$D$6,MATCH(C66,'HARGA SATUAN'!$C$7:$C$1492,0),0))</f>
        <v/>
      </c>
      <c r="E66" s="577">
        <f ca="1">IF(B66="+","Unit",IF(ISERROR(OFFSET('HARGA SATUAN'!$E$6,MATCH(C66,'HARGA SATUAN'!$C$7:$C$1492,0),0)),"",OFFSET('HARGA SATUAN'!$E$6,MATCH(C66,'HARGA SATUAN'!$C$7:$C$1492,0),0)))</f>
        <v>0</v>
      </c>
      <c r="F66" s="668" t="str">
        <f ca="1" t="shared" si="2"/>
        <v/>
      </c>
      <c r="G66" s="573">
        <f ca="1">IF(ISERROR(OFFSET('HARGA SATUAN'!$I$6,MATCH(C66,'HARGA SATUAN'!$C$7:$C$1492,0),0)),"",OFFSET('HARGA SATUAN'!$I$6,MATCH(C66,'HARGA SATUAN'!$C$7:$C$1492,0),0))</f>
        <v>0</v>
      </c>
      <c r="H66" s="667" t="str">
        <f ca="1">IF(B66="","",#REF!)</f>
        <v/>
      </c>
      <c r="I66" s="667" t="str">
        <f ca="1">IF(B66="","",#REF!)</f>
        <v/>
      </c>
      <c r="J66" s="667" t="str">
        <f ca="1">IF(B66="","",#REF!)</f>
        <v/>
      </c>
      <c r="K66" s="667" t="str">
        <f ca="1">IF(B66="","",#REF!)</f>
        <v/>
      </c>
      <c r="L66" s="667" t="str">
        <f ca="1">IF(C66="","",#REF!)</f>
        <v/>
      </c>
    </row>
    <row r="67" spans="1:12">
      <c r="A67" s="640">
        <v>56</v>
      </c>
      <c r="B67" s="666" t="str">
        <f ca="1" t="shared" si="0"/>
        <v/>
      </c>
      <c r="C67" s="203" t="str">
        <f ca="1" t="shared" si="1"/>
        <v/>
      </c>
      <c r="D67" s="577" t="str">
        <f ca="1">IF(ISERROR(OFFSET('HARGA SATUAN'!$D$6,MATCH(C67,'HARGA SATUAN'!$C$7:$C$1492,0),0)),"",OFFSET('HARGA SATUAN'!$D$6,MATCH(C67,'HARGA SATUAN'!$C$7:$C$1492,0),0))</f>
        <v/>
      </c>
      <c r="E67" s="577">
        <f ca="1">IF(B67="+","Unit",IF(ISERROR(OFFSET('HARGA SATUAN'!$E$6,MATCH(C67,'HARGA SATUAN'!$C$7:$C$1492,0),0)),"",OFFSET('HARGA SATUAN'!$E$6,MATCH(C67,'HARGA SATUAN'!$C$7:$C$1492,0),0)))</f>
        <v>0</v>
      </c>
      <c r="F67" s="668" t="str">
        <f ca="1" t="shared" si="2"/>
        <v/>
      </c>
      <c r="G67" s="573">
        <f ca="1">IF(ISERROR(OFFSET('HARGA SATUAN'!$I$6,MATCH(C67,'HARGA SATUAN'!$C$7:$C$1492,0),0)),"",OFFSET('HARGA SATUAN'!$I$6,MATCH(C67,'HARGA SATUAN'!$C$7:$C$1492,0),0))</f>
        <v>0</v>
      </c>
      <c r="H67" s="667" t="str">
        <f ca="1">IF(B67="","",#REF!)</f>
        <v/>
      </c>
      <c r="I67" s="667" t="str">
        <f ca="1">IF(B67="","",#REF!)</f>
        <v/>
      </c>
      <c r="J67" s="667" t="str">
        <f ca="1">IF(B67="","",#REF!)</f>
        <v/>
      </c>
      <c r="K67" s="667" t="str">
        <f ca="1">IF(B67="","",#REF!)</f>
        <v/>
      </c>
      <c r="L67" s="667" t="str">
        <f ca="1">IF(C67="","",#REF!)</f>
        <v/>
      </c>
    </row>
    <row r="68" spans="1:12">
      <c r="A68" s="640">
        <v>57</v>
      </c>
      <c r="B68" s="666" t="str">
        <f ca="1" t="shared" si="0"/>
        <v/>
      </c>
      <c r="C68" s="203" t="str">
        <f ca="1" t="shared" si="1"/>
        <v/>
      </c>
      <c r="D68" s="577" t="str">
        <f ca="1">IF(ISERROR(OFFSET('HARGA SATUAN'!$D$6,MATCH(C68,'HARGA SATUAN'!$C$7:$C$1492,0),0)),"",OFFSET('HARGA SATUAN'!$D$6,MATCH(C68,'HARGA SATUAN'!$C$7:$C$1492,0),0))</f>
        <v/>
      </c>
      <c r="E68" s="577">
        <f ca="1">IF(B68="+","Unit",IF(ISERROR(OFFSET('HARGA SATUAN'!$E$6,MATCH(C68,'HARGA SATUAN'!$C$7:$C$1492,0),0)),"",OFFSET('HARGA SATUAN'!$E$6,MATCH(C68,'HARGA SATUAN'!$C$7:$C$1492,0),0)))</f>
        <v>0</v>
      </c>
      <c r="F68" s="668" t="str">
        <f ca="1" t="shared" si="2"/>
        <v/>
      </c>
      <c r="G68" s="573">
        <f ca="1">IF(ISERROR(OFFSET('HARGA SATUAN'!$I$6,MATCH(C68,'HARGA SATUAN'!$C$7:$C$1492,0),0)),"",OFFSET('HARGA SATUAN'!$I$6,MATCH(C68,'HARGA SATUAN'!$C$7:$C$1492,0),0))</f>
        <v>0</v>
      </c>
      <c r="H68" s="667" t="str">
        <f ca="1">IF(B68="","",#REF!)</f>
        <v/>
      </c>
      <c r="I68" s="667" t="str">
        <f ca="1">IF(B68="","",#REF!)</f>
        <v/>
      </c>
      <c r="J68" s="667" t="str">
        <f ca="1">IF(B68="","",#REF!)</f>
        <v/>
      </c>
      <c r="K68" s="667" t="str">
        <f ca="1">IF(B68="","",#REF!)</f>
        <v/>
      </c>
      <c r="L68" s="667" t="str">
        <f ca="1">IF(C68="","",#REF!)</f>
        <v/>
      </c>
    </row>
    <row r="69" spans="1:12">
      <c r="A69" s="640">
        <v>58</v>
      </c>
      <c r="B69" s="666" t="str">
        <f ca="1" t="shared" si="0"/>
        <v/>
      </c>
      <c r="C69" s="203" t="str">
        <f ca="1" t="shared" si="1"/>
        <v/>
      </c>
      <c r="D69" s="577" t="str">
        <f ca="1">IF(ISERROR(OFFSET('HARGA SATUAN'!$D$6,MATCH(C69,'HARGA SATUAN'!$C$7:$C$1492,0),0)),"",OFFSET('HARGA SATUAN'!$D$6,MATCH(C69,'HARGA SATUAN'!$C$7:$C$1492,0),0))</f>
        <v/>
      </c>
      <c r="E69" s="577">
        <f ca="1">IF(B69="+","Unit",IF(ISERROR(OFFSET('HARGA SATUAN'!$E$6,MATCH(C69,'HARGA SATUAN'!$C$7:$C$1492,0),0)),"",OFFSET('HARGA SATUAN'!$E$6,MATCH(C69,'HARGA SATUAN'!$C$7:$C$1492,0),0)))</f>
        <v>0</v>
      </c>
      <c r="F69" s="668" t="str">
        <f ca="1" t="shared" si="2"/>
        <v/>
      </c>
      <c r="G69" s="573">
        <f ca="1">IF(ISERROR(OFFSET('HARGA SATUAN'!$I$6,MATCH(C69,'HARGA SATUAN'!$C$7:$C$1492,0),0)),"",OFFSET('HARGA SATUAN'!$I$6,MATCH(C69,'HARGA SATUAN'!$C$7:$C$1492,0),0))</f>
        <v>0</v>
      </c>
      <c r="H69" s="667" t="str">
        <f ca="1">IF(B69="","",#REF!)</f>
        <v/>
      </c>
      <c r="I69" s="667" t="str">
        <f ca="1">IF(B69="","",#REF!)</f>
        <v/>
      </c>
      <c r="J69" s="667" t="str">
        <f ca="1">IF(B69="","",#REF!)</f>
        <v/>
      </c>
      <c r="K69" s="667" t="str">
        <f ca="1">IF(B69="","",#REF!)</f>
        <v/>
      </c>
      <c r="L69" s="667" t="str">
        <f ca="1">IF(C69="","",#REF!)</f>
        <v/>
      </c>
    </row>
    <row r="70" spans="1:12">
      <c r="A70" s="640">
        <v>59</v>
      </c>
      <c r="B70" s="666" t="str">
        <f ca="1" t="shared" si="0"/>
        <v/>
      </c>
      <c r="C70" s="203" t="str">
        <f ca="1" t="shared" si="1"/>
        <v/>
      </c>
      <c r="D70" s="577" t="str">
        <f ca="1">IF(ISERROR(OFFSET('HARGA SATUAN'!$D$6,MATCH(C70,'HARGA SATUAN'!$C$7:$C$1492,0),0)),"",OFFSET('HARGA SATUAN'!$D$6,MATCH(C70,'HARGA SATUAN'!$C$7:$C$1492,0),0))</f>
        <v/>
      </c>
      <c r="E70" s="577">
        <f ca="1">IF(B70="+","Unit",IF(ISERROR(OFFSET('HARGA SATUAN'!$E$6,MATCH(C70,'HARGA SATUAN'!$C$7:$C$1492,0),0)),"",OFFSET('HARGA SATUAN'!$E$6,MATCH(C70,'HARGA SATUAN'!$C$7:$C$1492,0),0)))</f>
        <v>0</v>
      </c>
      <c r="F70" s="668" t="str">
        <f ca="1" t="shared" si="2"/>
        <v/>
      </c>
      <c r="G70" s="573">
        <f ca="1">IF(ISERROR(OFFSET('HARGA SATUAN'!$I$6,MATCH(C70,'HARGA SATUAN'!$C$7:$C$1492,0),0)),"",OFFSET('HARGA SATUAN'!$I$6,MATCH(C70,'HARGA SATUAN'!$C$7:$C$1492,0),0))</f>
        <v>0</v>
      </c>
      <c r="H70" s="667" t="str">
        <f ca="1">IF(B70="","",#REF!)</f>
        <v/>
      </c>
      <c r="I70" s="667" t="str">
        <f ca="1">IF(B70="","",#REF!)</f>
        <v/>
      </c>
      <c r="J70" s="667" t="str">
        <f ca="1">IF(B70="","",#REF!)</f>
        <v/>
      </c>
      <c r="K70" s="667" t="str">
        <f ca="1">IF(B70="","",#REF!)</f>
        <v/>
      </c>
      <c r="L70" s="667" t="str">
        <f ca="1">IF(C70="","",#REF!)</f>
        <v/>
      </c>
    </row>
    <row r="71" spans="1:12">
      <c r="A71" s="640">
        <v>60</v>
      </c>
      <c r="B71" s="666" t="str">
        <f ca="1" t="shared" si="0"/>
        <v/>
      </c>
      <c r="C71" s="203" t="str">
        <f ca="1" t="shared" si="1"/>
        <v/>
      </c>
      <c r="D71" s="577" t="str">
        <f ca="1">IF(ISERROR(OFFSET('HARGA SATUAN'!$D$6,MATCH(C71,'HARGA SATUAN'!$C$7:$C$1492,0),0)),"",OFFSET('HARGA SATUAN'!$D$6,MATCH(C71,'HARGA SATUAN'!$C$7:$C$1492,0),0))</f>
        <v/>
      </c>
      <c r="E71" s="577">
        <f ca="1">IF(B71="+","Unit",IF(ISERROR(OFFSET('HARGA SATUAN'!$E$6,MATCH(C71,'HARGA SATUAN'!$C$7:$C$1492,0),0)),"",OFFSET('HARGA SATUAN'!$E$6,MATCH(C71,'HARGA SATUAN'!$C$7:$C$1492,0),0)))</f>
        <v>0</v>
      </c>
      <c r="F71" s="668" t="str">
        <f ca="1" t="shared" si="2"/>
        <v/>
      </c>
      <c r="G71" s="573">
        <f ca="1">IF(ISERROR(OFFSET('HARGA SATUAN'!$I$6,MATCH(C71,'HARGA SATUAN'!$C$7:$C$1492,0),0)),"",OFFSET('HARGA SATUAN'!$I$6,MATCH(C71,'HARGA SATUAN'!$C$7:$C$1492,0),0))</f>
        <v>0</v>
      </c>
      <c r="H71" s="667" t="str">
        <f ca="1">IF(B71="","",#REF!)</f>
        <v/>
      </c>
      <c r="I71" s="667" t="str">
        <f ca="1">IF(B71="","",#REF!)</f>
        <v/>
      </c>
      <c r="J71" s="667" t="str">
        <f ca="1">IF(B71="","",#REF!)</f>
        <v/>
      </c>
      <c r="K71" s="667" t="str">
        <f ca="1">IF(B71="","",#REF!)</f>
        <v/>
      </c>
      <c r="L71" s="667" t="str">
        <f ca="1">IF(C71="","",#REF!)</f>
        <v/>
      </c>
    </row>
    <row r="72" spans="1:12">
      <c r="A72" s="640">
        <v>61</v>
      </c>
      <c r="B72" s="666" t="str">
        <f ca="1" t="shared" si="0"/>
        <v/>
      </c>
      <c r="C72" s="203" t="str">
        <f ca="1" t="shared" si="1"/>
        <v/>
      </c>
      <c r="D72" s="577" t="str">
        <f ca="1">IF(ISERROR(OFFSET('HARGA SATUAN'!$D$6,MATCH(C72,'HARGA SATUAN'!$C$7:$C$1492,0),0)),"",OFFSET('HARGA SATUAN'!$D$6,MATCH(C72,'HARGA SATUAN'!$C$7:$C$1492,0),0))</f>
        <v/>
      </c>
      <c r="E72" s="577">
        <f ca="1">IF(B72="+","Unit",IF(ISERROR(OFFSET('HARGA SATUAN'!$E$6,MATCH(C72,'HARGA SATUAN'!$C$7:$C$1492,0),0)),"",OFFSET('HARGA SATUAN'!$E$6,MATCH(C72,'HARGA SATUAN'!$C$7:$C$1492,0),0)))</f>
        <v>0</v>
      </c>
      <c r="F72" s="668" t="str">
        <f ca="1" t="shared" si="2"/>
        <v/>
      </c>
      <c r="G72" s="573">
        <f ca="1">IF(ISERROR(OFFSET('HARGA SATUAN'!$I$6,MATCH(C72,'HARGA SATUAN'!$C$7:$C$1492,0),0)),"",OFFSET('HARGA SATUAN'!$I$6,MATCH(C72,'HARGA SATUAN'!$C$7:$C$1492,0),0))</f>
        <v>0</v>
      </c>
      <c r="H72" s="667" t="str">
        <f ca="1">IF(B72="","",#REF!)</f>
        <v/>
      </c>
      <c r="I72" s="667" t="str">
        <f ca="1">IF(B72="","",#REF!)</f>
        <v/>
      </c>
      <c r="J72" s="667" t="str">
        <f ca="1">IF(B72="","",#REF!)</f>
        <v/>
      </c>
      <c r="K72" s="667" t="str">
        <f ca="1">IF(B72="","",#REF!)</f>
        <v/>
      </c>
      <c r="L72" s="667" t="str">
        <f ca="1">IF(C72="","",#REF!)</f>
        <v/>
      </c>
    </row>
    <row r="73" spans="1:12">
      <c r="A73" s="640">
        <v>62</v>
      </c>
      <c r="B73" s="666" t="str">
        <f ca="1" t="shared" si="0"/>
        <v/>
      </c>
      <c r="C73" s="203" t="str">
        <f ca="1" t="shared" si="1"/>
        <v/>
      </c>
      <c r="D73" s="577" t="str">
        <f ca="1">IF(ISERROR(OFFSET('HARGA SATUAN'!$D$6,MATCH(C73,'HARGA SATUAN'!$C$7:$C$1492,0),0)),"",OFFSET('HARGA SATUAN'!$D$6,MATCH(C73,'HARGA SATUAN'!$C$7:$C$1492,0),0))</f>
        <v/>
      </c>
      <c r="E73" s="577">
        <f ca="1">IF(B73="+","Unit",IF(ISERROR(OFFSET('HARGA SATUAN'!$E$6,MATCH(C73,'HARGA SATUAN'!$C$7:$C$1492,0),0)),"",OFFSET('HARGA SATUAN'!$E$6,MATCH(C73,'HARGA SATUAN'!$C$7:$C$1492,0),0)))</f>
        <v>0</v>
      </c>
      <c r="F73" s="668" t="str">
        <f ca="1" t="shared" si="2"/>
        <v/>
      </c>
      <c r="G73" s="573">
        <f ca="1">IF(ISERROR(OFFSET('HARGA SATUAN'!$I$6,MATCH(C73,'HARGA SATUAN'!$C$7:$C$1492,0),0)),"",OFFSET('HARGA SATUAN'!$I$6,MATCH(C73,'HARGA SATUAN'!$C$7:$C$1492,0),0))</f>
        <v>0</v>
      </c>
      <c r="H73" s="667" t="str">
        <f ca="1">IF(B73="","",#REF!)</f>
        <v/>
      </c>
      <c r="I73" s="667" t="str">
        <f ca="1">IF(B73="","",#REF!)</f>
        <v/>
      </c>
      <c r="J73" s="667" t="str">
        <f ca="1">IF(B73="","",#REF!)</f>
        <v/>
      </c>
      <c r="K73" s="667" t="str">
        <f ca="1">IF(B73="","",#REF!)</f>
        <v/>
      </c>
      <c r="L73" s="667" t="str">
        <f ca="1">IF(C73="","",#REF!)</f>
        <v/>
      </c>
    </row>
    <row r="74" spans="1:12">
      <c r="A74" s="640">
        <v>63</v>
      </c>
      <c r="B74" s="666" t="str">
        <f ca="1" t="shared" si="0"/>
        <v/>
      </c>
      <c r="C74" s="203" t="str">
        <f ca="1" t="shared" si="1"/>
        <v/>
      </c>
      <c r="D74" s="577" t="str">
        <f ca="1">IF(ISERROR(OFFSET('HARGA SATUAN'!$D$6,MATCH(C74,'HARGA SATUAN'!$C$7:$C$1492,0),0)),"",OFFSET('HARGA SATUAN'!$D$6,MATCH(C74,'HARGA SATUAN'!$C$7:$C$1492,0),0))</f>
        <v/>
      </c>
      <c r="E74" s="577">
        <f ca="1">IF(B74="+","Unit",IF(ISERROR(OFFSET('HARGA SATUAN'!$E$6,MATCH(C74,'HARGA SATUAN'!$C$7:$C$1492,0),0)),"",OFFSET('HARGA SATUAN'!$E$6,MATCH(C74,'HARGA SATUAN'!$C$7:$C$1492,0),0)))</f>
        <v>0</v>
      </c>
      <c r="F74" s="668" t="str">
        <f ca="1" t="shared" si="2"/>
        <v/>
      </c>
      <c r="G74" s="573">
        <f ca="1">IF(ISERROR(OFFSET('HARGA SATUAN'!$I$6,MATCH(C74,'HARGA SATUAN'!$C$7:$C$1492,0),0)),"",OFFSET('HARGA SATUAN'!$I$6,MATCH(C74,'HARGA SATUAN'!$C$7:$C$1492,0),0))</f>
        <v>0</v>
      </c>
      <c r="H74" s="667" t="str">
        <f ca="1">IF(B74="","",#REF!)</f>
        <v/>
      </c>
      <c r="I74" s="667" t="str">
        <f ca="1">IF(B74="","",#REF!)</f>
        <v/>
      </c>
      <c r="J74" s="667" t="str">
        <f ca="1">IF(B74="","",#REF!)</f>
        <v/>
      </c>
      <c r="K74" s="667" t="str">
        <f ca="1">IF(B74="","",#REF!)</f>
        <v/>
      </c>
      <c r="L74" s="667" t="str">
        <f ca="1">IF(C74="","",#REF!)</f>
        <v/>
      </c>
    </row>
    <row r="75" spans="1:12">
      <c r="A75" s="640">
        <v>64</v>
      </c>
      <c r="B75" s="666" t="str">
        <f ca="1" t="shared" si="0"/>
        <v/>
      </c>
      <c r="C75" s="203" t="str">
        <f ca="1" t="shared" si="1"/>
        <v/>
      </c>
      <c r="D75" s="577" t="str">
        <f ca="1">IF(ISERROR(OFFSET('HARGA SATUAN'!$D$6,MATCH(C75,'HARGA SATUAN'!$C$7:$C$1492,0),0)),"",OFFSET('HARGA SATUAN'!$D$6,MATCH(C75,'HARGA SATUAN'!$C$7:$C$1492,0),0))</f>
        <v/>
      </c>
      <c r="E75" s="577">
        <f ca="1">IF(B75="+","Unit",IF(ISERROR(OFFSET('HARGA SATUAN'!$E$6,MATCH(C75,'HARGA SATUAN'!$C$7:$C$1492,0),0)),"",OFFSET('HARGA SATUAN'!$E$6,MATCH(C75,'HARGA SATUAN'!$C$7:$C$1492,0),0)))</f>
        <v>0</v>
      </c>
      <c r="F75" s="668" t="str">
        <f ca="1" t="shared" si="2"/>
        <v/>
      </c>
      <c r="G75" s="573">
        <f ca="1">IF(ISERROR(OFFSET('HARGA SATUAN'!$I$6,MATCH(C75,'HARGA SATUAN'!$C$7:$C$1492,0),0)),"",OFFSET('HARGA SATUAN'!$I$6,MATCH(C75,'HARGA SATUAN'!$C$7:$C$1492,0),0))</f>
        <v>0</v>
      </c>
      <c r="H75" s="667" t="str">
        <f ca="1">IF(B75="","",#REF!)</f>
        <v/>
      </c>
      <c r="I75" s="667" t="str">
        <f ca="1">IF(B75="","",#REF!)</f>
        <v/>
      </c>
      <c r="J75" s="667" t="str">
        <f ca="1">IF(B75="","",#REF!)</f>
        <v/>
      </c>
      <c r="K75" s="667" t="str">
        <f ca="1">IF(B75="","",#REF!)</f>
        <v/>
      </c>
      <c r="L75" s="667" t="str">
        <f ca="1">IF(C75="","",#REF!)</f>
        <v/>
      </c>
    </row>
    <row r="76" spans="1:12">
      <c r="A76" s="640">
        <v>65</v>
      </c>
      <c r="B76" s="666" t="str">
        <f ca="1" t="shared" si="0"/>
        <v/>
      </c>
      <c r="C76" s="203" t="str">
        <f ca="1" t="shared" si="1"/>
        <v/>
      </c>
      <c r="D76" s="577" t="str">
        <f ca="1">IF(ISERROR(OFFSET('HARGA SATUAN'!$D$6,MATCH(C76,'HARGA SATUAN'!$C$7:$C$1492,0),0)),"",OFFSET('HARGA SATUAN'!$D$6,MATCH(C76,'HARGA SATUAN'!$C$7:$C$1492,0),0))</f>
        <v/>
      </c>
      <c r="E76" s="577">
        <f ca="1">IF(B76="+","Unit",IF(ISERROR(OFFSET('HARGA SATUAN'!$E$6,MATCH(C76,'HARGA SATUAN'!$C$7:$C$1492,0),0)),"",OFFSET('HARGA SATUAN'!$E$6,MATCH(C76,'HARGA SATUAN'!$C$7:$C$1492,0),0)))</f>
        <v>0</v>
      </c>
      <c r="F76" s="668" t="str">
        <f ca="1" t="shared" si="2"/>
        <v/>
      </c>
      <c r="G76" s="573">
        <f ca="1">IF(ISERROR(OFFSET('HARGA SATUAN'!$I$6,MATCH(C76,'HARGA SATUAN'!$C$7:$C$1492,0),0)),"",OFFSET('HARGA SATUAN'!$I$6,MATCH(C76,'HARGA SATUAN'!$C$7:$C$1492,0),0))</f>
        <v>0</v>
      </c>
      <c r="H76" s="667" t="str">
        <f ca="1">IF(B76="","",#REF!)</f>
        <v/>
      </c>
      <c r="I76" s="667" t="str">
        <f ca="1">IF(B76="","",#REF!)</f>
        <v/>
      </c>
      <c r="J76" s="667" t="str">
        <f ca="1">IF(B76="","",#REF!)</f>
        <v/>
      </c>
      <c r="K76" s="667" t="str">
        <f ca="1">IF(B76="","",#REF!)</f>
        <v/>
      </c>
      <c r="L76" s="667" t="str">
        <f ca="1">IF(C76="","",#REF!)</f>
        <v/>
      </c>
    </row>
    <row r="77" spans="1:12">
      <c r="A77" s="640">
        <v>66</v>
      </c>
      <c r="B77" s="666" t="str">
        <f ca="1" t="shared" ref="B77:B140" si="3">IF(C77="","",A77)</f>
        <v/>
      </c>
      <c r="C77" s="203" t="str">
        <f ca="1" t="shared" ref="C77:C140" si="4">IF(ISERROR(OFFSET($C$713,MATCH(A77,$F$714:$F$1320,0),0)),"",OFFSET($C$713,MATCH(A77,$F$714:$F$1320,0),0))</f>
        <v/>
      </c>
      <c r="D77" s="577" t="str">
        <f ca="1">IF(ISERROR(OFFSET('HARGA SATUAN'!$D$6,MATCH(C77,'HARGA SATUAN'!$C$7:$C$1492,0),0)),"",OFFSET('HARGA SATUAN'!$D$6,MATCH(C77,'HARGA SATUAN'!$C$7:$C$1492,0),0))</f>
        <v/>
      </c>
      <c r="E77" s="577">
        <f ca="1">IF(B77="+","Unit",IF(ISERROR(OFFSET('HARGA SATUAN'!$E$6,MATCH(C77,'HARGA SATUAN'!$C$7:$C$1492,0),0)),"",OFFSET('HARGA SATUAN'!$E$6,MATCH(C77,'HARGA SATUAN'!$C$7:$C$1492,0),0)))</f>
        <v>0</v>
      </c>
      <c r="F77" s="668" t="str">
        <f ca="1" t="shared" ref="F77:F140" si="5">IF(ISERROR(OFFSET($D$713,MATCH(A77,$F$714:$F$1320,0),0)),"",OFFSET($D$713,MATCH(A77,$F$714:$F$1320,0),0))</f>
        <v/>
      </c>
      <c r="G77" s="573">
        <f ca="1">IF(ISERROR(OFFSET('HARGA SATUAN'!$I$6,MATCH(C77,'HARGA SATUAN'!$C$7:$C$1492,0),0)),"",OFFSET('HARGA SATUAN'!$I$6,MATCH(C77,'HARGA SATUAN'!$C$7:$C$1492,0),0))</f>
        <v>0</v>
      </c>
      <c r="H77" s="667" t="str">
        <f ca="1">IF(B77="","",#REF!)</f>
        <v/>
      </c>
      <c r="I77" s="667" t="str">
        <f ca="1">IF(B77="","",#REF!)</f>
        <v/>
      </c>
      <c r="J77" s="667" t="str">
        <f ca="1">IF(B77="","",#REF!)</f>
        <v/>
      </c>
      <c r="K77" s="667" t="str">
        <f ca="1">IF(B77="","",#REF!)</f>
        <v/>
      </c>
      <c r="L77" s="667" t="str">
        <f ca="1">IF(C77="","",#REF!)</f>
        <v/>
      </c>
    </row>
    <row r="78" spans="1:12">
      <c r="A78" s="640">
        <v>67</v>
      </c>
      <c r="B78" s="666" t="str">
        <f ca="1" t="shared" si="3"/>
        <v/>
      </c>
      <c r="C78" s="203" t="str">
        <f ca="1" t="shared" si="4"/>
        <v/>
      </c>
      <c r="D78" s="577" t="str">
        <f ca="1">IF(ISERROR(OFFSET('HARGA SATUAN'!$D$6,MATCH(C78,'HARGA SATUAN'!$C$7:$C$1492,0),0)),"",OFFSET('HARGA SATUAN'!$D$6,MATCH(C78,'HARGA SATUAN'!$C$7:$C$1492,0),0))</f>
        <v/>
      </c>
      <c r="E78" s="577">
        <f ca="1">IF(B78="+","Unit",IF(ISERROR(OFFSET('HARGA SATUAN'!$E$6,MATCH(C78,'HARGA SATUAN'!$C$7:$C$1492,0),0)),"",OFFSET('HARGA SATUAN'!$E$6,MATCH(C78,'HARGA SATUAN'!$C$7:$C$1492,0),0)))</f>
        <v>0</v>
      </c>
      <c r="F78" s="668" t="str">
        <f ca="1" t="shared" si="5"/>
        <v/>
      </c>
      <c r="G78" s="573">
        <f ca="1">IF(ISERROR(OFFSET('HARGA SATUAN'!$I$6,MATCH(C78,'HARGA SATUAN'!$C$7:$C$1492,0),0)),"",OFFSET('HARGA SATUAN'!$I$6,MATCH(C78,'HARGA SATUAN'!$C$7:$C$1492,0),0))</f>
        <v>0</v>
      </c>
      <c r="H78" s="667" t="str">
        <f ca="1">IF(B78="","",#REF!)</f>
        <v/>
      </c>
      <c r="I78" s="667" t="str">
        <f ca="1">IF(B78="","",#REF!)</f>
        <v/>
      </c>
      <c r="J78" s="667" t="str">
        <f ca="1">IF(B78="","",#REF!)</f>
        <v/>
      </c>
      <c r="K78" s="667" t="str">
        <f ca="1">IF(B78="","",#REF!)</f>
        <v/>
      </c>
      <c r="L78" s="667" t="str">
        <f ca="1">IF(C78="","",#REF!)</f>
        <v/>
      </c>
    </row>
    <row r="79" spans="1:12">
      <c r="A79" s="640">
        <v>68</v>
      </c>
      <c r="B79" s="666" t="str">
        <f ca="1" t="shared" si="3"/>
        <v/>
      </c>
      <c r="C79" s="203" t="str">
        <f ca="1" t="shared" si="4"/>
        <v/>
      </c>
      <c r="D79" s="577" t="str">
        <f ca="1">IF(ISERROR(OFFSET('HARGA SATUAN'!$D$6,MATCH(C79,'HARGA SATUAN'!$C$7:$C$1492,0),0)),"",OFFSET('HARGA SATUAN'!$D$6,MATCH(C79,'HARGA SATUAN'!$C$7:$C$1492,0),0))</f>
        <v/>
      </c>
      <c r="E79" s="577">
        <f ca="1">IF(B79="+","Unit",IF(ISERROR(OFFSET('HARGA SATUAN'!$E$6,MATCH(C79,'HARGA SATUAN'!$C$7:$C$1492,0),0)),"",OFFSET('HARGA SATUAN'!$E$6,MATCH(C79,'HARGA SATUAN'!$C$7:$C$1492,0),0)))</f>
        <v>0</v>
      </c>
      <c r="F79" s="668" t="str">
        <f ca="1" t="shared" si="5"/>
        <v/>
      </c>
      <c r="G79" s="573">
        <f ca="1">IF(ISERROR(OFFSET('HARGA SATUAN'!$I$6,MATCH(C79,'HARGA SATUAN'!$C$7:$C$1492,0),0)),"",OFFSET('HARGA SATUAN'!$I$6,MATCH(C79,'HARGA SATUAN'!$C$7:$C$1492,0),0))</f>
        <v>0</v>
      </c>
      <c r="H79" s="667" t="str">
        <f ca="1">IF(B79="","",#REF!)</f>
        <v/>
      </c>
      <c r="I79" s="667" t="str">
        <f ca="1">IF(B79="","",#REF!)</f>
        <v/>
      </c>
      <c r="J79" s="667" t="str">
        <f ca="1">IF(B79="","",#REF!)</f>
        <v/>
      </c>
      <c r="K79" s="667" t="str">
        <f ca="1">IF(B79="","",#REF!)</f>
        <v/>
      </c>
      <c r="L79" s="667" t="str">
        <f ca="1">IF(C79="","",#REF!)</f>
        <v/>
      </c>
    </row>
    <row r="80" spans="1:12">
      <c r="A80" s="640">
        <v>69</v>
      </c>
      <c r="B80" s="666" t="str">
        <f ca="1" t="shared" si="3"/>
        <v/>
      </c>
      <c r="C80" s="203" t="str">
        <f ca="1" t="shared" si="4"/>
        <v/>
      </c>
      <c r="D80" s="577" t="str">
        <f ca="1">IF(ISERROR(OFFSET('HARGA SATUAN'!$D$6,MATCH(C80,'HARGA SATUAN'!$C$7:$C$1492,0),0)),"",OFFSET('HARGA SATUAN'!$D$6,MATCH(C80,'HARGA SATUAN'!$C$7:$C$1492,0),0))</f>
        <v/>
      </c>
      <c r="E80" s="577">
        <f ca="1">IF(B80="+","Unit",IF(ISERROR(OFFSET('HARGA SATUAN'!$E$6,MATCH(C80,'HARGA SATUAN'!$C$7:$C$1492,0),0)),"",OFFSET('HARGA SATUAN'!$E$6,MATCH(C80,'HARGA SATUAN'!$C$7:$C$1492,0),0)))</f>
        <v>0</v>
      </c>
      <c r="F80" s="668" t="str">
        <f ca="1" t="shared" si="5"/>
        <v/>
      </c>
      <c r="G80" s="573">
        <f ca="1">IF(ISERROR(OFFSET('HARGA SATUAN'!$I$6,MATCH(C80,'HARGA SATUAN'!$C$7:$C$1492,0),0)),"",OFFSET('HARGA SATUAN'!$I$6,MATCH(C80,'HARGA SATUAN'!$C$7:$C$1492,0),0))</f>
        <v>0</v>
      </c>
      <c r="H80" s="667" t="str">
        <f ca="1">IF(B80="","",#REF!)</f>
        <v/>
      </c>
      <c r="I80" s="667" t="str">
        <f ca="1">IF(B80="","",#REF!)</f>
        <v/>
      </c>
      <c r="J80" s="667" t="str">
        <f ca="1">IF(B80="","",#REF!)</f>
        <v/>
      </c>
      <c r="K80" s="667" t="str">
        <f ca="1">IF(B80="","",#REF!)</f>
        <v/>
      </c>
      <c r="L80" s="667" t="str">
        <f ca="1">IF(C80="","",#REF!)</f>
        <v/>
      </c>
    </row>
    <row r="81" spans="1:12">
      <c r="A81" s="640">
        <v>70</v>
      </c>
      <c r="B81" s="666" t="str">
        <f ca="1" t="shared" si="3"/>
        <v/>
      </c>
      <c r="C81" s="203" t="str">
        <f ca="1" t="shared" si="4"/>
        <v/>
      </c>
      <c r="D81" s="577" t="str">
        <f ca="1">IF(ISERROR(OFFSET('HARGA SATUAN'!$D$6,MATCH(C81,'HARGA SATUAN'!$C$7:$C$1492,0),0)),"",OFFSET('HARGA SATUAN'!$D$6,MATCH(C81,'HARGA SATUAN'!$C$7:$C$1492,0),0))</f>
        <v/>
      </c>
      <c r="E81" s="577">
        <f ca="1">IF(B81="+","Unit",IF(ISERROR(OFFSET('HARGA SATUAN'!$E$6,MATCH(C81,'HARGA SATUAN'!$C$7:$C$1492,0),0)),"",OFFSET('HARGA SATUAN'!$E$6,MATCH(C81,'HARGA SATUAN'!$C$7:$C$1492,0),0)))</f>
        <v>0</v>
      </c>
      <c r="F81" s="668" t="str">
        <f ca="1" t="shared" si="5"/>
        <v/>
      </c>
      <c r="G81" s="573">
        <f ca="1">IF(ISERROR(OFFSET('HARGA SATUAN'!$I$6,MATCH(C81,'HARGA SATUAN'!$C$7:$C$1492,0),0)),"",OFFSET('HARGA SATUAN'!$I$6,MATCH(C81,'HARGA SATUAN'!$C$7:$C$1492,0),0))</f>
        <v>0</v>
      </c>
      <c r="H81" s="667" t="str">
        <f ca="1">IF(B81="","",#REF!)</f>
        <v/>
      </c>
      <c r="I81" s="667" t="str">
        <f ca="1">IF(B81="","",#REF!)</f>
        <v/>
      </c>
      <c r="J81" s="667" t="str">
        <f ca="1">IF(B81="","",#REF!)</f>
        <v/>
      </c>
      <c r="K81" s="667" t="str">
        <f ca="1">IF(B81="","",#REF!)</f>
        <v/>
      </c>
      <c r="L81" s="667" t="str">
        <f ca="1">IF(C81="","",#REF!)</f>
        <v/>
      </c>
    </row>
    <row r="82" spans="1:12">
      <c r="A82" s="640">
        <v>71</v>
      </c>
      <c r="B82" s="666" t="str">
        <f ca="1" t="shared" si="3"/>
        <v/>
      </c>
      <c r="C82" s="203" t="str">
        <f ca="1" t="shared" si="4"/>
        <v/>
      </c>
      <c r="D82" s="577" t="str">
        <f ca="1">IF(ISERROR(OFFSET('HARGA SATUAN'!$D$6,MATCH(C82,'HARGA SATUAN'!$C$7:$C$1492,0),0)),"",OFFSET('HARGA SATUAN'!$D$6,MATCH(C82,'HARGA SATUAN'!$C$7:$C$1492,0),0))</f>
        <v/>
      </c>
      <c r="E82" s="577">
        <f ca="1">IF(B82="+","Unit",IF(ISERROR(OFFSET('HARGA SATUAN'!$E$6,MATCH(C82,'HARGA SATUAN'!$C$7:$C$1492,0),0)),"",OFFSET('HARGA SATUAN'!$E$6,MATCH(C82,'HARGA SATUAN'!$C$7:$C$1492,0),0)))</f>
        <v>0</v>
      </c>
      <c r="F82" s="668" t="str">
        <f ca="1" t="shared" si="5"/>
        <v/>
      </c>
      <c r="G82" s="573">
        <f ca="1">IF(ISERROR(OFFSET('HARGA SATUAN'!$I$6,MATCH(C82,'HARGA SATUAN'!$C$7:$C$1492,0),0)),"",OFFSET('HARGA SATUAN'!$I$6,MATCH(C82,'HARGA SATUAN'!$C$7:$C$1492,0),0))</f>
        <v>0</v>
      </c>
      <c r="H82" s="667" t="str">
        <f ca="1">IF(B82="","",#REF!)</f>
        <v/>
      </c>
      <c r="I82" s="667" t="str">
        <f ca="1">IF(B82="","",#REF!)</f>
        <v/>
      </c>
      <c r="J82" s="667" t="str">
        <f ca="1">IF(B82="","",#REF!)</f>
        <v/>
      </c>
      <c r="K82" s="667" t="str">
        <f ca="1">IF(B82="","",#REF!)</f>
        <v/>
      </c>
      <c r="L82" s="667" t="str">
        <f ca="1">IF(C82="","",#REF!)</f>
        <v/>
      </c>
    </row>
    <row r="83" spans="1:12">
      <c r="A83" s="640">
        <v>72</v>
      </c>
      <c r="B83" s="666" t="str">
        <f ca="1" t="shared" si="3"/>
        <v/>
      </c>
      <c r="C83" s="203" t="str">
        <f ca="1" t="shared" si="4"/>
        <v/>
      </c>
      <c r="D83" s="577" t="str">
        <f ca="1">IF(ISERROR(OFFSET('HARGA SATUAN'!$D$6,MATCH(C83,'HARGA SATUAN'!$C$7:$C$1492,0),0)),"",OFFSET('HARGA SATUAN'!$D$6,MATCH(C83,'HARGA SATUAN'!$C$7:$C$1492,0),0))</f>
        <v/>
      </c>
      <c r="E83" s="577">
        <f ca="1">IF(B83="+","Unit",IF(ISERROR(OFFSET('HARGA SATUAN'!$E$6,MATCH(C83,'HARGA SATUAN'!$C$7:$C$1492,0),0)),"",OFFSET('HARGA SATUAN'!$E$6,MATCH(C83,'HARGA SATUAN'!$C$7:$C$1492,0),0)))</f>
        <v>0</v>
      </c>
      <c r="F83" s="668" t="str">
        <f ca="1" t="shared" si="5"/>
        <v/>
      </c>
      <c r="G83" s="573">
        <f ca="1">IF(ISERROR(OFFSET('HARGA SATUAN'!$I$6,MATCH(C83,'HARGA SATUAN'!$C$7:$C$1492,0),0)),"",OFFSET('HARGA SATUAN'!$I$6,MATCH(C83,'HARGA SATUAN'!$C$7:$C$1492,0),0))</f>
        <v>0</v>
      </c>
      <c r="H83" s="667" t="str">
        <f ca="1">IF(B83="","",#REF!)</f>
        <v/>
      </c>
      <c r="I83" s="667" t="str">
        <f ca="1">IF(B83="","",#REF!)</f>
        <v/>
      </c>
      <c r="J83" s="667" t="str">
        <f ca="1">IF(B83="","",#REF!)</f>
        <v/>
      </c>
      <c r="K83" s="667" t="str">
        <f ca="1">IF(B83="","",#REF!)</f>
        <v/>
      </c>
      <c r="L83" s="667" t="str">
        <f ca="1">IF(C83="","",#REF!)</f>
        <v/>
      </c>
    </row>
    <row r="84" spans="1:12">
      <c r="A84" s="640">
        <v>73</v>
      </c>
      <c r="B84" s="666" t="str">
        <f ca="1" t="shared" si="3"/>
        <v/>
      </c>
      <c r="C84" s="203" t="str">
        <f ca="1" t="shared" si="4"/>
        <v/>
      </c>
      <c r="D84" s="577" t="str">
        <f ca="1">IF(ISERROR(OFFSET('HARGA SATUAN'!$D$6,MATCH(C84,'HARGA SATUAN'!$C$7:$C$1492,0),0)),"",OFFSET('HARGA SATUAN'!$D$6,MATCH(C84,'HARGA SATUAN'!$C$7:$C$1492,0),0))</f>
        <v/>
      </c>
      <c r="E84" s="577">
        <f ca="1">IF(B84="+","Unit",IF(ISERROR(OFFSET('HARGA SATUAN'!$E$6,MATCH(C84,'HARGA SATUAN'!$C$7:$C$1492,0),0)),"",OFFSET('HARGA SATUAN'!$E$6,MATCH(C84,'HARGA SATUAN'!$C$7:$C$1492,0),0)))</f>
        <v>0</v>
      </c>
      <c r="F84" s="668" t="str">
        <f ca="1" t="shared" si="5"/>
        <v/>
      </c>
      <c r="G84" s="573">
        <f ca="1">IF(ISERROR(OFFSET('HARGA SATUAN'!$I$6,MATCH(C84,'HARGA SATUAN'!$C$7:$C$1492,0),0)),"",OFFSET('HARGA SATUAN'!$I$6,MATCH(C84,'HARGA SATUAN'!$C$7:$C$1492,0),0))</f>
        <v>0</v>
      </c>
      <c r="H84" s="667" t="str">
        <f ca="1">IF(B84="","",#REF!)</f>
        <v/>
      </c>
      <c r="I84" s="667" t="str">
        <f ca="1">IF(B84="","",#REF!)</f>
        <v/>
      </c>
      <c r="J84" s="667" t="str">
        <f ca="1">IF(B84="","",#REF!)</f>
        <v/>
      </c>
      <c r="K84" s="667" t="str">
        <f ca="1">IF(B84="","",#REF!)</f>
        <v/>
      </c>
      <c r="L84" s="667" t="str">
        <f ca="1">IF(C84="","",#REF!)</f>
        <v/>
      </c>
    </row>
    <row r="85" spans="1:12">
      <c r="A85" s="640">
        <v>74</v>
      </c>
      <c r="B85" s="666" t="str">
        <f ca="1" t="shared" si="3"/>
        <v/>
      </c>
      <c r="C85" s="203" t="str">
        <f ca="1" t="shared" si="4"/>
        <v/>
      </c>
      <c r="D85" s="577" t="str">
        <f ca="1">IF(ISERROR(OFFSET('HARGA SATUAN'!$D$6,MATCH(C85,'HARGA SATUAN'!$C$7:$C$1492,0),0)),"",OFFSET('HARGA SATUAN'!$D$6,MATCH(C85,'HARGA SATUAN'!$C$7:$C$1492,0),0))</f>
        <v/>
      </c>
      <c r="E85" s="577">
        <f ca="1">IF(B85="+","Unit",IF(ISERROR(OFFSET('HARGA SATUAN'!$E$6,MATCH(C85,'HARGA SATUAN'!$C$7:$C$1492,0),0)),"",OFFSET('HARGA SATUAN'!$E$6,MATCH(C85,'HARGA SATUAN'!$C$7:$C$1492,0),0)))</f>
        <v>0</v>
      </c>
      <c r="F85" s="668" t="str">
        <f ca="1" t="shared" si="5"/>
        <v/>
      </c>
      <c r="G85" s="573">
        <f ca="1">IF(ISERROR(OFFSET('HARGA SATUAN'!$I$6,MATCH(C85,'HARGA SATUAN'!$C$7:$C$1492,0),0)),"",OFFSET('HARGA SATUAN'!$I$6,MATCH(C85,'HARGA SATUAN'!$C$7:$C$1492,0),0))</f>
        <v>0</v>
      </c>
      <c r="H85" s="667" t="str">
        <f ca="1">IF(B85="","",#REF!)</f>
        <v/>
      </c>
      <c r="I85" s="667" t="str">
        <f ca="1">IF(B85="","",#REF!)</f>
        <v/>
      </c>
      <c r="J85" s="667" t="str">
        <f ca="1">IF(B85="","",#REF!)</f>
        <v/>
      </c>
      <c r="K85" s="667" t="str">
        <f ca="1">IF(B85="","",#REF!)</f>
        <v/>
      </c>
      <c r="L85" s="667" t="str">
        <f ca="1">IF(C85="","",#REF!)</f>
        <v/>
      </c>
    </row>
    <row r="86" spans="1:12">
      <c r="A86" s="640">
        <v>75</v>
      </c>
      <c r="B86" s="666" t="str">
        <f ca="1" t="shared" si="3"/>
        <v/>
      </c>
      <c r="C86" s="203" t="str">
        <f ca="1" t="shared" si="4"/>
        <v/>
      </c>
      <c r="D86" s="577" t="str">
        <f ca="1">IF(ISERROR(OFFSET('HARGA SATUAN'!$D$6,MATCH(C86,'HARGA SATUAN'!$C$7:$C$1492,0),0)),"",OFFSET('HARGA SATUAN'!$D$6,MATCH(C86,'HARGA SATUAN'!$C$7:$C$1492,0),0))</f>
        <v/>
      </c>
      <c r="E86" s="577">
        <f ca="1">IF(B86="+","Unit",IF(ISERROR(OFFSET('HARGA SATUAN'!$E$6,MATCH(C86,'HARGA SATUAN'!$C$7:$C$1492,0),0)),"",OFFSET('HARGA SATUAN'!$E$6,MATCH(C86,'HARGA SATUAN'!$C$7:$C$1492,0),0)))</f>
        <v>0</v>
      </c>
      <c r="F86" s="668" t="str">
        <f ca="1" t="shared" si="5"/>
        <v/>
      </c>
      <c r="G86" s="573">
        <f ca="1">IF(ISERROR(OFFSET('HARGA SATUAN'!$I$6,MATCH(C86,'HARGA SATUAN'!$C$7:$C$1492,0),0)),"",OFFSET('HARGA SATUAN'!$I$6,MATCH(C86,'HARGA SATUAN'!$C$7:$C$1492,0),0))</f>
        <v>0</v>
      </c>
      <c r="H86" s="667" t="str">
        <f ca="1">IF(B86="","",#REF!)</f>
        <v/>
      </c>
      <c r="I86" s="667" t="str">
        <f ca="1">IF(B86="","",#REF!)</f>
        <v/>
      </c>
      <c r="J86" s="667" t="str">
        <f ca="1">IF(B86="","",#REF!)</f>
        <v/>
      </c>
      <c r="K86" s="667" t="str">
        <f ca="1">IF(B86="","",#REF!)</f>
        <v/>
      </c>
      <c r="L86" s="667" t="str">
        <f ca="1">IF(C86="","",#REF!)</f>
        <v/>
      </c>
    </row>
    <row r="87" spans="1:12">
      <c r="A87" s="640">
        <v>76</v>
      </c>
      <c r="B87" s="666" t="str">
        <f ca="1" t="shared" si="3"/>
        <v/>
      </c>
      <c r="C87" s="203" t="str">
        <f ca="1" t="shared" si="4"/>
        <v/>
      </c>
      <c r="D87" s="577" t="str">
        <f ca="1">IF(ISERROR(OFFSET('HARGA SATUAN'!$D$6,MATCH(C87,'HARGA SATUAN'!$C$7:$C$1492,0),0)),"",OFFSET('HARGA SATUAN'!$D$6,MATCH(C87,'HARGA SATUAN'!$C$7:$C$1492,0),0))</f>
        <v/>
      </c>
      <c r="E87" s="577">
        <f ca="1">IF(B87="+","Unit",IF(ISERROR(OFFSET('HARGA SATUAN'!$E$6,MATCH(C87,'HARGA SATUAN'!$C$7:$C$1492,0),0)),"",OFFSET('HARGA SATUAN'!$E$6,MATCH(C87,'HARGA SATUAN'!$C$7:$C$1492,0),0)))</f>
        <v>0</v>
      </c>
      <c r="F87" s="668" t="str">
        <f ca="1" t="shared" si="5"/>
        <v/>
      </c>
      <c r="G87" s="573">
        <f ca="1">IF(ISERROR(OFFSET('HARGA SATUAN'!$I$6,MATCH(C87,'HARGA SATUAN'!$C$7:$C$1492,0),0)),"",OFFSET('HARGA SATUAN'!$I$6,MATCH(C87,'HARGA SATUAN'!$C$7:$C$1492,0),0))</f>
        <v>0</v>
      </c>
      <c r="H87" s="667" t="str">
        <f ca="1">IF(B87="","",#REF!)</f>
        <v/>
      </c>
      <c r="I87" s="667" t="str">
        <f ca="1">IF(B87="","",#REF!)</f>
        <v/>
      </c>
      <c r="J87" s="667" t="str">
        <f ca="1">IF(B87="","",#REF!)</f>
        <v/>
      </c>
      <c r="K87" s="667" t="str">
        <f ca="1">IF(B87="","",#REF!)</f>
        <v/>
      </c>
      <c r="L87" s="667" t="str">
        <f ca="1">IF(C87="","",#REF!)</f>
        <v/>
      </c>
    </row>
    <row r="88" spans="1:12">
      <c r="A88" s="640">
        <v>77</v>
      </c>
      <c r="B88" s="666" t="str">
        <f ca="1" t="shared" si="3"/>
        <v/>
      </c>
      <c r="C88" s="203" t="str">
        <f ca="1" t="shared" si="4"/>
        <v/>
      </c>
      <c r="D88" s="577" t="str">
        <f ca="1">IF(ISERROR(OFFSET('HARGA SATUAN'!$D$6,MATCH(C88,'HARGA SATUAN'!$C$7:$C$1492,0),0)),"",OFFSET('HARGA SATUAN'!$D$6,MATCH(C88,'HARGA SATUAN'!$C$7:$C$1492,0),0))</f>
        <v/>
      </c>
      <c r="E88" s="577">
        <f ca="1">IF(B88="+","Unit",IF(ISERROR(OFFSET('HARGA SATUAN'!$E$6,MATCH(C88,'HARGA SATUAN'!$C$7:$C$1492,0),0)),"",OFFSET('HARGA SATUAN'!$E$6,MATCH(C88,'HARGA SATUAN'!$C$7:$C$1492,0),0)))</f>
        <v>0</v>
      </c>
      <c r="F88" s="668" t="str">
        <f ca="1" t="shared" si="5"/>
        <v/>
      </c>
      <c r="G88" s="573">
        <f ca="1">IF(ISERROR(OFFSET('HARGA SATUAN'!$I$6,MATCH(C88,'HARGA SATUAN'!$C$7:$C$1492,0),0)),"",OFFSET('HARGA SATUAN'!$I$6,MATCH(C88,'HARGA SATUAN'!$C$7:$C$1492,0),0))</f>
        <v>0</v>
      </c>
      <c r="H88" s="667" t="str">
        <f ca="1">IF(B88="","",#REF!)</f>
        <v/>
      </c>
      <c r="I88" s="667" t="str">
        <f ca="1">IF(B88="","",#REF!)</f>
        <v/>
      </c>
      <c r="J88" s="667" t="str">
        <f ca="1">IF(B88="","",#REF!)</f>
        <v/>
      </c>
      <c r="K88" s="667" t="str">
        <f ca="1">IF(B88="","",#REF!)</f>
        <v/>
      </c>
      <c r="L88" s="667" t="str">
        <f ca="1">IF(C88="","",#REF!)</f>
        <v/>
      </c>
    </row>
    <row r="89" spans="1:12">
      <c r="A89" s="640">
        <v>78</v>
      </c>
      <c r="B89" s="666" t="str">
        <f ca="1" t="shared" si="3"/>
        <v/>
      </c>
      <c r="C89" s="203" t="str">
        <f ca="1" t="shared" si="4"/>
        <v/>
      </c>
      <c r="D89" s="577" t="str">
        <f ca="1">IF(ISERROR(OFFSET('HARGA SATUAN'!$D$6,MATCH(C89,'HARGA SATUAN'!$C$7:$C$1492,0),0)),"",OFFSET('HARGA SATUAN'!$D$6,MATCH(C89,'HARGA SATUAN'!$C$7:$C$1492,0),0))</f>
        <v/>
      </c>
      <c r="E89" s="577">
        <f ca="1">IF(B89="+","Unit",IF(ISERROR(OFFSET('HARGA SATUAN'!$E$6,MATCH(C89,'HARGA SATUAN'!$C$7:$C$1492,0),0)),"",OFFSET('HARGA SATUAN'!$E$6,MATCH(C89,'HARGA SATUAN'!$C$7:$C$1492,0),0)))</f>
        <v>0</v>
      </c>
      <c r="F89" s="668" t="str">
        <f ca="1" t="shared" si="5"/>
        <v/>
      </c>
      <c r="G89" s="573">
        <f ca="1">IF(ISERROR(OFFSET('HARGA SATUAN'!$I$6,MATCH(C89,'HARGA SATUAN'!$C$7:$C$1492,0),0)),"",OFFSET('HARGA SATUAN'!$I$6,MATCH(C89,'HARGA SATUAN'!$C$7:$C$1492,0),0))</f>
        <v>0</v>
      </c>
      <c r="H89" s="667" t="str">
        <f ca="1">IF(B89="","",#REF!)</f>
        <v/>
      </c>
      <c r="I89" s="667" t="str">
        <f ca="1">IF(B89="","",#REF!)</f>
        <v/>
      </c>
      <c r="J89" s="667" t="str">
        <f ca="1">IF(B89="","",#REF!)</f>
        <v/>
      </c>
      <c r="K89" s="667" t="str">
        <f ca="1">IF(B89="","",#REF!)</f>
        <v/>
      </c>
      <c r="L89" s="667" t="str">
        <f ca="1">IF(C89="","",#REF!)</f>
        <v/>
      </c>
    </row>
    <row r="90" spans="1:12">
      <c r="A90" s="640">
        <v>79</v>
      </c>
      <c r="B90" s="666" t="str">
        <f ca="1" t="shared" si="3"/>
        <v/>
      </c>
      <c r="C90" s="203" t="str">
        <f ca="1" t="shared" si="4"/>
        <v/>
      </c>
      <c r="D90" s="577" t="str">
        <f ca="1">IF(ISERROR(OFFSET('HARGA SATUAN'!$D$6,MATCH(C90,'HARGA SATUAN'!$C$7:$C$1492,0),0)),"",OFFSET('HARGA SATUAN'!$D$6,MATCH(C90,'HARGA SATUAN'!$C$7:$C$1492,0),0))</f>
        <v/>
      </c>
      <c r="E90" s="577">
        <f ca="1">IF(B90="+","Unit",IF(ISERROR(OFFSET('HARGA SATUAN'!$E$6,MATCH(C90,'HARGA SATUAN'!$C$7:$C$1492,0),0)),"",OFFSET('HARGA SATUAN'!$E$6,MATCH(C90,'HARGA SATUAN'!$C$7:$C$1492,0),0)))</f>
        <v>0</v>
      </c>
      <c r="F90" s="668" t="str">
        <f ca="1" t="shared" si="5"/>
        <v/>
      </c>
      <c r="G90" s="573">
        <f ca="1">IF(ISERROR(OFFSET('HARGA SATUAN'!$I$6,MATCH(C90,'HARGA SATUAN'!$C$7:$C$1492,0),0)),"",OFFSET('HARGA SATUAN'!$I$6,MATCH(C90,'HARGA SATUAN'!$C$7:$C$1492,0),0))</f>
        <v>0</v>
      </c>
      <c r="H90" s="667" t="str">
        <f ca="1">IF(B90="","",#REF!)</f>
        <v/>
      </c>
      <c r="I90" s="667" t="str">
        <f ca="1">IF(B90="","",#REF!)</f>
        <v/>
      </c>
      <c r="J90" s="667" t="str">
        <f ca="1">IF(B90="","",#REF!)</f>
        <v/>
      </c>
      <c r="K90" s="667" t="str">
        <f ca="1">IF(B90="","",#REF!)</f>
        <v/>
      </c>
      <c r="L90" s="667" t="str">
        <f ca="1">IF(C90="","",#REF!)</f>
        <v/>
      </c>
    </row>
    <row r="91" spans="1:12">
      <c r="A91" s="640">
        <v>80</v>
      </c>
      <c r="B91" s="666" t="str">
        <f ca="1" t="shared" si="3"/>
        <v/>
      </c>
      <c r="C91" s="203" t="str">
        <f ca="1" t="shared" si="4"/>
        <v/>
      </c>
      <c r="D91" s="577" t="str">
        <f ca="1">IF(ISERROR(OFFSET('HARGA SATUAN'!$D$6,MATCH(C91,'HARGA SATUAN'!$C$7:$C$1492,0),0)),"",OFFSET('HARGA SATUAN'!$D$6,MATCH(C91,'HARGA SATUAN'!$C$7:$C$1492,0),0))</f>
        <v/>
      </c>
      <c r="E91" s="577">
        <f ca="1">IF(B91="+","Unit",IF(ISERROR(OFFSET('HARGA SATUAN'!$E$6,MATCH(C91,'HARGA SATUAN'!$C$7:$C$1492,0),0)),"",OFFSET('HARGA SATUAN'!$E$6,MATCH(C91,'HARGA SATUAN'!$C$7:$C$1492,0),0)))</f>
        <v>0</v>
      </c>
      <c r="F91" s="668" t="str">
        <f ca="1" t="shared" si="5"/>
        <v/>
      </c>
      <c r="G91" s="573">
        <f ca="1">IF(ISERROR(OFFSET('HARGA SATUAN'!$I$6,MATCH(C91,'HARGA SATUAN'!$C$7:$C$1492,0),0)),"",OFFSET('HARGA SATUAN'!$I$6,MATCH(C91,'HARGA SATUAN'!$C$7:$C$1492,0),0))</f>
        <v>0</v>
      </c>
      <c r="H91" s="667" t="str">
        <f ca="1">IF(B91="","",#REF!)</f>
        <v/>
      </c>
      <c r="I91" s="667" t="str">
        <f ca="1">IF(B91="","",#REF!)</f>
        <v/>
      </c>
      <c r="J91" s="667" t="str">
        <f ca="1">IF(B91="","",#REF!)</f>
        <v/>
      </c>
      <c r="K91" s="667" t="str">
        <f ca="1">IF(B91="","",#REF!)</f>
        <v/>
      </c>
      <c r="L91" s="667" t="str">
        <f ca="1">IF(C91="","",#REF!)</f>
        <v/>
      </c>
    </row>
    <row r="92" spans="1:12">
      <c r="A92" s="640">
        <v>81</v>
      </c>
      <c r="B92" s="666" t="str">
        <f ca="1" t="shared" si="3"/>
        <v/>
      </c>
      <c r="C92" s="203" t="str">
        <f ca="1" t="shared" si="4"/>
        <v/>
      </c>
      <c r="D92" s="577" t="str">
        <f ca="1">IF(ISERROR(OFFSET('HARGA SATUAN'!$D$6,MATCH(C92,'HARGA SATUAN'!$C$7:$C$1492,0),0)),"",OFFSET('HARGA SATUAN'!$D$6,MATCH(C92,'HARGA SATUAN'!$C$7:$C$1492,0),0))</f>
        <v/>
      </c>
      <c r="E92" s="577">
        <f ca="1">IF(B92="+","Unit",IF(ISERROR(OFFSET('HARGA SATUAN'!$E$6,MATCH(C92,'HARGA SATUAN'!$C$7:$C$1492,0),0)),"",OFFSET('HARGA SATUAN'!$E$6,MATCH(C92,'HARGA SATUAN'!$C$7:$C$1492,0),0)))</f>
        <v>0</v>
      </c>
      <c r="F92" s="668" t="str">
        <f ca="1" t="shared" si="5"/>
        <v/>
      </c>
      <c r="G92" s="573">
        <f ca="1">IF(ISERROR(OFFSET('HARGA SATUAN'!$I$6,MATCH(C92,'HARGA SATUAN'!$C$7:$C$1492,0),0)),"",OFFSET('HARGA SATUAN'!$I$6,MATCH(C92,'HARGA SATUAN'!$C$7:$C$1492,0),0))</f>
        <v>0</v>
      </c>
      <c r="H92" s="667" t="str">
        <f ca="1">IF(B92="","",#REF!)</f>
        <v/>
      </c>
      <c r="I92" s="667" t="str">
        <f ca="1">IF(B92="","",#REF!)</f>
        <v/>
      </c>
      <c r="J92" s="667" t="str">
        <f ca="1">IF(B92="","",#REF!)</f>
        <v/>
      </c>
      <c r="K92" s="667" t="str">
        <f ca="1">IF(B92="","",#REF!)</f>
        <v/>
      </c>
      <c r="L92" s="667" t="str">
        <f ca="1">IF(C92="","",#REF!)</f>
        <v/>
      </c>
    </row>
    <row r="93" spans="1:12">
      <c r="A93" s="640">
        <v>82</v>
      </c>
      <c r="B93" s="666" t="str">
        <f ca="1" t="shared" si="3"/>
        <v/>
      </c>
      <c r="C93" s="203" t="str">
        <f ca="1" t="shared" si="4"/>
        <v/>
      </c>
      <c r="D93" s="577" t="str">
        <f ca="1">IF(ISERROR(OFFSET('HARGA SATUAN'!$D$6,MATCH(C93,'HARGA SATUAN'!$C$7:$C$1492,0),0)),"",OFFSET('HARGA SATUAN'!$D$6,MATCH(C93,'HARGA SATUAN'!$C$7:$C$1492,0),0))</f>
        <v/>
      </c>
      <c r="E93" s="577">
        <f ca="1">IF(B93="+","Unit",IF(ISERROR(OFFSET('HARGA SATUAN'!$E$6,MATCH(C93,'HARGA SATUAN'!$C$7:$C$1492,0),0)),"",OFFSET('HARGA SATUAN'!$E$6,MATCH(C93,'HARGA SATUAN'!$C$7:$C$1492,0),0)))</f>
        <v>0</v>
      </c>
      <c r="F93" s="668" t="str">
        <f ca="1" t="shared" si="5"/>
        <v/>
      </c>
      <c r="G93" s="573">
        <f ca="1">IF(ISERROR(OFFSET('HARGA SATUAN'!$I$6,MATCH(C93,'HARGA SATUAN'!$C$7:$C$1492,0),0)),"",OFFSET('HARGA SATUAN'!$I$6,MATCH(C93,'HARGA SATUAN'!$C$7:$C$1492,0),0))</f>
        <v>0</v>
      </c>
      <c r="H93" s="667" t="str">
        <f ca="1">IF(B93="","",#REF!)</f>
        <v/>
      </c>
      <c r="I93" s="667" t="str">
        <f ca="1">IF(B93="","",#REF!)</f>
        <v/>
      </c>
      <c r="J93" s="667" t="str">
        <f ca="1">IF(B93="","",#REF!)</f>
        <v/>
      </c>
      <c r="K93" s="667" t="str">
        <f ca="1">IF(B93="","",#REF!)</f>
        <v/>
      </c>
      <c r="L93" s="667" t="str">
        <f ca="1">IF(C93="","",#REF!)</f>
        <v/>
      </c>
    </row>
    <row r="94" spans="1:12">
      <c r="A94" s="640">
        <v>83</v>
      </c>
      <c r="B94" s="666" t="str">
        <f ca="1" t="shared" si="3"/>
        <v/>
      </c>
      <c r="C94" s="203" t="str">
        <f ca="1" t="shared" si="4"/>
        <v/>
      </c>
      <c r="D94" s="577" t="str">
        <f ca="1">IF(ISERROR(OFFSET('HARGA SATUAN'!$D$6,MATCH(C94,'HARGA SATUAN'!$C$7:$C$1492,0),0)),"",OFFSET('HARGA SATUAN'!$D$6,MATCH(C94,'HARGA SATUAN'!$C$7:$C$1492,0),0))</f>
        <v/>
      </c>
      <c r="E94" s="577">
        <f ca="1">IF(B94="+","Unit",IF(ISERROR(OFFSET('HARGA SATUAN'!$E$6,MATCH(C94,'HARGA SATUAN'!$C$7:$C$1492,0),0)),"",OFFSET('HARGA SATUAN'!$E$6,MATCH(C94,'HARGA SATUAN'!$C$7:$C$1492,0),0)))</f>
        <v>0</v>
      </c>
      <c r="F94" s="668" t="str">
        <f ca="1" t="shared" si="5"/>
        <v/>
      </c>
      <c r="G94" s="573">
        <f ca="1">IF(ISERROR(OFFSET('HARGA SATUAN'!$I$6,MATCH(C94,'HARGA SATUAN'!$C$7:$C$1492,0),0)),"",OFFSET('HARGA SATUAN'!$I$6,MATCH(C94,'HARGA SATUAN'!$C$7:$C$1492,0),0))</f>
        <v>0</v>
      </c>
      <c r="H94" s="667" t="str">
        <f ca="1">IF(B94="","",#REF!)</f>
        <v/>
      </c>
      <c r="I94" s="667" t="str">
        <f ca="1">IF(B94="","",#REF!)</f>
        <v/>
      </c>
      <c r="J94" s="667" t="str">
        <f ca="1">IF(B94="","",#REF!)</f>
        <v/>
      </c>
      <c r="K94" s="667" t="str">
        <f ca="1">IF(B94="","",#REF!)</f>
        <v/>
      </c>
      <c r="L94" s="667" t="str">
        <f ca="1">IF(C94="","",#REF!)</f>
        <v/>
      </c>
    </row>
    <row r="95" spans="1:12">
      <c r="A95" s="640">
        <v>84</v>
      </c>
      <c r="B95" s="666" t="str">
        <f ca="1" t="shared" si="3"/>
        <v/>
      </c>
      <c r="C95" s="203" t="str">
        <f ca="1" t="shared" si="4"/>
        <v/>
      </c>
      <c r="D95" s="577" t="str">
        <f ca="1">IF(ISERROR(OFFSET('HARGA SATUAN'!$D$6,MATCH(C95,'HARGA SATUAN'!$C$7:$C$1492,0),0)),"",OFFSET('HARGA SATUAN'!$D$6,MATCH(C95,'HARGA SATUAN'!$C$7:$C$1492,0),0))</f>
        <v/>
      </c>
      <c r="E95" s="577">
        <f ca="1">IF(B95="+","Unit",IF(ISERROR(OFFSET('HARGA SATUAN'!$E$6,MATCH(C95,'HARGA SATUAN'!$C$7:$C$1492,0),0)),"",OFFSET('HARGA SATUAN'!$E$6,MATCH(C95,'HARGA SATUAN'!$C$7:$C$1492,0),0)))</f>
        <v>0</v>
      </c>
      <c r="F95" s="668" t="str">
        <f ca="1" t="shared" si="5"/>
        <v/>
      </c>
      <c r="G95" s="573">
        <f ca="1">IF(ISERROR(OFFSET('HARGA SATUAN'!$I$6,MATCH(C95,'HARGA SATUAN'!$C$7:$C$1492,0),0)),"",OFFSET('HARGA SATUAN'!$I$6,MATCH(C95,'HARGA SATUAN'!$C$7:$C$1492,0),0))</f>
        <v>0</v>
      </c>
      <c r="H95" s="667" t="str">
        <f ca="1">IF(B95="","",#REF!)</f>
        <v/>
      </c>
      <c r="I95" s="667" t="str">
        <f ca="1">IF(B95="","",#REF!)</f>
        <v/>
      </c>
      <c r="J95" s="667" t="str">
        <f ca="1">IF(B95="","",#REF!)</f>
        <v/>
      </c>
      <c r="K95" s="667" t="str">
        <f ca="1">IF(B95="","",#REF!)</f>
        <v/>
      </c>
      <c r="L95" s="667" t="str">
        <f ca="1">IF(C95="","",#REF!)</f>
        <v/>
      </c>
    </row>
    <row r="96" spans="1:12">
      <c r="A96" s="640">
        <v>85</v>
      </c>
      <c r="B96" s="666" t="str">
        <f ca="1" t="shared" si="3"/>
        <v/>
      </c>
      <c r="C96" s="203" t="str">
        <f ca="1" t="shared" si="4"/>
        <v/>
      </c>
      <c r="D96" s="577" t="str">
        <f ca="1">IF(ISERROR(OFFSET('HARGA SATUAN'!$D$6,MATCH(C96,'HARGA SATUAN'!$C$7:$C$1492,0),0)),"",OFFSET('HARGA SATUAN'!$D$6,MATCH(C96,'HARGA SATUAN'!$C$7:$C$1492,0),0))</f>
        <v/>
      </c>
      <c r="E96" s="577">
        <f ca="1">IF(B96="+","Unit",IF(ISERROR(OFFSET('HARGA SATUAN'!$E$6,MATCH(C96,'HARGA SATUAN'!$C$7:$C$1492,0),0)),"",OFFSET('HARGA SATUAN'!$E$6,MATCH(C96,'HARGA SATUAN'!$C$7:$C$1492,0),0)))</f>
        <v>0</v>
      </c>
      <c r="F96" s="668" t="str">
        <f ca="1" t="shared" si="5"/>
        <v/>
      </c>
      <c r="G96" s="573">
        <f ca="1">IF(ISERROR(OFFSET('HARGA SATUAN'!$I$6,MATCH(C96,'HARGA SATUAN'!$C$7:$C$1492,0),0)),"",OFFSET('HARGA SATUAN'!$I$6,MATCH(C96,'HARGA SATUAN'!$C$7:$C$1492,0),0))</f>
        <v>0</v>
      </c>
      <c r="H96" s="667" t="str">
        <f ca="1">IF(B96="","",#REF!)</f>
        <v/>
      </c>
      <c r="I96" s="667" t="str">
        <f ca="1">IF(B96="","",#REF!)</f>
        <v/>
      </c>
      <c r="J96" s="667" t="str">
        <f ca="1">IF(B96="","",#REF!)</f>
        <v/>
      </c>
      <c r="K96" s="667" t="str">
        <f ca="1">IF(B96="","",#REF!)</f>
        <v/>
      </c>
      <c r="L96" s="667" t="str">
        <f ca="1">IF(C96="","",#REF!)</f>
        <v/>
      </c>
    </row>
    <row r="97" spans="1:12">
      <c r="A97" s="640">
        <v>86</v>
      </c>
      <c r="B97" s="666" t="str">
        <f ca="1" t="shared" si="3"/>
        <v/>
      </c>
      <c r="C97" s="203" t="str">
        <f ca="1" t="shared" si="4"/>
        <v/>
      </c>
      <c r="D97" s="577" t="str">
        <f ca="1">IF(ISERROR(OFFSET('HARGA SATUAN'!$D$6,MATCH(C97,'HARGA SATUAN'!$C$7:$C$1492,0),0)),"",OFFSET('HARGA SATUAN'!$D$6,MATCH(C97,'HARGA SATUAN'!$C$7:$C$1492,0),0))</f>
        <v/>
      </c>
      <c r="E97" s="577">
        <f ca="1">IF(B97="+","Unit",IF(ISERROR(OFFSET('HARGA SATUAN'!$E$6,MATCH(C97,'HARGA SATUAN'!$C$7:$C$1492,0),0)),"",OFFSET('HARGA SATUAN'!$E$6,MATCH(C97,'HARGA SATUAN'!$C$7:$C$1492,0),0)))</f>
        <v>0</v>
      </c>
      <c r="F97" s="668" t="str">
        <f ca="1" t="shared" si="5"/>
        <v/>
      </c>
      <c r="G97" s="573">
        <f ca="1">IF(ISERROR(OFFSET('HARGA SATUAN'!$I$6,MATCH(C97,'HARGA SATUAN'!$C$7:$C$1492,0),0)),"",OFFSET('HARGA SATUAN'!$I$6,MATCH(C97,'HARGA SATUAN'!$C$7:$C$1492,0),0))</f>
        <v>0</v>
      </c>
      <c r="H97" s="667" t="str">
        <f ca="1">IF(B97="","",#REF!)</f>
        <v/>
      </c>
      <c r="I97" s="667" t="str">
        <f ca="1">IF(B97="","",#REF!)</f>
        <v/>
      </c>
      <c r="J97" s="667" t="str">
        <f ca="1">IF(B97="","",#REF!)</f>
        <v/>
      </c>
      <c r="K97" s="667" t="str">
        <f ca="1">IF(B97="","",#REF!)</f>
        <v/>
      </c>
      <c r="L97" s="667" t="str">
        <f ca="1">IF(C97="","",#REF!)</f>
        <v/>
      </c>
    </row>
    <row r="98" spans="1:12">
      <c r="A98" s="640">
        <v>87</v>
      </c>
      <c r="B98" s="666" t="str">
        <f ca="1" t="shared" si="3"/>
        <v/>
      </c>
      <c r="C98" s="203" t="str">
        <f ca="1" t="shared" si="4"/>
        <v/>
      </c>
      <c r="D98" s="577" t="str">
        <f ca="1">IF(ISERROR(OFFSET('HARGA SATUAN'!$D$6,MATCH(C98,'HARGA SATUAN'!$C$7:$C$1492,0),0)),"",OFFSET('HARGA SATUAN'!$D$6,MATCH(C98,'HARGA SATUAN'!$C$7:$C$1492,0),0))</f>
        <v/>
      </c>
      <c r="E98" s="577">
        <f ca="1">IF(B98="+","Unit",IF(ISERROR(OFFSET('HARGA SATUAN'!$E$6,MATCH(C98,'HARGA SATUAN'!$C$7:$C$1492,0),0)),"",OFFSET('HARGA SATUAN'!$E$6,MATCH(C98,'HARGA SATUAN'!$C$7:$C$1492,0),0)))</f>
        <v>0</v>
      </c>
      <c r="F98" s="668" t="str">
        <f ca="1" t="shared" si="5"/>
        <v/>
      </c>
      <c r="G98" s="573">
        <f ca="1">IF(ISERROR(OFFSET('HARGA SATUAN'!$I$6,MATCH(C98,'HARGA SATUAN'!$C$7:$C$1492,0),0)),"",OFFSET('HARGA SATUAN'!$I$6,MATCH(C98,'HARGA SATUAN'!$C$7:$C$1492,0),0))</f>
        <v>0</v>
      </c>
      <c r="H98" s="667" t="str">
        <f ca="1">IF(B98="","",#REF!)</f>
        <v/>
      </c>
      <c r="I98" s="667" t="str">
        <f ca="1">IF(B98="","",#REF!)</f>
        <v/>
      </c>
      <c r="J98" s="667" t="str">
        <f ca="1">IF(B98="","",#REF!)</f>
        <v/>
      </c>
      <c r="K98" s="667" t="str">
        <f ca="1">IF(B98="","",#REF!)</f>
        <v/>
      </c>
      <c r="L98" s="667" t="str">
        <f ca="1">IF(C98="","",#REF!)</f>
        <v/>
      </c>
    </row>
    <row r="99" spans="1:12">
      <c r="A99" s="640">
        <v>88</v>
      </c>
      <c r="B99" s="666" t="str">
        <f ca="1" t="shared" si="3"/>
        <v/>
      </c>
      <c r="C99" s="203" t="str">
        <f ca="1" t="shared" si="4"/>
        <v/>
      </c>
      <c r="D99" s="577" t="str">
        <f ca="1">IF(ISERROR(OFFSET('HARGA SATUAN'!$D$6,MATCH(C99,'HARGA SATUAN'!$C$7:$C$1492,0),0)),"",OFFSET('HARGA SATUAN'!$D$6,MATCH(C99,'HARGA SATUAN'!$C$7:$C$1492,0),0))</f>
        <v/>
      </c>
      <c r="E99" s="577">
        <f ca="1">IF(B99="+","Unit",IF(ISERROR(OFFSET('HARGA SATUAN'!$E$6,MATCH(C99,'HARGA SATUAN'!$C$7:$C$1492,0),0)),"",OFFSET('HARGA SATUAN'!$E$6,MATCH(C99,'HARGA SATUAN'!$C$7:$C$1492,0),0)))</f>
        <v>0</v>
      </c>
      <c r="F99" s="668" t="str">
        <f ca="1" t="shared" si="5"/>
        <v/>
      </c>
      <c r="G99" s="573">
        <f ca="1">IF(ISERROR(OFFSET('HARGA SATUAN'!$I$6,MATCH(C99,'HARGA SATUAN'!$C$7:$C$1492,0),0)),"",OFFSET('HARGA SATUAN'!$I$6,MATCH(C99,'HARGA SATUAN'!$C$7:$C$1492,0),0))</f>
        <v>0</v>
      </c>
      <c r="H99" s="667" t="str">
        <f ca="1">IF(B99="","",#REF!)</f>
        <v/>
      </c>
      <c r="I99" s="667" t="str">
        <f ca="1">IF(B99="","",#REF!)</f>
        <v/>
      </c>
      <c r="J99" s="667" t="str">
        <f ca="1">IF(B99="","",#REF!)</f>
        <v/>
      </c>
      <c r="K99" s="667" t="str">
        <f ca="1">IF(B99="","",#REF!)</f>
        <v/>
      </c>
      <c r="L99" s="667" t="str">
        <f ca="1">IF(C99="","",#REF!)</f>
        <v/>
      </c>
    </row>
    <row r="100" spans="1:12">
      <c r="A100" s="640">
        <v>89</v>
      </c>
      <c r="B100" s="666" t="str">
        <f ca="1" t="shared" si="3"/>
        <v/>
      </c>
      <c r="C100" s="203" t="str">
        <f ca="1" t="shared" si="4"/>
        <v/>
      </c>
      <c r="D100" s="577" t="str">
        <f ca="1">IF(ISERROR(OFFSET('HARGA SATUAN'!$D$6,MATCH(C100,'HARGA SATUAN'!$C$7:$C$1492,0),0)),"",OFFSET('HARGA SATUAN'!$D$6,MATCH(C100,'HARGA SATUAN'!$C$7:$C$1492,0),0))</f>
        <v/>
      </c>
      <c r="E100" s="577">
        <f ca="1">IF(B100="+","Unit",IF(ISERROR(OFFSET('HARGA SATUAN'!$E$6,MATCH(C100,'HARGA SATUAN'!$C$7:$C$1492,0),0)),"",OFFSET('HARGA SATUAN'!$E$6,MATCH(C100,'HARGA SATUAN'!$C$7:$C$1492,0),0)))</f>
        <v>0</v>
      </c>
      <c r="F100" s="668" t="str">
        <f ca="1" t="shared" si="5"/>
        <v/>
      </c>
      <c r="G100" s="573">
        <f ca="1">IF(ISERROR(OFFSET('HARGA SATUAN'!$I$6,MATCH(C100,'HARGA SATUAN'!$C$7:$C$1492,0),0)),"",OFFSET('HARGA SATUAN'!$I$6,MATCH(C100,'HARGA SATUAN'!$C$7:$C$1492,0),0))</f>
        <v>0</v>
      </c>
      <c r="H100" s="667" t="str">
        <f ca="1">IF(B100="","",#REF!)</f>
        <v/>
      </c>
      <c r="I100" s="667" t="str">
        <f ca="1">IF(B100="","",#REF!)</f>
        <v/>
      </c>
      <c r="J100" s="667" t="str">
        <f ca="1">IF(B100="","",#REF!)</f>
        <v/>
      </c>
      <c r="K100" s="667" t="str">
        <f ca="1">IF(B100="","",#REF!)</f>
        <v/>
      </c>
      <c r="L100" s="667" t="str">
        <f ca="1">IF(C100="","",#REF!)</f>
        <v/>
      </c>
    </row>
    <row r="101" spans="1:12">
      <c r="A101" s="640">
        <v>90</v>
      </c>
      <c r="B101" s="666" t="str">
        <f ca="1" t="shared" si="3"/>
        <v/>
      </c>
      <c r="C101" s="203" t="str">
        <f ca="1" t="shared" si="4"/>
        <v/>
      </c>
      <c r="D101" s="577" t="str">
        <f ca="1">IF(ISERROR(OFFSET('HARGA SATUAN'!$D$6,MATCH(C101,'HARGA SATUAN'!$C$7:$C$1492,0),0)),"",OFFSET('HARGA SATUAN'!$D$6,MATCH(C101,'HARGA SATUAN'!$C$7:$C$1492,0),0))</f>
        <v/>
      </c>
      <c r="E101" s="577">
        <f ca="1">IF(B101="+","Unit",IF(ISERROR(OFFSET('HARGA SATUAN'!$E$6,MATCH(C101,'HARGA SATUAN'!$C$7:$C$1492,0),0)),"",OFFSET('HARGA SATUAN'!$E$6,MATCH(C101,'HARGA SATUAN'!$C$7:$C$1492,0),0)))</f>
        <v>0</v>
      </c>
      <c r="F101" s="668" t="str">
        <f ca="1" t="shared" si="5"/>
        <v/>
      </c>
      <c r="G101" s="573">
        <f ca="1">IF(ISERROR(OFFSET('HARGA SATUAN'!$I$6,MATCH(C101,'HARGA SATUAN'!$C$7:$C$1492,0),0)),"",OFFSET('HARGA SATUAN'!$I$6,MATCH(C101,'HARGA SATUAN'!$C$7:$C$1492,0),0))</f>
        <v>0</v>
      </c>
      <c r="H101" s="667" t="str">
        <f ca="1">IF(B101="","",#REF!)</f>
        <v/>
      </c>
      <c r="I101" s="667" t="str">
        <f ca="1">IF(B101="","",#REF!)</f>
        <v/>
      </c>
      <c r="J101" s="667" t="str">
        <f ca="1">IF(B101="","",#REF!)</f>
        <v/>
      </c>
      <c r="K101" s="667" t="str">
        <f ca="1">IF(B101="","",#REF!)</f>
        <v/>
      </c>
      <c r="L101" s="667" t="str">
        <f ca="1">IF(C101="","",#REF!)</f>
        <v/>
      </c>
    </row>
    <row r="102" spans="1:12">
      <c r="A102" s="640">
        <v>91</v>
      </c>
      <c r="B102" s="666" t="str">
        <f ca="1" t="shared" si="3"/>
        <v/>
      </c>
      <c r="C102" s="203" t="str">
        <f ca="1" t="shared" si="4"/>
        <v/>
      </c>
      <c r="D102" s="577" t="str">
        <f ca="1">IF(ISERROR(OFFSET('HARGA SATUAN'!$D$6,MATCH(C102,'HARGA SATUAN'!$C$7:$C$1492,0),0)),"",OFFSET('HARGA SATUAN'!$D$6,MATCH(C102,'HARGA SATUAN'!$C$7:$C$1492,0),0))</f>
        <v/>
      </c>
      <c r="E102" s="577">
        <f ca="1">IF(B102="+","Unit",IF(ISERROR(OFFSET('HARGA SATUAN'!$E$6,MATCH(C102,'HARGA SATUAN'!$C$7:$C$1492,0),0)),"",OFFSET('HARGA SATUAN'!$E$6,MATCH(C102,'HARGA SATUAN'!$C$7:$C$1492,0),0)))</f>
        <v>0</v>
      </c>
      <c r="F102" s="668" t="str">
        <f ca="1" t="shared" si="5"/>
        <v/>
      </c>
      <c r="G102" s="573">
        <f ca="1">IF(ISERROR(OFFSET('HARGA SATUAN'!$I$6,MATCH(C102,'HARGA SATUAN'!$C$7:$C$1492,0),0)),"",OFFSET('HARGA SATUAN'!$I$6,MATCH(C102,'HARGA SATUAN'!$C$7:$C$1492,0),0))</f>
        <v>0</v>
      </c>
      <c r="H102" s="667" t="str">
        <f ca="1">IF(B102="","",#REF!)</f>
        <v/>
      </c>
      <c r="I102" s="667" t="str">
        <f ca="1">IF(B102="","",#REF!)</f>
        <v/>
      </c>
      <c r="J102" s="667" t="str">
        <f ca="1">IF(B102="","",#REF!)</f>
        <v/>
      </c>
      <c r="K102" s="667" t="str">
        <f ca="1">IF(B102="","",#REF!)</f>
        <v/>
      </c>
      <c r="L102" s="667" t="str">
        <f ca="1">IF(C102="","",#REF!)</f>
        <v/>
      </c>
    </row>
    <row r="103" spans="1:12">
      <c r="A103" s="640">
        <v>92</v>
      </c>
      <c r="B103" s="666" t="str">
        <f ca="1" t="shared" si="3"/>
        <v/>
      </c>
      <c r="C103" s="203" t="str">
        <f ca="1" t="shared" si="4"/>
        <v/>
      </c>
      <c r="D103" s="577" t="str">
        <f ca="1">IF(ISERROR(OFFSET('HARGA SATUAN'!$D$6,MATCH(C103,'HARGA SATUAN'!$C$7:$C$1492,0),0)),"",OFFSET('HARGA SATUAN'!$D$6,MATCH(C103,'HARGA SATUAN'!$C$7:$C$1492,0),0))</f>
        <v/>
      </c>
      <c r="E103" s="577">
        <f ca="1">IF(B103="+","Unit",IF(ISERROR(OFFSET('HARGA SATUAN'!$E$6,MATCH(C103,'HARGA SATUAN'!$C$7:$C$1492,0),0)),"",OFFSET('HARGA SATUAN'!$E$6,MATCH(C103,'HARGA SATUAN'!$C$7:$C$1492,0),0)))</f>
        <v>0</v>
      </c>
      <c r="F103" s="668" t="str">
        <f ca="1" t="shared" si="5"/>
        <v/>
      </c>
      <c r="G103" s="573">
        <f ca="1">IF(ISERROR(OFFSET('HARGA SATUAN'!$I$6,MATCH(C103,'HARGA SATUAN'!$C$7:$C$1492,0),0)),"",OFFSET('HARGA SATUAN'!$I$6,MATCH(C103,'HARGA SATUAN'!$C$7:$C$1492,0),0))</f>
        <v>0</v>
      </c>
      <c r="H103" s="667" t="str">
        <f ca="1">IF(B103="","",#REF!)</f>
        <v/>
      </c>
      <c r="I103" s="667" t="str">
        <f ca="1">IF(B103="","",#REF!)</f>
        <v/>
      </c>
      <c r="J103" s="667" t="str">
        <f ca="1">IF(B103="","",#REF!)</f>
        <v/>
      </c>
      <c r="K103" s="667" t="str">
        <f ca="1">IF(B103="","",#REF!)</f>
        <v/>
      </c>
      <c r="L103" s="667" t="str">
        <f ca="1">IF(C103="","",#REF!)</f>
        <v/>
      </c>
    </row>
    <row r="104" spans="1:12">
      <c r="A104" s="640">
        <v>93</v>
      </c>
      <c r="B104" s="666" t="str">
        <f ca="1" t="shared" si="3"/>
        <v/>
      </c>
      <c r="C104" s="203" t="str">
        <f ca="1" t="shared" si="4"/>
        <v/>
      </c>
      <c r="D104" s="577" t="str">
        <f ca="1">IF(ISERROR(OFFSET('HARGA SATUAN'!$D$6,MATCH(C104,'HARGA SATUAN'!$C$7:$C$1492,0),0)),"",OFFSET('HARGA SATUAN'!$D$6,MATCH(C104,'HARGA SATUAN'!$C$7:$C$1492,0),0))</f>
        <v/>
      </c>
      <c r="E104" s="577">
        <f ca="1">IF(B104="+","Unit",IF(ISERROR(OFFSET('HARGA SATUAN'!$E$6,MATCH(C104,'HARGA SATUAN'!$C$7:$C$1492,0),0)),"",OFFSET('HARGA SATUAN'!$E$6,MATCH(C104,'HARGA SATUAN'!$C$7:$C$1492,0),0)))</f>
        <v>0</v>
      </c>
      <c r="F104" s="668" t="str">
        <f ca="1" t="shared" si="5"/>
        <v/>
      </c>
      <c r="G104" s="573">
        <f ca="1">IF(ISERROR(OFFSET('HARGA SATUAN'!$I$6,MATCH(C104,'HARGA SATUAN'!$C$7:$C$1492,0),0)),"",OFFSET('HARGA SATUAN'!$I$6,MATCH(C104,'HARGA SATUAN'!$C$7:$C$1492,0),0))</f>
        <v>0</v>
      </c>
      <c r="H104" s="667" t="str">
        <f ca="1">IF(B104="","",#REF!)</f>
        <v/>
      </c>
      <c r="I104" s="667" t="str">
        <f ca="1">IF(B104="","",#REF!)</f>
        <v/>
      </c>
      <c r="J104" s="667" t="str">
        <f ca="1">IF(B104="","",#REF!)</f>
        <v/>
      </c>
      <c r="K104" s="667" t="str">
        <f ca="1">IF(B104="","",#REF!)</f>
        <v/>
      </c>
      <c r="L104" s="667" t="str">
        <f ca="1">IF(C104="","",#REF!)</f>
        <v/>
      </c>
    </row>
    <row r="105" spans="1:12">
      <c r="A105" s="640">
        <v>94</v>
      </c>
      <c r="B105" s="666" t="str">
        <f ca="1" t="shared" si="3"/>
        <v/>
      </c>
      <c r="C105" s="203" t="str">
        <f ca="1" t="shared" si="4"/>
        <v/>
      </c>
      <c r="D105" s="577" t="str">
        <f ca="1">IF(ISERROR(OFFSET('HARGA SATUAN'!$D$6,MATCH(C105,'HARGA SATUAN'!$C$7:$C$1492,0),0)),"",OFFSET('HARGA SATUAN'!$D$6,MATCH(C105,'HARGA SATUAN'!$C$7:$C$1492,0),0))</f>
        <v/>
      </c>
      <c r="E105" s="577">
        <f ca="1">IF(B105="+","Unit",IF(ISERROR(OFFSET('HARGA SATUAN'!$E$6,MATCH(C105,'HARGA SATUAN'!$C$7:$C$1492,0),0)),"",OFFSET('HARGA SATUAN'!$E$6,MATCH(C105,'HARGA SATUAN'!$C$7:$C$1492,0),0)))</f>
        <v>0</v>
      </c>
      <c r="F105" s="668" t="str">
        <f ca="1" t="shared" si="5"/>
        <v/>
      </c>
      <c r="G105" s="573">
        <f ca="1">IF(ISERROR(OFFSET('HARGA SATUAN'!$I$6,MATCH(C105,'HARGA SATUAN'!$C$7:$C$1492,0),0)),"",OFFSET('HARGA SATUAN'!$I$6,MATCH(C105,'HARGA SATUAN'!$C$7:$C$1492,0),0))</f>
        <v>0</v>
      </c>
      <c r="H105" s="667" t="str">
        <f ca="1">IF(B105="","",#REF!)</f>
        <v/>
      </c>
      <c r="I105" s="667" t="str">
        <f ca="1">IF(B105="","",#REF!)</f>
        <v/>
      </c>
      <c r="J105" s="667" t="str">
        <f ca="1">IF(B105="","",#REF!)</f>
        <v/>
      </c>
      <c r="K105" s="667" t="str">
        <f ca="1">IF(B105="","",#REF!)</f>
        <v/>
      </c>
      <c r="L105" s="667" t="str">
        <f ca="1">IF(C105="","",#REF!)</f>
        <v/>
      </c>
    </row>
    <row r="106" spans="1:12">
      <c r="A106" s="640">
        <v>95</v>
      </c>
      <c r="B106" s="666" t="str">
        <f ca="1" t="shared" si="3"/>
        <v/>
      </c>
      <c r="C106" s="203" t="str">
        <f ca="1" t="shared" si="4"/>
        <v/>
      </c>
      <c r="D106" s="577" t="str">
        <f ca="1">IF(ISERROR(OFFSET('HARGA SATUAN'!$D$6,MATCH(C106,'HARGA SATUAN'!$C$7:$C$1492,0),0)),"",OFFSET('HARGA SATUAN'!$D$6,MATCH(C106,'HARGA SATUAN'!$C$7:$C$1492,0),0))</f>
        <v/>
      </c>
      <c r="E106" s="577">
        <f ca="1">IF(B106="+","Unit",IF(ISERROR(OFFSET('HARGA SATUAN'!$E$6,MATCH(C106,'HARGA SATUAN'!$C$7:$C$1492,0),0)),"",OFFSET('HARGA SATUAN'!$E$6,MATCH(C106,'HARGA SATUAN'!$C$7:$C$1492,0),0)))</f>
        <v>0</v>
      </c>
      <c r="F106" s="668" t="str">
        <f ca="1" t="shared" si="5"/>
        <v/>
      </c>
      <c r="G106" s="573">
        <f ca="1">IF(ISERROR(OFFSET('HARGA SATUAN'!$I$6,MATCH(C106,'HARGA SATUAN'!$C$7:$C$1492,0),0)),"",OFFSET('HARGA SATUAN'!$I$6,MATCH(C106,'HARGA SATUAN'!$C$7:$C$1492,0),0))</f>
        <v>0</v>
      </c>
      <c r="H106" s="667" t="str">
        <f ca="1">IF(B106="","",#REF!)</f>
        <v/>
      </c>
      <c r="I106" s="667" t="str">
        <f ca="1">IF(B106="","",#REF!)</f>
        <v/>
      </c>
      <c r="J106" s="667" t="str">
        <f ca="1">IF(B106="","",#REF!)</f>
        <v/>
      </c>
      <c r="K106" s="667" t="str">
        <f ca="1">IF(B106="","",#REF!)</f>
        <v/>
      </c>
      <c r="L106" s="667" t="str">
        <f ca="1">IF(C106="","",#REF!)</f>
        <v/>
      </c>
    </row>
    <row r="107" spans="1:12">
      <c r="A107" s="640">
        <v>96</v>
      </c>
      <c r="B107" s="666" t="str">
        <f ca="1" t="shared" si="3"/>
        <v/>
      </c>
      <c r="C107" s="203" t="str">
        <f ca="1" t="shared" si="4"/>
        <v/>
      </c>
      <c r="D107" s="577" t="str">
        <f ca="1">IF(ISERROR(OFFSET('HARGA SATUAN'!$D$6,MATCH(C107,'HARGA SATUAN'!$C$7:$C$1492,0),0)),"",OFFSET('HARGA SATUAN'!$D$6,MATCH(C107,'HARGA SATUAN'!$C$7:$C$1492,0),0))</f>
        <v/>
      </c>
      <c r="E107" s="577">
        <f ca="1">IF(B107="+","Unit",IF(ISERROR(OFFSET('HARGA SATUAN'!$E$6,MATCH(C107,'HARGA SATUAN'!$C$7:$C$1492,0),0)),"",OFFSET('HARGA SATUAN'!$E$6,MATCH(C107,'HARGA SATUAN'!$C$7:$C$1492,0),0)))</f>
        <v>0</v>
      </c>
      <c r="F107" s="668" t="str">
        <f ca="1" t="shared" si="5"/>
        <v/>
      </c>
      <c r="G107" s="573">
        <f ca="1">IF(ISERROR(OFFSET('HARGA SATUAN'!$I$6,MATCH(C107,'HARGA SATUAN'!$C$7:$C$1492,0),0)),"",OFFSET('HARGA SATUAN'!$I$6,MATCH(C107,'HARGA SATUAN'!$C$7:$C$1492,0),0))</f>
        <v>0</v>
      </c>
      <c r="H107" s="667" t="str">
        <f ca="1">IF(B107="","",#REF!)</f>
        <v/>
      </c>
      <c r="I107" s="667" t="str">
        <f ca="1">IF(B107="","",#REF!)</f>
        <v/>
      </c>
      <c r="J107" s="667" t="str">
        <f ca="1">IF(B107="","",#REF!)</f>
        <v/>
      </c>
      <c r="K107" s="667" t="str">
        <f ca="1">IF(B107="","",#REF!)</f>
        <v/>
      </c>
      <c r="L107" s="667" t="str">
        <f ca="1">IF(C107="","",#REF!)</f>
        <v/>
      </c>
    </row>
    <row r="108" spans="1:12">
      <c r="A108" s="640">
        <v>97</v>
      </c>
      <c r="B108" s="666" t="str">
        <f ca="1" t="shared" si="3"/>
        <v/>
      </c>
      <c r="C108" s="203" t="str">
        <f ca="1" t="shared" si="4"/>
        <v/>
      </c>
      <c r="D108" s="577" t="str">
        <f ca="1">IF(ISERROR(OFFSET('HARGA SATUAN'!$D$6,MATCH(C108,'HARGA SATUAN'!$C$7:$C$1492,0),0)),"",OFFSET('HARGA SATUAN'!$D$6,MATCH(C108,'HARGA SATUAN'!$C$7:$C$1492,0),0))</f>
        <v/>
      </c>
      <c r="E108" s="577">
        <f ca="1">IF(B108="+","Unit",IF(ISERROR(OFFSET('HARGA SATUAN'!$E$6,MATCH(C108,'HARGA SATUAN'!$C$7:$C$1492,0),0)),"",OFFSET('HARGA SATUAN'!$E$6,MATCH(C108,'HARGA SATUAN'!$C$7:$C$1492,0),0)))</f>
        <v>0</v>
      </c>
      <c r="F108" s="668" t="str">
        <f ca="1" t="shared" si="5"/>
        <v/>
      </c>
      <c r="G108" s="573">
        <f ca="1">IF(ISERROR(OFFSET('HARGA SATUAN'!$I$6,MATCH(C108,'HARGA SATUAN'!$C$7:$C$1492,0),0)),"",OFFSET('HARGA SATUAN'!$I$6,MATCH(C108,'HARGA SATUAN'!$C$7:$C$1492,0),0))</f>
        <v>0</v>
      </c>
      <c r="H108" s="667" t="str">
        <f ca="1">IF(B108="","",#REF!)</f>
        <v/>
      </c>
      <c r="I108" s="667" t="str">
        <f ca="1">IF(B108="","",#REF!)</f>
        <v/>
      </c>
      <c r="J108" s="667" t="str">
        <f ca="1">IF(B108="","",#REF!)</f>
        <v/>
      </c>
      <c r="K108" s="667" t="str">
        <f ca="1">IF(B108="","",#REF!)</f>
        <v/>
      </c>
      <c r="L108" s="667" t="str">
        <f ca="1">IF(C108="","",#REF!)</f>
        <v/>
      </c>
    </row>
    <row r="109" spans="1:12">
      <c r="A109" s="640">
        <v>98</v>
      </c>
      <c r="B109" s="666" t="str">
        <f ca="1" t="shared" si="3"/>
        <v/>
      </c>
      <c r="C109" s="203" t="str">
        <f ca="1" t="shared" si="4"/>
        <v/>
      </c>
      <c r="D109" s="577" t="str">
        <f ca="1">IF(ISERROR(OFFSET('HARGA SATUAN'!$D$6,MATCH(C109,'HARGA SATUAN'!$C$7:$C$1492,0),0)),"",OFFSET('HARGA SATUAN'!$D$6,MATCH(C109,'HARGA SATUAN'!$C$7:$C$1492,0),0))</f>
        <v/>
      </c>
      <c r="E109" s="577">
        <f ca="1">IF(B109="+","Unit",IF(ISERROR(OFFSET('HARGA SATUAN'!$E$6,MATCH(C109,'HARGA SATUAN'!$C$7:$C$1492,0),0)),"",OFFSET('HARGA SATUAN'!$E$6,MATCH(C109,'HARGA SATUAN'!$C$7:$C$1492,0),0)))</f>
        <v>0</v>
      </c>
      <c r="F109" s="668" t="str">
        <f ca="1" t="shared" si="5"/>
        <v/>
      </c>
      <c r="G109" s="573">
        <f ca="1">IF(ISERROR(OFFSET('HARGA SATUAN'!$I$6,MATCH(C109,'HARGA SATUAN'!$C$7:$C$1492,0),0)),"",OFFSET('HARGA SATUAN'!$I$6,MATCH(C109,'HARGA SATUAN'!$C$7:$C$1492,0),0))</f>
        <v>0</v>
      </c>
      <c r="H109" s="667" t="str">
        <f ca="1">IF(B109="","",#REF!)</f>
        <v/>
      </c>
      <c r="I109" s="667" t="str">
        <f ca="1">IF(B109="","",#REF!)</f>
        <v/>
      </c>
      <c r="J109" s="667" t="str">
        <f ca="1">IF(B109="","",#REF!)</f>
        <v/>
      </c>
      <c r="K109" s="667" t="str">
        <f ca="1">IF(B109="","",#REF!)</f>
        <v/>
      </c>
      <c r="L109" s="667" t="str">
        <f ca="1">IF(C109="","",#REF!)</f>
        <v/>
      </c>
    </row>
    <row r="110" spans="1:12">
      <c r="A110" s="640">
        <v>99</v>
      </c>
      <c r="B110" s="666" t="str">
        <f ca="1" t="shared" si="3"/>
        <v/>
      </c>
      <c r="C110" s="203" t="str">
        <f ca="1" t="shared" si="4"/>
        <v/>
      </c>
      <c r="D110" s="577" t="str">
        <f ca="1">IF(ISERROR(OFFSET('HARGA SATUAN'!$D$6,MATCH(C110,'HARGA SATUAN'!$C$7:$C$1492,0),0)),"",OFFSET('HARGA SATUAN'!$D$6,MATCH(C110,'HARGA SATUAN'!$C$7:$C$1492,0),0))</f>
        <v/>
      </c>
      <c r="E110" s="577">
        <f ca="1">IF(B110="+","Unit",IF(ISERROR(OFFSET('HARGA SATUAN'!$E$6,MATCH(C110,'HARGA SATUAN'!$C$7:$C$1492,0),0)),"",OFFSET('HARGA SATUAN'!$E$6,MATCH(C110,'HARGA SATUAN'!$C$7:$C$1492,0),0)))</f>
        <v>0</v>
      </c>
      <c r="F110" s="668" t="str">
        <f ca="1" t="shared" si="5"/>
        <v/>
      </c>
      <c r="G110" s="573">
        <f ca="1">IF(ISERROR(OFFSET('HARGA SATUAN'!$I$6,MATCH(C110,'HARGA SATUAN'!$C$7:$C$1492,0),0)),"",OFFSET('HARGA SATUAN'!$I$6,MATCH(C110,'HARGA SATUAN'!$C$7:$C$1492,0),0))</f>
        <v>0</v>
      </c>
      <c r="H110" s="667" t="str">
        <f ca="1">IF(B110="","",#REF!)</f>
        <v/>
      </c>
      <c r="I110" s="667" t="str">
        <f ca="1">IF(B110="","",#REF!)</f>
        <v/>
      </c>
      <c r="J110" s="667" t="str">
        <f ca="1">IF(B110="","",#REF!)</f>
        <v/>
      </c>
      <c r="K110" s="667" t="str">
        <f ca="1">IF(B110="","",#REF!)</f>
        <v/>
      </c>
      <c r="L110" s="667" t="str">
        <f ca="1">IF(C110="","",#REF!)</f>
        <v/>
      </c>
    </row>
    <row r="111" spans="1:12">
      <c r="A111" s="640">
        <v>100</v>
      </c>
      <c r="B111" s="666" t="str">
        <f ca="1" t="shared" si="3"/>
        <v/>
      </c>
      <c r="C111" s="203" t="str">
        <f ca="1" t="shared" si="4"/>
        <v/>
      </c>
      <c r="D111" s="577" t="str">
        <f ca="1">IF(ISERROR(OFFSET('HARGA SATUAN'!$D$6,MATCH(C111,'HARGA SATUAN'!$C$7:$C$1492,0),0)),"",OFFSET('HARGA SATUAN'!$D$6,MATCH(C111,'HARGA SATUAN'!$C$7:$C$1492,0),0))</f>
        <v/>
      </c>
      <c r="E111" s="577">
        <f ca="1">IF(B111="+","Unit",IF(ISERROR(OFFSET('HARGA SATUAN'!$E$6,MATCH(C111,'HARGA SATUAN'!$C$7:$C$1492,0),0)),"",OFFSET('HARGA SATUAN'!$E$6,MATCH(C111,'HARGA SATUAN'!$C$7:$C$1492,0),0)))</f>
        <v>0</v>
      </c>
      <c r="F111" s="668" t="str">
        <f ca="1" t="shared" si="5"/>
        <v/>
      </c>
      <c r="G111" s="573">
        <f ca="1">IF(ISERROR(OFFSET('HARGA SATUAN'!$I$6,MATCH(C111,'HARGA SATUAN'!$C$7:$C$1492,0),0)),"",OFFSET('HARGA SATUAN'!$I$6,MATCH(C111,'HARGA SATUAN'!$C$7:$C$1492,0),0))</f>
        <v>0</v>
      </c>
      <c r="H111" s="667" t="str">
        <f ca="1">IF(B111="","",#REF!)</f>
        <v/>
      </c>
      <c r="I111" s="667" t="str">
        <f ca="1">IF(B111="","",#REF!)</f>
        <v/>
      </c>
      <c r="J111" s="667" t="str">
        <f ca="1">IF(B111="","",#REF!)</f>
        <v/>
      </c>
      <c r="K111" s="667" t="str">
        <f ca="1">IF(B111="","",#REF!)</f>
        <v/>
      </c>
      <c r="L111" s="667" t="str">
        <f ca="1">IF(C111="","",#REF!)</f>
        <v/>
      </c>
    </row>
    <row r="112" spans="1:12">
      <c r="A112" s="640">
        <v>101</v>
      </c>
      <c r="B112" s="666" t="str">
        <f ca="1" t="shared" si="3"/>
        <v/>
      </c>
      <c r="C112" s="203" t="str">
        <f ca="1" t="shared" si="4"/>
        <v/>
      </c>
      <c r="D112" s="577" t="str">
        <f ca="1">IF(ISERROR(OFFSET('HARGA SATUAN'!$D$6,MATCH(C112,'HARGA SATUAN'!$C$7:$C$1492,0),0)),"",OFFSET('HARGA SATUAN'!$D$6,MATCH(C112,'HARGA SATUAN'!$C$7:$C$1492,0),0))</f>
        <v/>
      </c>
      <c r="E112" s="577">
        <f ca="1">IF(B112="+","Unit",IF(ISERROR(OFFSET('HARGA SATUAN'!$E$6,MATCH(C112,'HARGA SATUAN'!$C$7:$C$1492,0),0)),"",OFFSET('HARGA SATUAN'!$E$6,MATCH(C112,'HARGA SATUAN'!$C$7:$C$1492,0),0)))</f>
        <v>0</v>
      </c>
      <c r="F112" s="668" t="str">
        <f ca="1" t="shared" si="5"/>
        <v/>
      </c>
      <c r="G112" s="573">
        <f ca="1">IF(ISERROR(OFFSET('HARGA SATUAN'!$I$6,MATCH(C112,'HARGA SATUAN'!$C$7:$C$1492,0),0)),"",OFFSET('HARGA SATUAN'!$I$6,MATCH(C112,'HARGA SATUAN'!$C$7:$C$1492,0),0))</f>
        <v>0</v>
      </c>
      <c r="H112" s="667" t="str">
        <f ca="1">IF(B112="","",#REF!)</f>
        <v/>
      </c>
      <c r="I112" s="667" t="str">
        <f ca="1">IF(B112="","",#REF!)</f>
        <v/>
      </c>
      <c r="J112" s="667" t="str">
        <f ca="1">IF(B112="","",#REF!)</f>
        <v/>
      </c>
      <c r="K112" s="667" t="str">
        <f ca="1">IF(B112="","",#REF!)</f>
        <v/>
      </c>
      <c r="L112" s="667" t="str">
        <f ca="1">IF(C112="","",#REF!)</f>
        <v/>
      </c>
    </row>
    <row r="113" spans="1:12">
      <c r="A113" s="640">
        <v>102</v>
      </c>
      <c r="B113" s="666" t="str">
        <f ca="1" t="shared" si="3"/>
        <v/>
      </c>
      <c r="C113" s="203" t="str">
        <f ca="1" t="shared" si="4"/>
        <v/>
      </c>
      <c r="D113" s="577" t="str">
        <f ca="1">IF(ISERROR(OFFSET('HARGA SATUAN'!$D$6,MATCH(C113,'HARGA SATUAN'!$C$7:$C$1492,0),0)),"",OFFSET('HARGA SATUAN'!$D$6,MATCH(C113,'HARGA SATUAN'!$C$7:$C$1492,0),0))</f>
        <v/>
      </c>
      <c r="E113" s="577">
        <f ca="1">IF(B113="+","Unit",IF(ISERROR(OFFSET('HARGA SATUAN'!$E$6,MATCH(C113,'HARGA SATUAN'!$C$7:$C$1492,0),0)),"",OFFSET('HARGA SATUAN'!$E$6,MATCH(C113,'HARGA SATUAN'!$C$7:$C$1492,0),0)))</f>
        <v>0</v>
      </c>
      <c r="F113" s="668" t="str">
        <f ca="1" t="shared" si="5"/>
        <v/>
      </c>
      <c r="G113" s="573">
        <f ca="1">IF(ISERROR(OFFSET('HARGA SATUAN'!$I$6,MATCH(C113,'HARGA SATUAN'!$C$7:$C$1492,0),0)),"",OFFSET('HARGA SATUAN'!$I$6,MATCH(C113,'HARGA SATUAN'!$C$7:$C$1492,0),0))</f>
        <v>0</v>
      </c>
      <c r="H113" s="667" t="str">
        <f ca="1">IF(B113="","",#REF!)</f>
        <v/>
      </c>
      <c r="I113" s="667" t="str">
        <f ca="1">IF(B113="","",#REF!)</f>
        <v/>
      </c>
      <c r="J113" s="667" t="str">
        <f ca="1">IF(B113="","",#REF!)</f>
        <v/>
      </c>
      <c r="K113" s="667" t="str">
        <f ca="1">IF(B113="","",#REF!)</f>
        <v/>
      </c>
      <c r="L113" s="667" t="str">
        <f ca="1">IF(C113="","",#REF!)</f>
        <v/>
      </c>
    </row>
    <row r="114" spans="1:12">
      <c r="A114" s="640">
        <v>103</v>
      </c>
      <c r="B114" s="666" t="str">
        <f ca="1" t="shared" si="3"/>
        <v/>
      </c>
      <c r="C114" s="203" t="str">
        <f ca="1" t="shared" si="4"/>
        <v/>
      </c>
      <c r="D114" s="577" t="str">
        <f ca="1">IF(ISERROR(OFFSET('HARGA SATUAN'!$D$6,MATCH(C114,'HARGA SATUAN'!$C$7:$C$1492,0),0)),"",OFFSET('HARGA SATUAN'!$D$6,MATCH(C114,'HARGA SATUAN'!$C$7:$C$1492,0),0))</f>
        <v/>
      </c>
      <c r="E114" s="577">
        <f ca="1">IF(B114="+","Unit",IF(ISERROR(OFFSET('HARGA SATUAN'!$E$6,MATCH(C114,'HARGA SATUAN'!$C$7:$C$1492,0),0)),"",OFFSET('HARGA SATUAN'!$E$6,MATCH(C114,'HARGA SATUAN'!$C$7:$C$1492,0),0)))</f>
        <v>0</v>
      </c>
      <c r="F114" s="668" t="str">
        <f ca="1" t="shared" si="5"/>
        <v/>
      </c>
      <c r="G114" s="573">
        <f ca="1">IF(ISERROR(OFFSET('HARGA SATUAN'!$I$6,MATCH(C114,'HARGA SATUAN'!$C$7:$C$1492,0),0)),"",OFFSET('HARGA SATUAN'!$I$6,MATCH(C114,'HARGA SATUAN'!$C$7:$C$1492,0),0))</f>
        <v>0</v>
      </c>
      <c r="H114" s="667" t="str">
        <f ca="1">IF(B114="","",#REF!)</f>
        <v/>
      </c>
      <c r="I114" s="667" t="str">
        <f ca="1">IF(B114="","",#REF!)</f>
        <v/>
      </c>
      <c r="J114" s="667" t="str">
        <f ca="1">IF(B114="","",#REF!)</f>
        <v/>
      </c>
      <c r="K114" s="667" t="str">
        <f ca="1">IF(B114="","",#REF!)</f>
        <v/>
      </c>
      <c r="L114" s="667" t="str">
        <f ca="1">IF(C114="","",#REF!)</f>
        <v/>
      </c>
    </row>
    <row r="115" spans="1:12">
      <c r="A115" s="640">
        <v>104</v>
      </c>
      <c r="B115" s="666" t="str">
        <f ca="1" t="shared" si="3"/>
        <v/>
      </c>
      <c r="C115" s="203" t="str">
        <f ca="1" t="shared" si="4"/>
        <v/>
      </c>
      <c r="D115" s="577" t="str">
        <f ca="1">IF(ISERROR(OFFSET('HARGA SATUAN'!$D$6,MATCH(C115,'HARGA SATUAN'!$C$7:$C$1492,0),0)),"",OFFSET('HARGA SATUAN'!$D$6,MATCH(C115,'HARGA SATUAN'!$C$7:$C$1492,0),0))</f>
        <v/>
      </c>
      <c r="E115" s="577">
        <f ca="1">IF(B115="+","Unit",IF(ISERROR(OFFSET('HARGA SATUAN'!$E$6,MATCH(C115,'HARGA SATUAN'!$C$7:$C$1492,0),0)),"",OFFSET('HARGA SATUAN'!$E$6,MATCH(C115,'HARGA SATUAN'!$C$7:$C$1492,0),0)))</f>
        <v>0</v>
      </c>
      <c r="F115" s="668" t="str">
        <f ca="1" t="shared" si="5"/>
        <v/>
      </c>
      <c r="G115" s="573">
        <f ca="1">IF(ISERROR(OFFSET('HARGA SATUAN'!$I$6,MATCH(C115,'HARGA SATUAN'!$C$7:$C$1492,0),0)),"",OFFSET('HARGA SATUAN'!$I$6,MATCH(C115,'HARGA SATUAN'!$C$7:$C$1492,0),0))</f>
        <v>0</v>
      </c>
      <c r="H115" s="667" t="str">
        <f ca="1">IF(B115="","",#REF!)</f>
        <v/>
      </c>
      <c r="I115" s="667" t="str">
        <f ca="1">IF(B115="","",#REF!)</f>
        <v/>
      </c>
      <c r="J115" s="667" t="str">
        <f ca="1">IF(B115="","",#REF!)</f>
        <v/>
      </c>
      <c r="K115" s="667" t="str">
        <f ca="1">IF(B115="","",#REF!)</f>
        <v/>
      </c>
      <c r="L115" s="667" t="str">
        <f ca="1">IF(C115="","",#REF!)</f>
        <v/>
      </c>
    </row>
    <row r="116" spans="1:12">
      <c r="A116" s="640">
        <v>105</v>
      </c>
      <c r="B116" s="666" t="str">
        <f ca="1" t="shared" si="3"/>
        <v/>
      </c>
      <c r="C116" s="203" t="str">
        <f ca="1" t="shared" si="4"/>
        <v/>
      </c>
      <c r="D116" s="577" t="str">
        <f ca="1">IF(ISERROR(OFFSET('HARGA SATUAN'!$D$6,MATCH(C116,'HARGA SATUAN'!$C$7:$C$1492,0),0)),"",OFFSET('HARGA SATUAN'!$D$6,MATCH(C116,'HARGA SATUAN'!$C$7:$C$1492,0),0))</f>
        <v/>
      </c>
      <c r="E116" s="577">
        <f ca="1">IF(B116="+","Unit",IF(ISERROR(OFFSET('HARGA SATUAN'!$E$6,MATCH(C116,'HARGA SATUAN'!$C$7:$C$1492,0),0)),"",OFFSET('HARGA SATUAN'!$E$6,MATCH(C116,'HARGA SATUAN'!$C$7:$C$1492,0),0)))</f>
        <v>0</v>
      </c>
      <c r="F116" s="668" t="str">
        <f ca="1" t="shared" si="5"/>
        <v/>
      </c>
      <c r="G116" s="573">
        <f ca="1">IF(ISERROR(OFFSET('HARGA SATUAN'!$I$6,MATCH(C116,'HARGA SATUAN'!$C$7:$C$1492,0),0)),"",OFFSET('HARGA SATUAN'!$I$6,MATCH(C116,'HARGA SATUAN'!$C$7:$C$1492,0),0))</f>
        <v>0</v>
      </c>
      <c r="H116" s="667" t="str">
        <f ca="1">IF(B116="","",#REF!)</f>
        <v/>
      </c>
      <c r="I116" s="667" t="str">
        <f ca="1">IF(B116="","",#REF!)</f>
        <v/>
      </c>
      <c r="J116" s="667" t="str">
        <f ca="1">IF(B116="","",#REF!)</f>
        <v/>
      </c>
      <c r="K116" s="667" t="str">
        <f ca="1">IF(B116="","",#REF!)</f>
        <v/>
      </c>
      <c r="L116" s="667" t="str">
        <f ca="1">IF(C116="","",#REF!)</f>
        <v/>
      </c>
    </row>
    <row r="117" spans="1:12">
      <c r="A117" s="640">
        <v>106</v>
      </c>
      <c r="B117" s="666" t="str">
        <f ca="1" t="shared" si="3"/>
        <v/>
      </c>
      <c r="C117" s="203" t="str">
        <f ca="1" t="shared" si="4"/>
        <v/>
      </c>
      <c r="D117" s="577" t="str">
        <f ca="1">IF(ISERROR(OFFSET('HARGA SATUAN'!$D$6,MATCH(C117,'HARGA SATUAN'!$C$7:$C$1492,0),0)),"",OFFSET('HARGA SATUAN'!$D$6,MATCH(C117,'HARGA SATUAN'!$C$7:$C$1492,0),0))</f>
        <v/>
      </c>
      <c r="E117" s="577">
        <f ca="1">IF(B117="+","Unit",IF(ISERROR(OFFSET('HARGA SATUAN'!$E$6,MATCH(C117,'HARGA SATUAN'!$C$7:$C$1492,0),0)),"",OFFSET('HARGA SATUAN'!$E$6,MATCH(C117,'HARGA SATUAN'!$C$7:$C$1492,0),0)))</f>
        <v>0</v>
      </c>
      <c r="F117" s="668" t="str">
        <f ca="1" t="shared" si="5"/>
        <v/>
      </c>
      <c r="G117" s="573">
        <f ca="1">IF(ISERROR(OFFSET('HARGA SATUAN'!$I$6,MATCH(C117,'HARGA SATUAN'!$C$7:$C$1492,0),0)),"",OFFSET('HARGA SATUAN'!$I$6,MATCH(C117,'HARGA SATUAN'!$C$7:$C$1492,0),0))</f>
        <v>0</v>
      </c>
      <c r="H117" s="667" t="str">
        <f ca="1">IF(B117="","",#REF!)</f>
        <v/>
      </c>
      <c r="I117" s="667" t="str">
        <f ca="1">IF(B117="","",#REF!)</f>
        <v/>
      </c>
      <c r="J117" s="667" t="str">
        <f ca="1">IF(B117="","",#REF!)</f>
        <v/>
      </c>
      <c r="K117" s="667" t="str">
        <f ca="1">IF(B117="","",#REF!)</f>
        <v/>
      </c>
      <c r="L117" s="667" t="str">
        <f ca="1">IF(C117="","",#REF!)</f>
        <v/>
      </c>
    </row>
    <row r="118" spans="1:12">
      <c r="A118" s="640">
        <v>107</v>
      </c>
      <c r="B118" s="666" t="str">
        <f ca="1" t="shared" si="3"/>
        <v/>
      </c>
      <c r="C118" s="203" t="str">
        <f ca="1" t="shared" si="4"/>
        <v/>
      </c>
      <c r="D118" s="577" t="str">
        <f ca="1">IF(ISERROR(OFFSET('HARGA SATUAN'!$D$6,MATCH(C118,'HARGA SATUAN'!$C$7:$C$1492,0),0)),"",OFFSET('HARGA SATUAN'!$D$6,MATCH(C118,'HARGA SATUAN'!$C$7:$C$1492,0),0))</f>
        <v/>
      </c>
      <c r="E118" s="577">
        <f ca="1">IF(B118="+","Unit",IF(ISERROR(OFFSET('HARGA SATUAN'!$E$6,MATCH(C118,'HARGA SATUAN'!$C$7:$C$1492,0),0)),"",OFFSET('HARGA SATUAN'!$E$6,MATCH(C118,'HARGA SATUAN'!$C$7:$C$1492,0),0)))</f>
        <v>0</v>
      </c>
      <c r="F118" s="668" t="str">
        <f ca="1" t="shared" si="5"/>
        <v/>
      </c>
      <c r="G118" s="573">
        <f ca="1">IF(ISERROR(OFFSET('HARGA SATUAN'!$I$6,MATCH(C118,'HARGA SATUAN'!$C$7:$C$1492,0),0)),"",OFFSET('HARGA SATUAN'!$I$6,MATCH(C118,'HARGA SATUAN'!$C$7:$C$1492,0),0))</f>
        <v>0</v>
      </c>
      <c r="H118" s="667" t="str">
        <f ca="1">IF(B118="","",#REF!)</f>
        <v/>
      </c>
      <c r="I118" s="667" t="str">
        <f ca="1">IF(B118="","",#REF!)</f>
        <v/>
      </c>
      <c r="J118" s="667" t="str">
        <f ca="1">IF(B118="","",#REF!)</f>
        <v/>
      </c>
      <c r="K118" s="667" t="str">
        <f ca="1">IF(B118="","",#REF!)</f>
        <v/>
      </c>
      <c r="L118" s="667" t="str">
        <f ca="1">IF(C118="","",#REF!)</f>
        <v/>
      </c>
    </row>
    <row r="119" spans="1:12">
      <c r="A119" s="640">
        <v>108</v>
      </c>
      <c r="B119" s="666" t="str">
        <f ca="1" t="shared" si="3"/>
        <v/>
      </c>
      <c r="C119" s="203" t="str">
        <f ca="1" t="shared" si="4"/>
        <v/>
      </c>
      <c r="D119" s="577" t="str">
        <f ca="1">IF(ISERROR(OFFSET('HARGA SATUAN'!$D$6,MATCH(C119,'HARGA SATUAN'!$C$7:$C$1492,0),0)),"",OFFSET('HARGA SATUAN'!$D$6,MATCH(C119,'HARGA SATUAN'!$C$7:$C$1492,0),0))</f>
        <v/>
      </c>
      <c r="E119" s="577">
        <f ca="1">IF(B119="+","Unit",IF(ISERROR(OFFSET('HARGA SATUAN'!$E$6,MATCH(C119,'HARGA SATUAN'!$C$7:$C$1492,0),0)),"",OFFSET('HARGA SATUAN'!$E$6,MATCH(C119,'HARGA SATUAN'!$C$7:$C$1492,0),0)))</f>
        <v>0</v>
      </c>
      <c r="F119" s="668" t="str">
        <f ca="1" t="shared" si="5"/>
        <v/>
      </c>
      <c r="G119" s="573">
        <f ca="1">IF(ISERROR(OFFSET('HARGA SATUAN'!$I$6,MATCH(C119,'HARGA SATUAN'!$C$7:$C$1492,0),0)),"",OFFSET('HARGA SATUAN'!$I$6,MATCH(C119,'HARGA SATUAN'!$C$7:$C$1492,0),0))</f>
        <v>0</v>
      </c>
      <c r="H119" s="667" t="str">
        <f ca="1">IF(B119="","",#REF!)</f>
        <v/>
      </c>
      <c r="I119" s="667" t="str">
        <f ca="1">IF(B119="","",#REF!)</f>
        <v/>
      </c>
      <c r="J119" s="667" t="str">
        <f ca="1">IF(B119="","",#REF!)</f>
        <v/>
      </c>
      <c r="K119" s="667" t="str">
        <f ca="1">IF(B119="","",#REF!)</f>
        <v/>
      </c>
      <c r="L119" s="667" t="str">
        <f ca="1">IF(C119="","",#REF!)</f>
        <v/>
      </c>
    </row>
    <row r="120" spans="1:12">
      <c r="A120" s="640">
        <v>109</v>
      </c>
      <c r="B120" s="666" t="str">
        <f ca="1" t="shared" si="3"/>
        <v/>
      </c>
      <c r="C120" s="203" t="str">
        <f ca="1" t="shared" si="4"/>
        <v/>
      </c>
      <c r="D120" s="577" t="str">
        <f ca="1">IF(ISERROR(OFFSET('HARGA SATUAN'!$D$6,MATCH(C120,'HARGA SATUAN'!$C$7:$C$1492,0),0)),"",OFFSET('HARGA SATUAN'!$D$6,MATCH(C120,'HARGA SATUAN'!$C$7:$C$1492,0),0))</f>
        <v/>
      </c>
      <c r="E120" s="577">
        <f ca="1">IF(B120="+","Unit",IF(ISERROR(OFFSET('HARGA SATUAN'!$E$6,MATCH(C120,'HARGA SATUAN'!$C$7:$C$1492,0),0)),"",OFFSET('HARGA SATUAN'!$E$6,MATCH(C120,'HARGA SATUAN'!$C$7:$C$1492,0),0)))</f>
        <v>0</v>
      </c>
      <c r="F120" s="668" t="str">
        <f ca="1" t="shared" si="5"/>
        <v/>
      </c>
      <c r="G120" s="573">
        <f ca="1">IF(ISERROR(OFFSET('HARGA SATUAN'!$I$6,MATCH(C120,'HARGA SATUAN'!$C$7:$C$1492,0),0)),"",OFFSET('HARGA SATUAN'!$I$6,MATCH(C120,'HARGA SATUAN'!$C$7:$C$1492,0),0))</f>
        <v>0</v>
      </c>
      <c r="H120" s="667" t="str">
        <f ca="1">IF(B120="","",#REF!)</f>
        <v/>
      </c>
      <c r="I120" s="667" t="str">
        <f ca="1">IF(B120="","",#REF!)</f>
        <v/>
      </c>
      <c r="J120" s="667" t="str">
        <f ca="1">IF(B120="","",#REF!)</f>
        <v/>
      </c>
      <c r="K120" s="667" t="str">
        <f ca="1">IF(B120="","",#REF!)</f>
        <v/>
      </c>
      <c r="L120" s="667" t="str">
        <f ca="1">IF(C120="","",#REF!)</f>
        <v/>
      </c>
    </row>
    <row r="121" spans="1:12">
      <c r="A121" s="640">
        <v>110</v>
      </c>
      <c r="B121" s="666" t="str">
        <f ca="1" t="shared" si="3"/>
        <v/>
      </c>
      <c r="C121" s="203" t="str">
        <f ca="1" t="shared" si="4"/>
        <v/>
      </c>
      <c r="D121" s="577" t="str">
        <f ca="1">IF(ISERROR(OFFSET('HARGA SATUAN'!$D$6,MATCH(C121,'HARGA SATUAN'!$C$7:$C$1492,0),0)),"",OFFSET('HARGA SATUAN'!$D$6,MATCH(C121,'HARGA SATUAN'!$C$7:$C$1492,0),0))</f>
        <v/>
      </c>
      <c r="E121" s="577">
        <f ca="1">IF(B121="+","Unit",IF(ISERROR(OFFSET('HARGA SATUAN'!$E$6,MATCH(C121,'HARGA SATUAN'!$C$7:$C$1492,0),0)),"",OFFSET('HARGA SATUAN'!$E$6,MATCH(C121,'HARGA SATUAN'!$C$7:$C$1492,0),0)))</f>
        <v>0</v>
      </c>
      <c r="F121" s="668" t="str">
        <f ca="1" t="shared" si="5"/>
        <v/>
      </c>
      <c r="G121" s="573">
        <f ca="1">IF(ISERROR(OFFSET('HARGA SATUAN'!$I$6,MATCH(C121,'HARGA SATUAN'!$C$7:$C$1492,0),0)),"",OFFSET('HARGA SATUAN'!$I$6,MATCH(C121,'HARGA SATUAN'!$C$7:$C$1492,0),0))</f>
        <v>0</v>
      </c>
      <c r="H121" s="667" t="str">
        <f ca="1">IF(B121="","",#REF!)</f>
        <v/>
      </c>
      <c r="I121" s="667" t="str">
        <f ca="1">IF(B121="","",#REF!)</f>
        <v/>
      </c>
      <c r="J121" s="667" t="str">
        <f ca="1">IF(B121="","",#REF!)</f>
        <v/>
      </c>
      <c r="K121" s="667" t="str">
        <f ca="1">IF(B121="","",#REF!)</f>
        <v/>
      </c>
      <c r="L121" s="667" t="str">
        <f ca="1">IF(C121="","",#REF!)</f>
        <v/>
      </c>
    </row>
    <row r="122" spans="1:12">
      <c r="A122" s="640">
        <v>111</v>
      </c>
      <c r="B122" s="666" t="str">
        <f ca="1" t="shared" si="3"/>
        <v/>
      </c>
      <c r="C122" s="203" t="str">
        <f ca="1" t="shared" si="4"/>
        <v/>
      </c>
      <c r="D122" s="577" t="str">
        <f ca="1">IF(ISERROR(OFFSET('HARGA SATUAN'!$D$6,MATCH(C122,'HARGA SATUAN'!$C$7:$C$1492,0),0)),"",OFFSET('HARGA SATUAN'!$D$6,MATCH(C122,'HARGA SATUAN'!$C$7:$C$1492,0),0))</f>
        <v/>
      </c>
      <c r="E122" s="577">
        <f ca="1">IF(B122="+","Unit",IF(ISERROR(OFFSET('HARGA SATUAN'!$E$6,MATCH(C122,'HARGA SATUAN'!$C$7:$C$1492,0),0)),"",OFFSET('HARGA SATUAN'!$E$6,MATCH(C122,'HARGA SATUAN'!$C$7:$C$1492,0),0)))</f>
        <v>0</v>
      </c>
      <c r="F122" s="668" t="str">
        <f ca="1" t="shared" si="5"/>
        <v/>
      </c>
      <c r="G122" s="573">
        <f ca="1">IF(ISERROR(OFFSET('HARGA SATUAN'!$I$6,MATCH(C122,'HARGA SATUAN'!$C$7:$C$1492,0),0)),"",OFFSET('HARGA SATUAN'!$I$6,MATCH(C122,'HARGA SATUAN'!$C$7:$C$1492,0),0))</f>
        <v>0</v>
      </c>
      <c r="H122" s="667" t="str">
        <f ca="1">IF(B122="","",#REF!)</f>
        <v/>
      </c>
      <c r="I122" s="667" t="str">
        <f ca="1">IF(B122="","",#REF!)</f>
        <v/>
      </c>
      <c r="J122" s="667" t="str">
        <f ca="1">IF(B122="","",#REF!)</f>
        <v/>
      </c>
      <c r="K122" s="667" t="str">
        <f ca="1">IF(B122="","",#REF!)</f>
        <v/>
      </c>
      <c r="L122" s="667" t="str">
        <f ca="1">IF(C122="","",#REF!)</f>
        <v/>
      </c>
    </row>
    <row r="123" spans="1:12">
      <c r="A123" s="640">
        <v>112</v>
      </c>
      <c r="B123" s="666" t="str">
        <f ca="1" t="shared" si="3"/>
        <v/>
      </c>
      <c r="C123" s="203" t="str">
        <f ca="1" t="shared" si="4"/>
        <v/>
      </c>
      <c r="D123" s="577" t="str">
        <f ca="1">IF(ISERROR(OFFSET('HARGA SATUAN'!$D$6,MATCH(C123,'HARGA SATUAN'!$C$7:$C$1492,0),0)),"",OFFSET('HARGA SATUAN'!$D$6,MATCH(C123,'HARGA SATUAN'!$C$7:$C$1492,0),0))</f>
        <v/>
      </c>
      <c r="E123" s="577">
        <f ca="1">IF(B123="+","Unit",IF(ISERROR(OFFSET('HARGA SATUAN'!$E$6,MATCH(C123,'HARGA SATUAN'!$C$7:$C$1492,0),0)),"",OFFSET('HARGA SATUAN'!$E$6,MATCH(C123,'HARGA SATUAN'!$C$7:$C$1492,0),0)))</f>
        <v>0</v>
      </c>
      <c r="F123" s="668" t="str">
        <f ca="1" t="shared" si="5"/>
        <v/>
      </c>
      <c r="G123" s="573">
        <f ca="1">IF(ISERROR(OFFSET('HARGA SATUAN'!$I$6,MATCH(C123,'HARGA SATUAN'!$C$7:$C$1492,0),0)),"",OFFSET('HARGA SATUAN'!$I$6,MATCH(C123,'HARGA SATUAN'!$C$7:$C$1492,0),0))</f>
        <v>0</v>
      </c>
      <c r="H123" s="667" t="str">
        <f ca="1">IF(B123="","",#REF!)</f>
        <v/>
      </c>
      <c r="I123" s="667" t="str">
        <f ca="1">IF(B123="","",#REF!)</f>
        <v/>
      </c>
      <c r="J123" s="667" t="str">
        <f ca="1">IF(B123="","",#REF!)</f>
        <v/>
      </c>
      <c r="K123" s="667" t="str">
        <f ca="1">IF(B123="","",#REF!)</f>
        <v/>
      </c>
      <c r="L123" s="667" t="str">
        <f ca="1">IF(C123="","",#REF!)</f>
        <v/>
      </c>
    </row>
    <row r="124" spans="1:12">
      <c r="A124" s="640">
        <v>113</v>
      </c>
      <c r="B124" s="666" t="str">
        <f ca="1" t="shared" si="3"/>
        <v/>
      </c>
      <c r="C124" s="203" t="str">
        <f ca="1" t="shared" si="4"/>
        <v/>
      </c>
      <c r="D124" s="577" t="str">
        <f ca="1">IF(ISERROR(OFFSET('HARGA SATUAN'!$D$6,MATCH(C124,'HARGA SATUAN'!$C$7:$C$1492,0),0)),"",OFFSET('HARGA SATUAN'!$D$6,MATCH(C124,'HARGA SATUAN'!$C$7:$C$1492,0),0))</f>
        <v/>
      </c>
      <c r="E124" s="577">
        <f ca="1">IF(B124="+","Unit",IF(ISERROR(OFFSET('HARGA SATUAN'!$E$6,MATCH(C124,'HARGA SATUAN'!$C$7:$C$1492,0),0)),"",OFFSET('HARGA SATUAN'!$E$6,MATCH(C124,'HARGA SATUAN'!$C$7:$C$1492,0),0)))</f>
        <v>0</v>
      </c>
      <c r="F124" s="668" t="str">
        <f ca="1" t="shared" si="5"/>
        <v/>
      </c>
      <c r="G124" s="573">
        <f ca="1">IF(ISERROR(OFFSET('HARGA SATUAN'!$I$6,MATCH(C124,'HARGA SATUAN'!$C$7:$C$1492,0),0)),"",OFFSET('HARGA SATUAN'!$I$6,MATCH(C124,'HARGA SATUAN'!$C$7:$C$1492,0),0))</f>
        <v>0</v>
      </c>
      <c r="H124" s="667" t="str">
        <f ca="1">IF(B124="","",#REF!)</f>
        <v/>
      </c>
      <c r="I124" s="667" t="str">
        <f ca="1">IF(B124="","",#REF!)</f>
        <v/>
      </c>
      <c r="J124" s="667" t="str">
        <f ca="1">IF(B124="","",#REF!)</f>
        <v/>
      </c>
      <c r="K124" s="667" t="str">
        <f ca="1">IF(B124="","",#REF!)</f>
        <v/>
      </c>
      <c r="L124" s="667" t="str">
        <f ca="1">IF(C124="","",#REF!)</f>
        <v/>
      </c>
    </row>
    <row r="125" spans="1:12">
      <c r="A125" s="640">
        <v>114</v>
      </c>
      <c r="B125" s="666" t="str">
        <f ca="1" t="shared" si="3"/>
        <v/>
      </c>
      <c r="C125" s="203" t="str">
        <f ca="1" t="shared" si="4"/>
        <v/>
      </c>
      <c r="D125" s="577" t="str">
        <f ca="1">IF(ISERROR(OFFSET('HARGA SATUAN'!$D$6,MATCH(C125,'HARGA SATUAN'!$C$7:$C$1492,0),0)),"",OFFSET('HARGA SATUAN'!$D$6,MATCH(C125,'HARGA SATUAN'!$C$7:$C$1492,0),0))</f>
        <v/>
      </c>
      <c r="E125" s="577">
        <f ca="1">IF(B125="+","Unit",IF(ISERROR(OFFSET('HARGA SATUAN'!$E$6,MATCH(C125,'HARGA SATUAN'!$C$7:$C$1492,0),0)),"",OFFSET('HARGA SATUAN'!$E$6,MATCH(C125,'HARGA SATUAN'!$C$7:$C$1492,0),0)))</f>
        <v>0</v>
      </c>
      <c r="F125" s="668" t="str">
        <f ca="1" t="shared" si="5"/>
        <v/>
      </c>
      <c r="G125" s="573">
        <f ca="1">IF(ISERROR(OFFSET('HARGA SATUAN'!$I$6,MATCH(C125,'HARGA SATUAN'!$C$7:$C$1492,0),0)),"",OFFSET('HARGA SATUAN'!$I$6,MATCH(C125,'HARGA SATUAN'!$C$7:$C$1492,0),0))</f>
        <v>0</v>
      </c>
      <c r="H125" s="667" t="str">
        <f ca="1">IF(B125="","",#REF!)</f>
        <v/>
      </c>
      <c r="I125" s="667" t="str">
        <f ca="1">IF(B125="","",#REF!)</f>
        <v/>
      </c>
      <c r="J125" s="667" t="str">
        <f ca="1">IF(B125="","",#REF!)</f>
        <v/>
      </c>
      <c r="K125" s="667" t="str">
        <f ca="1">IF(B125="","",#REF!)</f>
        <v/>
      </c>
      <c r="L125" s="667" t="str">
        <f ca="1">IF(C125="","",#REF!)</f>
        <v/>
      </c>
    </row>
    <row r="126" spans="1:12">
      <c r="A126" s="640">
        <v>115</v>
      </c>
      <c r="B126" s="666" t="str">
        <f ca="1" t="shared" si="3"/>
        <v/>
      </c>
      <c r="C126" s="203" t="str">
        <f ca="1" t="shared" si="4"/>
        <v/>
      </c>
      <c r="D126" s="577" t="str">
        <f ca="1">IF(ISERROR(OFFSET('HARGA SATUAN'!$D$6,MATCH(C126,'HARGA SATUAN'!$C$7:$C$1492,0),0)),"",OFFSET('HARGA SATUAN'!$D$6,MATCH(C126,'HARGA SATUAN'!$C$7:$C$1492,0),0))</f>
        <v/>
      </c>
      <c r="E126" s="577">
        <f ca="1">IF(B126="+","Unit",IF(ISERROR(OFFSET('HARGA SATUAN'!$E$6,MATCH(C126,'HARGA SATUAN'!$C$7:$C$1492,0),0)),"",OFFSET('HARGA SATUAN'!$E$6,MATCH(C126,'HARGA SATUAN'!$C$7:$C$1492,0),0)))</f>
        <v>0</v>
      </c>
      <c r="F126" s="668" t="str">
        <f ca="1" t="shared" si="5"/>
        <v/>
      </c>
      <c r="G126" s="573">
        <f ca="1">IF(ISERROR(OFFSET('HARGA SATUAN'!$I$6,MATCH(C126,'HARGA SATUAN'!$C$7:$C$1492,0),0)),"",OFFSET('HARGA SATUAN'!$I$6,MATCH(C126,'HARGA SATUAN'!$C$7:$C$1492,0),0))</f>
        <v>0</v>
      </c>
      <c r="H126" s="667" t="str">
        <f ca="1">IF(B126="","",#REF!)</f>
        <v/>
      </c>
      <c r="I126" s="667" t="str">
        <f ca="1">IF(B126="","",#REF!)</f>
        <v/>
      </c>
      <c r="J126" s="667" t="str">
        <f ca="1">IF(B126="","",#REF!)</f>
        <v/>
      </c>
      <c r="K126" s="667" t="str">
        <f ca="1">IF(B126="","",#REF!)</f>
        <v/>
      </c>
      <c r="L126" s="667" t="str">
        <f ca="1">IF(C126="","",#REF!)</f>
        <v/>
      </c>
    </row>
    <row r="127" spans="1:12">
      <c r="A127" s="640">
        <v>116</v>
      </c>
      <c r="B127" s="666" t="str">
        <f ca="1" t="shared" si="3"/>
        <v/>
      </c>
      <c r="C127" s="203" t="str">
        <f ca="1" t="shared" si="4"/>
        <v/>
      </c>
      <c r="D127" s="577" t="str">
        <f ca="1">IF(ISERROR(OFFSET('HARGA SATUAN'!$D$6,MATCH(C127,'HARGA SATUAN'!$C$7:$C$1492,0),0)),"",OFFSET('HARGA SATUAN'!$D$6,MATCH(C127,'HARGA SATUAN'!$C$7:$C$1492,0),0))</f>
        <v/>
      </c>
      <c r="E127" s="577">
        <f ca="1">IF(B127="+","Unit",IF(ISERROR(OFFSET('HARGA SATUAN'!$E$6,MATCH(C127,'HARGA SATUAN'!$C$7:$C$1492,0),0)),"",OFFSET('HARGA SATUAN'!$E$6,MATCH(C127,'HARGA SATUAN'!$C$7:$C$1492,0),0)))</f>
        <v>0</v>
      </c>
      <c r="F127" s="668" t="str">
        <f ca="1" t="shared" si="5"/>
        <v/>
      </c>
      <c r="G127" s="573">
        <f ca="1">IF(ISERROR(OFFSET('HARGA SATUAN'!$I$6,MATCH(C127,'HARGA SATUAN'!$C$7:$C$1492,0),0)),"",OFFSET('HARGA SATUAN'!$I$6,MATCH(C127,'HARGA SATUAN'!$C$7:$C$1492,0),0))</f>
        <v>0</v>
      </c>
      <c r="H127" s="667" t="str">
        <f ca="1">IF(B127="","",#REF!)</f>
        <v/>
      </c>
      <c r="I127" s="667" t="str">
        <f ca="1">IF(B127="","",#REF!)</f>
        <v/>
      </c>
      <c r="J127" s="667" t="str">
        <f ca="1">IF(B127="","",#REF!)</f>
        <v/>
      </c>
      <c r="K127" s="667" t="str">
        <f ca="1">IF(B127="","",#REF!)</f>
        <v/>
      </c>
      <c r="L127" s="667" t="str">
        <f ca="1">IF(C127="","",#REF!)</f>
        <v/>
      </c>
    </row>
    <row r="128" spans="1:12">
      <c r="A128" s="640">
        <v>117</v>
      </c>
      <c r="B128" s="666" t="str">
        <f ca="1" t="shared" si="3"/>
        <v/>
      </c>
      <c r="C128" s="203" t="str">
        <f ca="1" t="shared" si="4"/>
        <v/>
      </c>
      <c r="D128" s="577" t="str">
        <f ca="1">IF(ISERROR(OFFSET('HARGA SATUAN'!$D$6,MATCH(C128,'HARGA SATUAN'!$C$7:$C$1492,0),0)),"",OFFSET('HARGA SATUAN'!$D$6,MATCH(C128,'HARGA SATUAN'!$C$7:$C$1492,0),0))</f>
        <v/>
      </c>
      <c r="E128" s="577">
        <f ca="1">IF(B128="+","Unit",IF(ISERROR(OFFSET('HARGA SATUAN'!$E$6,MATCH(C128,'HARGA SATUAN'!$C$7:$C$1492,0),0)),"",OFFSET('HARGA SATUAN'!$E$6,MATCH(C128,'HARGA SATUAN'!$C$7:$C$1492,0),0)))</f>
        <v>0</v>
      </c>
      <c r="F128" s="668" t="str">
        <f ca="1" t="shared" si="5"/>
        <v/>
      </c>
      <c r="G128" s="573">
        <f ca="1">IF(ISERROR(OFFSET('HARGA SATUAN'!$I$6,MATCH(C128,'HARGA SATUAN'!$C$7:$C$1492,0),0)),"",OFFSET('HARGA SATUAN'!$I$6,MATCH(C128,'HARGA SATUAN'!$C$7:$C$1492,0),0))</f>
        <v>0</v>
      </c>
      <c r="H128" s="667" t="str">
        <f ca="1">IF(B128="","",#REF!)</f>
        <v/>
      </c>
      <c r="I128" s="667" t="str">
        <f ca="1">IF(B128="","",#REF!)</f>
        <v/>
      </c>
      <c r="J128" s="667" t="str">
        <f ca="1">IF(B128="","",#REF!)</f>
        <v/>
      </c>
      <c r="K128" s="667" t="str">
        <f ca="1">IF(B128="","",#REF!)</f>
        <v/>
      </c>
      <c r="L128" s="667" t="str">
        <f ca="1">IF(C128="","",#REF!)</f>
        <v/>
      </c>
    </row>
    <row r="129" spans="1:12">
      <c r="A129" s="640">
        <v>118</v>
      </c>
      <c r="B129" s="666" t="str">
        <f ca="1" t="shared" si="3"/>
        <v/>
      </c>
      <c r="C129" s="203" t="str">
        <f ca="1" t="shared" si="4"/>
        <v/>
      </c>
      <c r="D129" s="577" t="str">
        <f ca="1">IF(ISERROR(OFFSET('HARGA SATUAN'!$D$6,MATCH(C129,'HARGA SATUAN'!$C$7:$C$1492,0),0)),"",OFFSET('HARGA SATUAN'!$D$6,MATCH(C129,'HARGA SATUAN'!$C$7:$C$1492,0),0))</f>
        <v/>
      </c>
      <c r="E129" s="577">
        <f ca="1">IF(B129="+","Unit",IF(ISERROR(OFFSET('HARGA SATUAN'!$E$6,MATCH(C129,'HARGA SATUAN'!$C$7:$C$1492,0),0)),"",OFFSET('HARGA SATUAN'!$E$6,MATCH(C129,'HARGA SATUAN'!$C$7:$C$1492,0),0)))</f>
        <v>0</v>
      </c>
      <c r="F129" s="668" t="str">
        <f ca="1" t="shared" si="5"/>
        <v/>
      </c>
      <c r="G129" s="573">
        <f ca="1">IF(ISERROR(OFFSET('HARGA SATUAN'!$I$6,MATCH(C129,'HARGA SATUAN'!$C$7:$C$1492,0),0)),"",OFFSET('HARGA SATUAN'!$I$6,MATCH(C129,'HARGA SATUAN'!$C$7:$C$1492,0),0))</f>
        <v>0</v>
      </c>
      <c r="H129" s="667" t="str">
        <f ca="1">IF(B129="","",#REF!)</f>
        <v/>
      </c>
      <c r="I129" s="667" t="str">
        <f ca="1">IF(B129="","",#REF!)</f>
        <v/>
      </c>
      <c r="J129" s="667" t="str">
        <f ca="1">IF(B129="","",#REF!)</f>
        <v/>
      </c>
      <c r="K129" s="667" t="str">
        <f ca="1">IF(B129="","",#REF!)</f>
        <v/>
      </c>
      <c r="L129" s="667" t="str">
        <f ca="1">IF(C129="","",#REF!)</f>
        <v/>
      </c>
    </row>
    <row r="130" spans="1:12">
      <c r="A130" s="640">
        <v>119</v>
      </c>
      <c r="B130" s="666" t="str">
        <f ca="1" t="shared" si="3"/>
        <v/>
      </c>
      <c r="C130" s="203" t="str">
        <f ca="1" t="shared" si="4"/>
        <v/>
      </c>
      <c r="D130" s="577" t="str">
        <f ca="1">IF(ISERROR(OFFSET('HARGA SATUAN'!$D$6,MATCH(C130,'HARGA SATUAN'!$C$7:$C$1492,0),0)),"",OFFSET('HARGA SATUAN'!$D$6,MATCH(C130,'HARGA SATUAN'!$C$7:$C$1492,0),0))</f>
        <v/>
      </c>
      <c r="E130" s="577">
        <f ca="1">IF(B130="+","Unit",IF(ISERROR(OFFSET('HARGA SATUAN'!$E$6,MATCH(C130,'HARGA SATUAN'!$C$7:$C$1492,0),0)),"",OFFSET('HARGA SATUAN'!$E$6,MATCH(C130,'HARGA SATUAN'!$C$7:$C$1492,0),0)))</f>
        <v>0</v>
      </c>
      <c r="F130" s="668" t="str">
        <f ca="1" t="shared" si="5"/>
        <v/>
      </c>
      <c r="G130" s="573">
        <f ca="1">IF(ISERROR(OFFSET('HARGA SATUAN'!$I$6,MATCH(C130,'HARGA SATUAN'!$C$7:$C$1492,0),0)),"",OFFSET('HARGA SATUAN'!$I$6,MATCH(C130,'HARGA SATUAN'!$C$7:$C$1492,0),0))</f>
        <v>0</v>
      </c>
      <c r="H130" s="667" t="str">
        <f ca="1">IF(B130="","",#REF!)</f>
        <v/>
      </c>
      <c r="I130" s="667" t="str">
        <f ca="1">IF(B130="","",#REF!)</f>
        <v/>
      </c>
      <c r="J130" s="667" t="str">
        <f ca="1">IF(B130="","",#REF!)</f>
        <v/>
      </c>
      <c r="K130" s="667" t="str">
        <f ca="1">IF(B130="","",#REF!)</f>
        <v/>
      </c>
      <c r="L130" s="667" t="str">
        <f ca="1">IF(C130="","",#REF!)</f>
        <v/>
      </c>
    </row>
    <row r="131" spans="1:12">
      <c r="A131" s="640">
        <v>120</v>
      </c>
      <c r="B131" s="666" t="str">
        <f ca="1" t="shared" si="3"/>
        <v/>
      </c>
      <c r="C131" s="203" t="str">
        <f ca="1" t="shared" si="4"/>
        <v/>
      </c>
      <c r="D131" s="577" t="str">
        <f ca="1">IF(ISERROR(OFFSET('HARGA SATUAN'!$D$6,MATCH(C131,'HARGA SATUAN'!$C$7:$C$1492,0),0)),"",OFFSET('HARGA SATUAN'!$D$6,MATCH(C131,'HARGA SATUAN'!$C$7:$C$1492,0),0))</f>
        <v/>
      </c>
      <c r="E131" s="577">
        <f ca="1">IF(B131="+","Unit",IF(ISERROR(OFFSET('HARGA SATUAN'!$E$6,MATCH(C131,'HARGA SATUAN'!$C$7:$C$1492,0),0)),"",OFFSET('HARGA SATUAN'!$E$6,MATCH(C131,'HARGA SATUAN'!$C$7:$C$1492,0),0)))</f>
        <v>0</v>
      </c>
      <c r="F131" s="668" t="str">
        <f ca="1" t="shared" si="5"/>
        <v/>
      </c>
      <c r="G131" s="573">
        <f ca="1">IF(ISERROR(OFFSET('HARGA SATUAN'!$I$6,MATCH(C131,'HARGA SATUAN'!$C$7:$C$1492,0),0)),"",OFFSET('HARGA SATUAN'!$I$6,MATCH(C131,'HARGA SATUAN'!$C$7:$C$1492,0),0))</f>
        <v>0</v>
      </c>
      <c r="H131" s="667" t="str">
        <f ca="1">IF(B131="","",#REF!)</f>
        <v/>
      </c>
      <c r="I131" s="667" t="str">
        <f ca="1">IF(B131="","",#REF!)</f>
        <v/>
      </c>
      <c r="J131" s="667" t="str">
        <f ca="1">IF(B131="","",#REF!)</f>
        <v/>
      </c>
      <c r="K131" s="667" t="str">
        <f ca="1">IF(B131="","",#REF!)</f>
        <v/>
      </c>
      <c r="L131" s="667" t="str">
        <f ca="1">IF(C131="","",#REF!)</f>
        <v/>
      </c>
    </row>
    <row r="132" spans="1:12">
      <c r="A132" s="640">
        <v>121</v>
      </c>
      <c r="B132" s="666" t="str">
        <f ca="1" t="shared" si="3"/>
        <v/>
      </c>
      <c r="C132" s="203" t="str">
        <f ca="1" t="shared" si="4"/>
        <v/>
      </c>
      <c r="D132" s="577" t="str">
        <f ca="1">IF(ISERROR(OFFSET('HARGA SATUAN'!$D$6,MATCH(C132,'HARGA SATUAN'!$C$7:$C$1492,0),0)),"",OFFSET('HARGA SATUAN'!$D$6,MATCH(C132,'HARGA SATUAN'!$C$7:$C$1492,0),0))</f>
        <v/>
      </c>
      <c r="E132" s="577">
        <f ca="1">IF(B132="+","Unit",IF(ISERROR(OFFSET('HARGA SATUAN'!$E$6,MATCH(C132,'HARGA SATUAN'!$C$7:$C$1492,0),0)),"",OFFSET('HARGA SATUAN'!$E$6,MATCH(C132,'HARGA SATUAN'!$C$7:$C$1492,0),0)))</f>
        <v>0</v>
      </c>
      <c r="F132" s="668" t="str">
        <f ca="1" t="shared" si="5"/>
        <v/>
      </c>
      <c r="G132" s="573">
        <f ca="1">IF(ISERROR(OFFSET('HARGA SATUAN'!$I$6,MATCH(C132,'HARGA SATUAN'!$C$7:$C$1492,0),0)),"",OFFSET('HARGA SATUAN'!$I$6,MATCH(C132,'HARGA SATUAN'!$C$7:$C$1492,0),0))</f>
        <v>0</v>
      </c>
      <c r="H132" s="667" t="str">
        <f ca="1">IF(B132="","",#REF!)</f>
        <v/>
      </c>
      <c r="I132" s="667" t="str">
        <f ca="1">IF(B132="","",#REF!)</f>
        <v/>
      </c>
      <c r="J132" s="667" t="str">
        <f ca="1">IF(B132="","",#REF!)</f>
        <v/>
      </c>
      <c r="K132" s="667" t="str">
        <f ca="1">IF(B132="","",#REF!)</f>
        <v/>
      </c>
      <c r="L132" s="667" t="str">
        <f ca="1">IF(C132="","",#REF!)</f>
        <v/>
      </c>
    </row>
    <row r="133" spans="1:12">
      <c r="A133" s="640">
        <v>122</v>
      </c>
      <c r="B133" s="666" t="str">
        <f ca="1" t="shared" si="3"/>
        <v/>
      </c>
      <c r="C133" s="203" t="str">
        <f ca="1" t="shared" si="4"/>
        <v/>
      </c>
      <c r="D133" s="577" t="str">
        <f ca="1">IF(ISERROR(OFFSET('HARGA SATUAN'!$D$6,MATCH(C133,'HARGA SATUAN'!$C$7:$C$1492,0),0)),"",OFFSET('HARGA SATUAN'!$D$6,MATCH(C133,'HARGA SATUAN'!$C$7:$C$1492,0),0))</f>
        <v/>
      </c>
      <c r="E133" s="577">
        <f ca="1">IF(B133="+","Unit",IF(ISERROR(OFFSET('HARGA SATUAN'!$E$6,MATCH(C133,'HARGA SATUAN'!$C$7:$C$1492,0),0)),"",OFFSET('HARGA SATUAN'!$E$6,MATCH(C133,'HARGA SATUAN'!$C$7:$C$1492,0),0)))</f>
        <v>0</v>
      </c>
      <c r="F133" s="668" t="str">
        <f ca="1" t="shared" si="5"/>
        <v/>
      </c>
      <c r="G133" s="573">
        <f ca="1">IF(ISERROR(OFFSET('HARGA SATUAN'!$I$6,MATCH(C133,'HARGA SATUAN'!$C$7:$C$1492,0),0)),"",OFFSET('HARGA SATUAN'!$I$6,MATCH(C133,'HARGA SATUAN'!$C$7:$C$1492,0),0))</f>
        <v>0</v>
      </c>
      <c r="H133" s="667" t="str">
        <f ca="1">IF(B133="","",#REF!)</f>
        <v/>
      </c>
      <c r="I133" s="667" t="str">
        <f ca="1">IF(B133="","",#REF!)</f>
        <v/>
      </c>
      <c r="J133" s="667" t="str">
        <f ca="1">IF(B133="","",#REF!)</f>
        <v/>
      </c>
      <c r="K133" s="667" t="str">
        <f ca="1">IF(B133="","",#REF!)</f>
        <v/>
      </c>
      <c r="L133" s="667" t="str">
        <f ca="1">IF(C133="","",#REF!)</f>
        <v/>
      </c>
    </row>
    <row r="134" spans="1:12">
      <c r="A134" s="640">
        <v>123</v>
      </c>
      <c r="B134" s="666" t="str">
        <f ca="1" t="shared" si="3"/>
        <v/>
      </c>
      <c r="C134" s="203" t="str">
        <f ca="1" t="shared" si="4"/>
        <v/>
      </c>
      <c r="D134" s="577" t="str">
        <f ca="1">IF(ISERROR(OFFSET('HARGA SATUAN'!$D$6,MATCH(C134,'HARGA SATUAN'!$C$7:$C$1492,0),0)),"",OFFSET('HARGA SATUAN'!$D$6,MATCH(C134,'HARGA SATUAN'!$C$7:$C$1492,0),0))</f>
        <v/>
      </c>
      <c r="E134" s="577">
        <f ca="1">IF(B134="+","Unit",IF(ISERROR(OFFSET('HARGA SATUAN'!$E$6,MATCH(C134,'HARGA SATUAN'!$C$7:$C$1492,0),0)),"",OFFSET('HARGA SATUAN'!$E$6,MATCH(C134,'HARGA SATUAN'!$C$7:$C$1492,0),0)))</f>
        <v>0</v>
      </c>
      <c r="F134" s="668" t="str">
        <f ca="1" t="shared" si="5"/>
        <v/>
      </c>
      <c r="G134" s="573">
        <f ca="1">IF(ISERROR(OFFSET('HARGA SATUAN'!$I$6,MATCH(C134,'HARGA SATUAN'!$C$7:$C$1492,0),0)),"",OFFSET('HARGA SATUAN'!$I$6,MATCH(C134,'HARGA SATUAN'!$C$7:$C$1492,0),0))</f>
        <v>0</v>
      </c>
      <c r="H134" s="667" t="str">
        <f ca="1">IF(B134="","",#REF!)</f>
        <v/>
      </c>
      <c r="I134" s="667" t="str">
        <f ca="1">IF(B134="","",#REF!)</f>
        <v/>
      </c>
      <c r="J134" s="667" t="str">
        <f ca="1">IF(B134="","",#REF!)</f>
        <v/>
      </c>
      <c r="K134" s="667" t="str">
        <f ca="1">IF(B134="","",#REF!)</f>
        <v/>
      </c>
      <c r="L134" s="667" t="str">
        <f ca="1">IF(C134="","",#REF!)</f>
        <v/>
      </c>
    </row>
    <row r="135" spans="1:12">
      <c r="A135" s="640">
        <v>124</v>
      </c>
      <c r="B135" s="666" t="str">
        <f ca="1" t="shared" si="3"/>
        <v/>
      </c>
      <c r="C135" s="203" t="str">
        <f ca="1" t="shared" si="4"/>
        <v/>
      </c>
      <c r="D135" s="577" t="str">
        <f ca="1">IF(ISERROR(OFFSET('HARGA SATUAN'!$D$6,MATCH(C135,'HARGA SATUAN'!$C$7:$C$1492,0),0)),"",OFFSET('HARGA SATUAN'!$D$6,MATCH(C135,'HARGA SATUAN'!$C$7:$C$1492,0),0))</f>
        <v/>
      </c>
      <c r="E135" s="577">
        <f ca="1">IF(B135="+","Unit",IF(ISERROR(OFFSET('HARGA SATUAN'!$E$6,MATCH(C135,'HARGA SATUAN'!$C$7:$C$1492,0),0)),"",OFFSET('HARGA SATUAN'!$E$6,MATCH(C135,'HARGA SATUAN'!$C$7:$C$1492,0),0)))</f>
        <v>0</v>
      </c>
      <c r="F135" s="668" t="str">
        <f ca="1" t="shared" si="5"/>
        <v/>
      </c>
      <c r="G135" s="573">
        <f ca="1">IF(ISERROR(OFFSET('HARGA SATUAN'!$I$6,MATCH(C135,'HARGA SATUAN'!$C$7:$C$1492,0),0)),"",OFFSET('HARGA SATUAN'!$I$6,MATCH(C135,'HARGA SATUAN'!$C$7:$C$1492,0),0))</f>
        <v>0</v>
      </c>
      <c r="H135" s="667" t="str">
        <f ca="1">IF(B135="","",#REF!)</f>
        <v/>
      </c>
      <c r="I135" s="667" t="str">
        <f ca="1">IF(B135="","",#REF!)</f>
        <v/>
      </c>
      <c r="J135" s="667" t="str">
        <f ca="1">IF(B135="","",#REF!)</f>
        <v/>
      </c>
      <c r="K135" s="667" t="str">
        <f ca="1">IF(B135="","",#REF!)</f>
        <v/>
      </c>
      <c r="L135" s="667" t="str">
        <f ca="1">IF(C135="","",#REF!)</f>
        <v/>
      </c>
    </row>
    <row r="136" spans="1:12">
      <c r="A136" s="640">
        <v>125</v>
      </c>
      <c r="B136" s="666" t="str">
        <f ca="1" t="shared" si="3"/>
        <v/>
      </c>
      <c r="C136" s="203" t="str">
        <f ca="1" t="shared" si="4"/>
        <v/>
      </c>
      <c r="D136" s="577" t="str">
        <f ca="1">IF(ISERROR(OFFSET('HARGA SATUAN'!$D$6,MATCH(C136,'HARGA SATUAN'!$C$7:$C$1492,0),0)),"",OFFSET('HARGA SATUAN'!$D$6,MATCH(C136,'HARGA SATUAN'!$C$7:$C$1492,0),0))</f>
        <v/>
      </c>
      <c r="E136" s="577">
        <f ca="1">IF(B136="+","Unit",IF(ISERROR(OFFSET('HARGA SATUAN'!$E$6,MATCH(C136,'HARGA SATUAN'!$C$7:$C$1492,0),0)),"",OFFSET('HARGA SATUAN'!$E$6,MATCH(C136,'HARGA SATUAN'!$C$7:$C$1492,0),0)))</f>
        <v>0</v>
      </c>
      <c r="F136" s="668" t="str">
        <f ca="1" t="shared" si="5"/>
        <v/>
      </c>
      <c r="G136" s="573">
        <f ca="1">IF(ISERROR(OFFSET('HARGA SATUAN'!$I$6,MATCH(C136,'HARGA SATUAN'!$C$7:$C$1492,0),0)),"",OFFSET('HARGA SATUAN'!$I$6,MATCH(C136,'HARGA SATUAN'!$C$7:$C$1492,0),0))</f>
        <v>0</v>
      </c>
      <c r="H136" s="667" t="str">
        <f ca="1">IF(B136="","",#REF!)</f>
        <v/>
      </c>
      <c r="I136" s="667" t="str">
        <f ca="1">IF(B136="","",#REF!)</f>
        <v/>
      </c>
      <c r="J136" s="667" t="str">
        <f ca="1">IF(B136="","",#REF!)</f>
        <v/>
      </c>
      <c r="K136" s="667" t="str">
        <f ca="1">IF(B136="","",#REF!)</f>
        <v/>
      </c>
      <c r="L136" s="667" t="str">
        <f ca="1">IF(C136="","",#REF!)</f>
        <v/>
      </c>
    </row>
    <row r="137" spans="1:12">
      <c r="A137" s="640">
        <v>126</v>
      </c>
      <c r="B137" s="666" t="str">
        <f ca="1" t="shared" si="3"/>
        <v/>
      </c>
      <c r="C137" s="203" t="str">
        <f ca="1" t="shared" si="4"/>
        <v/>
      </c>
      <c r="D137" s="577" t="str">
        <f ca="1">IF(ISERROR(OFFSET('HARGA SATUAN'!$D$6,MATCH(C137,'HARGA SATUAN'!$C$7:$C$1492,0),0)),"",OFFSET('HARGA SATUAN'!$D$6,MATCH(C137,'HARGA SATUAN'!$C$7:$C$1492,0),0))</f>
        <v/>
      </c>
      <c r="E137" s="577">
        <f ca="1">IF(B137="+","Unit",IF(ISERROR(OFFSET('HARGA SATUAN'!$E$6,MATCH(C137,'HARGA SATUAN'!$C$7:$C$1492,0),0)),"",OFFSET('HARGA SATUAN'!$E$6,MATCH(C137,'HARGA SATUAN'!$C$7:$C$1492,0),0)))</f>
        <v>0</v>
      </c>
      <c r="F137" s="668" t="str">
        <f ca="1" t="shared" si="5"/>
        <v/>
      </c>
      <c r="G137" s="573">
        <f ca="1">IF(ISERROR(OFFSET('HARGA SATUAN'!$I$6,MATCH(C137,'HARGA SATUAN'!$C$7:$C$1492,0),0)),"",OFFSET('HARGA SATUAN'!$I$6,MATCH(C137,'HARGA SATUAN'!$C$7:$C$1492,0),0))</f>
        <v>0</v>
      </c>
      <c r="H137" s="667" t="str">
        <f ca="1">IF(B137="","",#REF!)</f>
        <v/>
      </c>
      <c r="I137" s="667" t="str">
        <f ca="1">IF(B137="","",#REF!)</f>
        <v/>
      </c>
      <c r="J137" s="667" t="str">
        <f ca="1">IF(B137="","",#REF!)</f>
        <v/>
      </c>
      <c r="K137" s="667" t="str">
        <f ca="1">IF(B137="","",#REF!)</f>
        <v/>
      </c>
      <c r="L137" s="667" t="str">
        <f ca="1">IF(C137="","",#REF!)</f>
        <v/>
      </c>
    </row>
    <row r="138" spans="1:12">
      <c r="A138" s="640">
        <v>127</v>
      </c>
      <c r="B138" s="666" t="str">
        <f ca="1" t="shared" si="3"/>
        <v/>
      </c>
      <c r="C138" s="203" t="str">
        <f ca="1" t="shared" si="4"/>
        <v/>
      </c>
      <c r="D138" s="577" t="str">
        <f ca="1">IF(ISERROR(OFFSET('HARGA SATUAN'!$D$6,MATCH(C138,'HARGA SATUAN'!$C$7:$C$1492,0),0)),"",OFFSET('HARGA SATUAN'!$D$6,MATCH(C138,'HARGA SATUAN'!$C$7:$C$1492,0),0))</f>
        <v/>
      </c>
      <c r="E138" s="577">
        <f ca="1">IF(B138="+","Unit",IF(ISERROR(OFFSET('HARGA SATUAN'!$E$6,MATCH(C138,'HARGA SATUAN'!$C$7:$C$1492,0),0)),"",OFFSET('HARGA SATUAN'!$E$6,MATCH(C138,'HARGA SATUAN'!$C$7:$C$1492,0),0)))</f>
        <v>0</v>
      </c>
      <c r="F138" s="668" t="str">
        <f ca="1" t="shared" si="5"/>
        <v/>
      </c>
      <c r="G138" s="573">
        <f ca="1">IF(ISERROR(OFFSET('HARGA SATUAN'!$I$6,MATCH(C138,'HARGA SATUAN'!$C$7:$C$1492,0),0)),"",OFFSET('HARGA SATUAN'!$I$6,MATCH(C138,'HARGA SATUAN'!$C$7:$C$1492,0),0))</f>
        <v>0</v>
      </c>
      <c r="H138" s="667" t="str">
        <f ca="1">IF(B138="","",#REF!)</f>
        <v/>
      </c>
      <c r="I138" s="667" t="str">
        <f ca="1">IF(B138="","",#REF!)</f>
        <v/>
      </c>
      <c r="J138" s="667" t="str">
        <f ca="1">IF(B138="","",#REF!)</f>
        <v/>
      </c>
      <c r="K138" s="667" t="str">
        <f ca="1">IF(B138="","",#REF!)</f>
        <v/>
      </c>
      <c r="L138" s="667" t="str">
        <f ca="1">IF(C138="","",#REF!)</f>
        <v/>
      </c>
    </row>
    <row r="139" spans="1:12">
      <c r="A139" s="640">
        <v>128</v>
      </c>
      <c r="B139" s="666" t="str">
        <f ca="1" t="shared" si="3"/>
        <v/>
      </c>
      <c r="C139" s="203" t="str">
        <f ca="1" t="shared" si="4"/>
        <v/>
      </c>
      <c r="D139" s="577" t="str">
        <f ca="1">IF(ISERROR(OFFSET('HARGA SATUAN'!$D$6,MATCH(C139,'HARGA SATUAN'!$C$7:$C$1492,0),0)),"",OFFSET('HARGA SATUAN'!$D$6,MATCH(C139,'HARGA SATUAN'!$C$7:$C$1492,0),0))</f>
        <v/>
      </c>
      <c r="E139" s="577">
        <f ca="1">IF(B139="+","Unit",IF(ISERROR(OFFSET('HARGA SATUAN'!$E$6,MATCH(C139,'HARGA SATUAN'!$C$7:$C$1492,0),0)),"",OFFSET('HARGA SATUAN'!$E$6,MATCH(C139,'HARGA SATUAN'!$C$7:$C$1492,0),0)))</f>
        <v>0</v>
      </c>
      <c r="F139" s="668" t="str">
        <f ca="1" t="shared" si="5"/>
        <v/>
      </c>
      <c r="G139" s="573">
        <f ca="1">IF(ISERROR(OFFSET('HARGA SATUAN'!$I$6,MATCH(C139,'HARGA SATUAN'!$C$7:$C$1492,0),0)),"",OFFSET('HARGA SATUAN'!$I$6,MATCH(C139,'HARGA SATUAN'!$C$7:$C$1492,0),0))</f>
        <v>0</v>
      </c>
      <c r="H139" s="667" t="str">
        <f ca="1">IF(B139="","",#REF!)</f>
        <v/>
      </c>
      <c r="I139" s="667" t="str">
        <f ca="1">IF(B139="","",#REF!)</f>
        <v/>
      </c>
      <c r="J139" s="667" t="str">
        <f ca="1">IF(B139="","",#REF!)</f>
        <v/>
      </c>
      <c r="K139" s="667" t="str">
        <f ca="1">IF(B139="","",#REF!)</f>
        <v/>
      </c>
      <c r="L139" s="667" t="str">
        <f ca="1">IF(C139="","",#REF!)</f>
        <v/>
      </c>
    </row>
    <row r="140" spans="1:12">
      <c r="A140" s="640">
        <v>129</v>
      </c>
      <c r="B140" s="666" t="str">
        <f ca="1" t="shared" si="3"/>
        <v/>
      </c>
      <c r="C140" s="203" t="str">
        <f ca="1" t="shared" si="4"/>
        <v/>
      </c>
      <c r="D140" s="577" t="str">
        <f ca="1">IF(ISERROR(OFFSET('HARGA SATUAN'!$D$6,MATCH(C140,'HARGA SATUAN'!$C$7:$C$1492,0),0)),"",OFFSET('HARGA SATUAN'!$D$6,MATCH(C140,'HARGA SATUAN'!$C$7:$C$1492,0),0))</f>
        <v/>
      </c>
      <c r="E140" s="577">
        <f ca="1">IF(B140="+","Unit",IF(ISERROR(OFFSET('HARGA SATUAN'!$E$6,MATCH(C140,'HARGA SATUAN'!$C$7:$C$1492,0),0)),"",OFFSET('HARGA SATUAN'!$E$6,MATCH(C140,'HARGA SATUAN'!$C$7:$C$1492,0),0)))</f>
        <v>0</v>
      </c>
      <c r="F140" s="668" t="str">
        <f ca="1" t="shared" si="5"/>
        <v/>
      </c>
      <c r="G140" s="573">
        <f ca="1">IF(ISERROR(OFFSET('HARGA SATUAN'!$I$6,MATCH(C140,'HARGA SATUAN'!$C$7:$C$1492,0),0)),"",OFFSET('HARGA SATUAN'!$I$6,MATCH(C140,'HARGA SATUAN'!$C$7:$C$1492,0),0))</f>
        <v>0</v>
      </c>
      <c r="H140" s="667" t="str">
        <f ca="1">IF(B140="","",#REF!)</f>
        <v/>
      </c>
      <c r="I140" s="667" t="str">
        <f ca="1">IF(B140="","",#REF!)</f>
        <v/>
      </c>
      <c r="J140" s="667" t="str">
        <f ca="1">IF(B140="","",#REF!)</f>
        <v/>
      </c>
      <c r="K140" s="667" t="str">
        <f ca="1">IF(B140="","",#REF!)</f>
        <v/>
      </c>
      <c r="L140" s="667" t="str">
        <f ca="1">IF(C140="","",#REF!)</f>
        <v/>
      </c>
    </row>
    <row r="141" spans="1:12">
      <c r="A141" s="640">
        <v>130</v>
      </c>
      <c r="B141" s="666" t="str">
        <f ca="1" t="shared" ref="B141:B204" si="6">IF(C141="","",A141)</f>
        <v/>
      </c>
      <c r="C141" s="203" t="str">
        <f ca="1" t="shared" ref="C141:C204" si="7">IF(ISERROR(OFFSET($C$713,MATCH(A141,$F$714:$F$1320,0),0)),"",OFFSET($C$713,MATCH(A141,$F$714:$F$1320,0),0))</f>
        <v/>
      </c>
      <c r="D141" s="577" t="str">
        <f ca="1">IF(ISERROR(OFFSET('HARGA SATUAN'!$D$6,MATCH(C141,'HARGA SATUAN'!$C$7:$C$1492,0),0)),"",OFFSET('HARGA SATUAN'!$D$6,MATCH(C141,'HARGA SATUAN'!$C$7:$C$1492,0),0))</f>
        <v/>
      </c>
      <c r="E141" s="577">
        <f ca="1">IF(B141="+","Unit",IF(ISERROR(OFFSET('HARGA SATUAN'!$E$6,MATCH(C141,'HARGA SATUAN'!$C$7:$C$1492,0),0)),"",OFFSET('HARGA SATUAN'!$E$6,MATCH(C141,'HARGA SATUAN'!$C$7:$C$1492,0),0)))</f>
        <v>0</v>
      </c>
      <c r="F141" s="668" t="str">
        <f ca="1" t="shared" ref="F141:F204" si="8">IF(ISERROR(OFFSET($D$713,MATCH(A141,$F$714:$F$1320,0),0)),"",OFFSET($D$713,MATCH(A141,$F$714:$F$1320,0),0))</f>
        <v/>
      </c>
      <c r="G141" s="573">
        <f ca="1">IF(ISERROR(OFFSET('HARGA SATUAN'!$I$6,MATCH(C141,'HARGA SATUAN'!$C$7:$C$1492,0),0)),"",OFFSET('HARGA SATUAN'!$I$6,MATCH(C141,'HARGA SATUAN'!$C$7:$C$1492,0),0))</f>
        <v>0</v>
      </c>
      <c r="H141" s="667" t="str">
        <f ca="1">IF(B141="","",#REF!)</f>
        <v/>
      </c>
      <c r="I141" s="667" t="str">
        <f ca="1">IF(B141="","",#REF!)</f>
        <v/>
      </c>
      <c r="J141" s="667" t="str">
        <f ca="1">IF(B141="","",#REF!)</f>
        <v/>
      </c>
      <c r="K141" s="667" t="str">
        <f ca="1">IF(B141="","",#REF!)</f>
        <v/>
      </c>
      <c r="L141" s="667" t="str">
        <f ca="1">IF(C141="","",#REF!)</f>
        <v/>
      </c>
    </row>
    <row r="142" spans="1:12">
      <c r="A142" s="640">
        <v>131</v>
      </c>
      <c r="B142" s="666" t="str">
        <f ca="1" t="shared" si="6"/>
        <v/>
      </c>
      <c r="C142" s="203" t="str">
        <f ca="1" t="shared" si="7"/>
        <v/>
      </c>
      <c r="D142" s="577" t="str">
        <f ca="1">IF(ISERROR(OFFSET('HARGA SATUAN'!$D$6,MATCH(C142,'HARGA SATUAN'!$C$7:$C$1492,0),0)),"",OFFSET('HARGA SATUAN'!$D$6,MATCH(C142,'HARGA SATUAN'!$C$7:$C$1492,0),0))</f>
        <v/>
      </c>
      <c r="E142" s="577">
        <f ca="1">IF(B142="+","Unit",IF(ISERROR(OFFSET('HARGA SATUAN'!$E$6,MATCH(C142,'HARGA SATUAN'!$C$7:$C$1492,0),0)),"",OFFSET('HARGA SATUAN'!$E$6,MATCH(C142,'HARGA SATUAN'!$C$7:$C$1492,0),0)))</f>
        <v>0</v>
      </c>
      <c r="F142" s="668" t="str">
        <f ca="1" t="shared" si="8"/>
        <v/>
      </c>
      <c r="G142" s="573">
        <f ca="1">IF(ISERROR(OFFSET('HARGA SATUAN'!$I$6,MATCH(C142,'HARGA SATUAN'!$C$7:$C$1492,0),0)),"",OFFSET('HARGA SATUAN'!$I$6,MATCH(C142,'HARGA SATUAN'!$C$7:$C$1492,0),0))</f>
        <v>0</v>
      </c>
      <c r="H142" s="667" t="str">
        <f ca="1">IF(B142="","",#REF!)</f>
        <v/>
      </c>
      <c r="I142" s="667" t="str">
        <f ca="1">IF(B142="","",#REF!)</f>
        <v/>
      </c>
      <c r="J142" s="667" t="str">
        <f ca="1">IF(B142="","",#REF!)</f>
        <v/>
      </c>
      <c r="K142" s="667" t="str">
        <f ca="1">IF(B142="","",#REF!)</f>
        <v/>
      </c>
      <c r="L142" s="667" t="str">
        <f ca="1">IF(C142="","",#REF!)</f>
        <v/>
      </c>
    </row>
    <row r="143" spans="1:12">
      <c r="A143" s="640">
        <v>132</v>
      </c>
      <c r="B143" s="666" t="str">
        <f ca="1" t="shared" si="6"/>
        <v/>
      </c>
      <c r="C143" s="203" t="str">
        <f ca="1" t="shared" si="7"/>
        <v/>
      </c>
      <c r="D143" s="577" t="str">
        <f ca="1">IF(ISERROR(OFFSET('HARGA SATUAN'!$D$6,MATCH(C143,'HARGA SATUAN'!$C$7:$C$1492,0),0)),"",OFFSET('HARGA SATUAN'!$D$6,MATCH(C143,'HARGA SATUAN'!$C$7:$C$1492,0),0))</f>
        <v/>
      </c>
      <c r="E143" s="577">
        <f ca="1">IF(B143="+","Unit",IF(ISERROR(OFFSET('HARGA SATUAN'!$E$6,MATCH(C143,'HARGA SATUAN'!$C$7:$C$1492,0),0)),"",OFFSET('HARGA SATUAN'!$E$6,MATCH(C143,'HARGA SATUAN'!$C$7:$C$1492,0),0)))</f>
        <v>0</v>
      </c>
      <c r="F143" s="668" t="str">
        <f ca="1" t="shared" si="8"/>
        <v/>
      </c>
      <c r="G143" s="573">
        <f ca="1">IF(ISERROR(OFFSET('HARGA SATUAN'!$I$6,MATCH(C143,'HARGA SATUAN'!$C$7:$C$1492,0),0)),"",OFFSET('HARGA SATUAN'!$I$6,MATCH(C143,'HARGA SATUAN'!$C$7:$C$1492,0),0))</f>
        <v>0</v>
      </c>
      <c r="H143" s="667" t="str">
        <f ca="1">IF(B143="","",#REF!)</f>
        <v/>
      </c>
      <c r="I143" s="667" t="str">
        <f ca="1">IF(B143="","",#REF!)</f>
        <v/>
      </c>
      <c r="J143" s="667" t="str">
        <f ca="1">IF(B143="","",#REF!)</f>
        <v/>
      </c>
      <c r="K143" s="667" t="str">
        <f ca="1">IF(B143="","",#REF!)</f>
        <v/>
      </c>
      <c r="L143" s="667" t="str">
        <f ca="1">IF(C143="","",#REF!)</f>
        <v/>
      </c>
    </row>
    <row r="144" spans="1:12">
      <c r="A144" s="640">
        <v>133</v>
      </c>
      <c r="B144" s="666" t="str">
        <f ca="1" t="shared" si="6"/>
        <v/>
      </c>
      <c r="C144" s="203" t="str">
        <f ca="1" t="shared" si="7"/>
        <v/>
      </c>
      <c r="D144" s="577" t="str">
        <f ca="1">IF(ISERROR(OFFSET('HARGA SATUAN'!$D$6,MATCH(C144,'HARGA SATUAN'!$C$7:$C$1492,0),0)),"",OFFSET('HARGA SATUAN'!$D$6,MATCH(C144,'HARGA SATUAN'!$C$7:$C$1492,0),0))</f>
        <v/>
      </c>
      <c r="E144" s="577">
        <f ca="1">IF(B144="+","Unit",IF(ISERROR(OFFSET('HARGA SATUAN'!$E$6,MATCH(C144,'HARGA SATUAN'!$C$7:$C$1492,0),0)),"",OFFSET('HARGA SATUAN'!$E$6,MATCH(C144,'HARGA SATUAN'!$C$7:$C$1492,0),0)))</f>
        <v>0</v>
      </c>
      <c r="F144" s="668" t="str">
        <f ca="1" t="shared" si="8"/>
        <v/>
      </c>
      <c r="G144" s="573">
        <f ca="1">IF(ISERROR(OFFSET('HARGA SATUAN'!$I$6,MATCH(C144,'HARGA SATUAN'!$C$7:$C$1492,0),0)),"",OFFSET('HARGA SATUAN'!$I$6,MATCH(C144,'HARGA SATUAN'!$C$7:$C$1492,0),0))</f>
        <v>0</v>
      </c>
      <c r="H144" s="667" t="str">
        <f ca="1">IF(B144="","",#REF!)</f>
        <v/>
      </c>
      <c r="I144" s="667" t="str">
        <f ca="1">IF(B144="","",#REF!)</f>
        <v/>
      </c>
      <c r="J144" s="667" t="str">
        <f ca="1">IF(B144="","",#REF!)</f>
        <v/>
      </c>
      <c r="K144" s="667" t="str">
        <f ca="1">IF(B144="","",#REF!)</f>
        <v/>
      </c>
      <c r="L144" s="667" t="str">
        <f ca="1">IF(C144="","",#REF!)</f>
        <v/>
      </c>
    </row>
    <row r="145" spans="1:12">
      <c r="A145" s="640">
        <v>134</v>
      </c>
      <c r="B145" s="666" t="str">
        <f ca="1" t="shared" si="6"/>
        <v/>
      </c>
      <c r="C145" s="203" t="str">
        <f ca="1" t="shared" si="7"/>
        <v/>
      </c>
      <c r="D145" s="577" t="str">
        <f ca="1">IF(ISERROR(OFFSET('HARGA SATUAN'!$D$6,MATCH(C145,'HARGA SATUAN'!$C$7:$C$1492,0),0)),"",OFFSET('HARGA SATUAN'!$D$6,MATCH(C145,'HARGA SATUAN'!$C$7:$C$1492,0),0))</f>
        <v/>
      </c>
      <c r="E145" s="577">
        <f ca="1">IF(B145="+","Unit",IF(ISERROR(OFFSET('HARGA SATUAN'!$E$6,MATCH(C145,'HARGA SATUAN'!$C$7:$C$1492,0),0)),"",OFFSET('HARGA SATUAN'!$E$6,MATCH(C145,'HARGA SATUAN'!$C$7:$C$1492,0),0)))</f>
        <v>0</v>
      </c>
      <c r="F145" s="668" t="str">
        <f ca="1" t="shared" si="8"/>
        <v/>
      </c>
      <c r="G145" s="573">
        <f ca="1">IF(ISERROR(OFFSET('HARGA SATUAN'!$I$6,MATCH(C145,'HARGA SATUAN'!$C$7:$C$1492,0),0)),"",OFFSET('HARGA SATUAN'!$I$6,MATCH(C145,'HARGA SATUAN'!$C$7:$C$1492,0),0))</f>
        <v>0</v>
      </c>
      <c r="H145" s="667" t="str">
        <f ca="1">IF(B145="","",#REF!)</f>
        <v/>
      </c>
      <c r="I145" s="667" t="str">
        <f ca="1">IF(B145="","",#REF!)</f>
        <v/>
      </c>
      <c r="J145" s="667" t="str">
        <f ca="1">IF(B145="","",#REF!)</f>
        <v/>
      </c>
      <c r="K145" s="667" t="str">
        <f ca="1">IF(B145="","",#REF!)</f>
        <v/>
      </c>
      <c r="L145" s="667" t="str">
        <f ca="1">IF(C145="","",#REF!)</f>
        <v/>
      </c>
    </row>
    <row r="146" spans="1:12">
      <c r="A146" s="640">
        <v>135</v>
      </c>
      <c r="B146" s="666" t="str">
        <f ca="1" t="shared" si="6"/>
        <v/>
      </c>
      <c r="C146" s="203" t="str">
        <f ca="1" t="shared" si="7"/>
        <v/>
      </c>
      <c r="D146" s="577" t="str">
        <f ca="1">IF(ISERROR(OFFSET('HARGA SATUAN'!$D$6,MATCH(C146,'HARGA SATUAN'!$C$7:$C$1492,0),0)),"",OFFSET('HARGA SATUAN'!$D$6,MATCH(C146,'HARGA SATUAN'!$C$7:$C$1492,0),0))</f>
        <v/>
      </c>
      <c r="E146" s="577">
        <f ca="1">IF(B146="+","Unit",IF(ISERROR(OFFSET('HARGA SATUAN'!$E$6,MATCH(C146,'HARGA SATUAN'!$C$7:$C$1492,0),0)),"",OFFSET('HARGA SATUAN'!$E$6,MATCH(C146,'HARGA SATUAN'!$C$7:$C$1492,0),0)))</f>
        <v>0</v>
      </c>
      <c r="F146" s="668" t="str">
        <f ca="1" t="shared" si="8"/>
        <v/>
      </c>
      <c r="G146" s="573">
        <f ca="1">IF(ISERROR(OFFSET('HARGA SATUAN'!$I$6,MATCH(C146,'HARGA SATUAN'!$C$7:$C$1492,0),0)),"",OFFSET('HARGA SATUAN'!$I$6,MATCH(C146,'HARGA SATUAN'!$C$7:$C$1492,0),0))</f>
        <v>0</v>
      </c>
      <c r="H146" s="667" t="str">
        <f ca="1">IF(B146="","",#REF!)</f>
        <v/>
      </c>
      <c r="I146" s="667" t="str">
        <f ca="1">IF(B146="","",#REF!)</f>
        <v/>
      </c>
      <c r="J146" s="667" t="str">
        <f ca="1">IF(B146="","",#REF!)</f>
        <v/>
      </c>
      <c r="K146" s="667" t="str">
        <f ca="1">IF(B146="","",#REF!)</f>
        <v/>
      </c>
      <c r="L146" s="667" t="str">
        <f ca="1">IF(C146="","",#REF!)</f>
        <v/>
      </c>
    </row>
    <row r="147" spans="1:12">
      <c r="A147" s="640">
        <v>136</v>
      </c>
      <c r="B147" s="666" t="str">
        <f ca="1" t="shared" si="6"/>
        <v/>
      </c>
      <c r="C147" s="203" t="str">
        <f ca="1" t="shared" si="7"/>
        <v/>
      </c>
      <c r="D147" s="577" t="str">
        <f ca="1">IF(ISERROR(OFFSET('HARGA SATUAN'!$D$6,MATCH(C147,'HARGA SATUAN'!$C$7:$C$1492,0),0)),"",OFFSET('HARGA SATUAN'!$D$6,MATCH(C147,'HARGA SATUAN'!$C$7:$C$1492,0),0))</f>
        <v/>
      </c>
      <c r="E147" s="577">
        <f ca="1">IF(B147="+","Unit",IF(ISERROR(OFFSET('HARGA SATUAN'!$E$6,MATCH(C147,'HARGA SATUAN'!$C$7:$C$1492,0),0)),"",OFFSET('HARGA SATUAN'!$E$6,MATCH(C147,'HARGA SATUAN'!$C$7:$C$1492,0),0)))</f>
        <v>0</v>
      </c>
      <c r="F147" s="668" t="str">
        <f ca="1" t="shared" si="8"/>
        <v/>
      </c>
      <c r="G147" s="573">
        <f ca="1">IF(ISERROR(OFFSET('HARGA SATUAN'!$I$6,MATCH(C147,'HARGA SATUAN'!$C$7:$C$1492,0),0)),"",OFFSET('HARGA SATUAN'!$I$6,MATCH(C147,'HARGA SATUAN'!$C$7:$C$1492,0),0))</f>
        <v>0</v>
      </c>
      <c r="H147" s="667" t="str">
        <f ca="1">IF(B147="","",#REF!)</f>
        <v/>
      </c>
      <c r="I147" s="667" t="str">
        <f ca="1">IF(B147="","",#REF!)</f>
        <v/>
      </c>
      <c r="J147" s="667" t="str">
        <f ca="1">IF(B147="","",#REF!)</f>
        <v/>
      </c>
      <c r="K147" s="667" t="str">
        <f ca="1">IF(B147="","",#REF!)</f>
        <v/>
      </c>
      <c r="L147" s="667" t="str">
        <f ca="1">IF(C147="","",#REF!)</f>
        <v/>
      </c>
    </row>
    <row r="148" spans="1:12">
      <c r="A148" s="640">
        <v>137</v>
      </c>
      <c r="B148" s="666" t="str">
        <f ca="1" t="shared" si="6"/>
        <v/>
      </c>
      <c r="C148" s="203" t="str">
        <f ca="1" t="shared" si="7"/>
        <v/>
      </c>
      <c r="D148" s="577" t="str">
        <f ca="1">IF(ISERROR(OFFSET('HARGA SATUAN'!$D$6,MATCH(C148,'HARGA SATUAN'!$C$7:$C$1492,0),0)),"",OFFSET('HARGA SATUAN'!$D$6,MATCH(C148,'HARGA SATUAN'!$C$7:$C$1492,0),0))</f>
        <v/>
      </c>
      <c r="E148" s="577">
        <f ca="1">IF(B148="+","Unit",IF(ISERROR(OFFSET('HARGA SATUAN'!$E$6,MATCH(C148,'HARGA SATUAN'!$C$7:$C$1492,0),0)),"",OFFSET('HARGA SATUAN'!$E$6,MATCH(C148,'HARGA SATUAN'!$C$7:$C$1492,0),0)))</f>
        <v>0</v>
      </c>
      <c r="F148" s="668" t="str">
        <f ca="1" t="shared" si="8"/>
        <v/>
      </c>
      <c r="G148" s="573">
        <f ca="1">IF(ISERROR(OFFSET('HARGA SATUAN'!$I$6,MATCH(C148,'HARGA SATUAN'!$C$7:$C$1492,0),0)),"",OFFSET('HARGA SATUAN'!$I$6,MATCH(C148,'HARGA SATUAN'!$C$7:$C$1492,0),0))</f>
        <v>0</v>
      </c>
      <c r="H148" s="667" t="str">
        <f ca="1">IF(B148="","",#REF!)</f>
        <v/>
      </c>
      <c r="I148" s="667" t="str">
        <f ca="1">IF(B148="","",#REF!)</f>
        <v/>
      </c>
      <c r="J148" s="667" t="str">
        <f ca="1">IF(B148="","",#REF!)</f>
        <v/>
      </c>
      <c r="K148" s="667" t="str">
        <f ca="1">IF(B148="","",#REF!)</f>
        <v/>
      </c>
      <c r="L148" s="667" t="str">
        <f ca="1">IF(C148="","",#REF!)</f>
        <v/>
      </c>
    </row>
    <row r="149" spans="1:12">
      <c r="A149" s="640">
        <v>138</v>
      </c>
      <c r="B149" s="666" t="str">
        <f ca="1" t="shared" si="6"/>
        <v/>
      </c>
      <c r="C149" s="203" t="str">
        <f ca="1" t="shared" si="7"/>
        <v/>
      </c>
      <c r="D149" s="577" t="str">
        <f ca="1">IF(ISERROR(OFFSET('HARGA SATUAN'!$D$6,MATCH(C149,'HARGA SATUAN'!$C$7:$C$1492,0),0)),"",OFFSET('HARGA SATUAN'!$D$6,MATCH(C149,'HARGA SATUAN'!$C$7:$C$1492,0),0))</f>
        <v/>
      </c>
      <c r="E149" s="577">
        <f ca="1">IF(B149="+","Unit",IF(ISERROR(OFFSET('HARGA SATUAN'!$E$6,MATCH(C149,'HARGA SATUAN'!$C$7:$C$1492,0),0)),"",OFFSET('HARGA SATUAN'!$E$6,MATCH(C149,'HARGA SATUAN'!$C$7:$C$1492,0),0)))</f>
        <v>0</v>
      </c>
      <c r="F149" s="668" t="str">
        <f ca="1" t="shared" si="8"/>
        <v/>
      </c>
      <c r="G149" s="573">
        <f ca="1">IF(ISERROR(OFFSET('HARGA SATUAN'!$I$6,MATCH(C149,'HARGA SATUAN'!$C$7:$C$1492,0),0)),"",OFFSET('HARGA SATUAN'!$I$6,MATCH(C149,'HARGA SATUAN'!$C$7:$C$1492,0),0))</f>
        <v>0</v>
      </c>
      <c r="H149" s="667" t="str">
        <f ca="1">IF(B149="","",#REF!)</f>
        <v/>
      </c>
      <c r="I149" s="667" t="str">
        <f ca="1">IF(B149="","",#REF!)</f>
        <v/>
      </c>
      <c r="J149" s="667" t="str">
        <f ca="1">IF(B149="","",#REF!)</f>
        <v/>
      </c>
      <c r="K149" s="667" t="str">
        <f ca="1">IF(B149="","",#REF!)</f>
        <v/>
      </c>
      <c r="L149" s="667" t="str">
        <f ca="1">IF(C149="","",#REF!)</f>
        <v/>
      </c>
    </row>
    <row r="150" spans="1:12">
      <c r="A150" s="640">
        <v>139</v>
      </c>
      <c r="B150" s="666" t="str">
        <f ca="1" t="shared" si="6"/>
        <v/>
      </c>
      <c r="C150" s="203" t="str">
        <f ca="1" t="shared" si="7"/>
        <v/>
      </c>
      <c r="D150" s="577" t="str">
        <f ca="1">IF(ISERROR(OFFSET('HARGA SATUAN'!$D$6,MATCH(C150,'HARGA SATUAN'!$C$7:$C$1492,0),0)),"",OFFSET('HARGA SATUAN'!$D$6,MATCH(C150,'HARGA SATUAN'!$C$7:$C$1492,0),0))</f>
        <v/>
      </c>
      <c r="E150" s="577">
        <f ca="1">IF(B150="+","Unit",IF(ISERROR(OFFSET('HARGA SATUAN'!$E$6,MATCH(C150,'HARGA SATUAN'!$C$7:$C$1492,0),0)),"",OFFSET('HARGA SATUAN'!$E$6,MATCH(C150,'HARGA SATUAN'!$C$7:$C$1492,0),0)))</f>
        <v>0</v>
      </c>
      <c r="F150" s="668" t="str">
        <f ca="1" t="shared" si="8"/>
        <v/>
      </c>
      <c r="G150" s="573">
        <f ca="1">IF(ISERROR(OFFSET('HARGA SATUAN'!$I$6,MATCH(C150,'HARGA SATUAN'!$C$7:$C$1492,0),0)),"",OFFSET('HARGA SATUAN'!$I$6,MATCH(C150,'HARGA SATUAN'!$C$7:$C$1492,0),0))</f>
        <v>0</v>
      </c>
      <c r="H150" s="667" t="str">
        <f ca="1">IF(B150="","",#REF!)</f>
        <v/>
      </c>
      <c r="I150" s="667" t="str">
        <f ca="1">IF(B150="","",#REF!)</f>
        <v/>
      </c>
      <c r="J150" s="667" t="str">
        <f ca="1">IF(B150="","",#REF!)</f>
        <v/>
      </c>
      <c r="K150" s="667" t="str">
        <f ca="1">IF(B150="","",#REF!)</f>
        <v/>
      </c>
      <c r="L150" s="667" t="str">
        <f ca="1">IF(C150="","",#REF!)</f>
        <v/>
      </c>
    </row>
    <row r="151" spans="1:12">
      <c r="A151" s="640">
        <v>140</v>
      </c>
      <c r="B151" s="666" t="str">
        <f ca="1" t="shared" si="6"/>
        <v/>
      </c>
      <c r="C151" s="203" t="str">
        <f ca="1" t="shared" si="7"/>
        <v/>
      </c>
      <c r="D151" s="577" t="str">
        <f ca="1">IF(ISERROR(OFFSET('HARGA SATUAN'!$D$6,MATCH(C151,'HARGA SATUAN'!$C$7:$C$1492,0),0)),"",OFFSET('HARGA SATUAN'!$D$6,MATCH(C151,'HARGA SATUAN'!$C$7:$C$1492,0),0))</f>
        <v/>
      </c>
      <c r="E151" s="577">
        <f ca="1">IF(B151="+","Unit",IF(ISERROR(OFFSET('HARGA SATUAN'!$E$6,MATCH(C151,'HARGA SATUAN'!$C$7:$C$1492,0),0)),"",OFFSET('HARGA SATUAN'!$E$6,MATCH(C151,'HARGA SATUAN'!$C$7:$C$1492,0),0)))</f>
        <v>0</v>
      </c>
      <c r="F151" s="668" t="str">
        <f ca="1" t="shared" si="8"/>
        <v/>
      </c>
      <c r="G151" s="573">
        <f ca="1">IF(ISERROR(OFFSET('HARGA SATUAN'!$I$6,MATCH(C151,'HARGA SATUAN'!$C$7:$C$1492,0),0)),"",OFFSET('HARGA SATUAN'!$I$6,MATCH(C151,'HARGA SATUAN'!$C$7:$C$1492,0),0))</f>
        <v>0</v>
      </c>
      <c r="H151" s="667" t="str">
        <f ca="1">IF(B151="","",#REF!)</f>
        <v/>
      </c>
      <c r="I151" s="667" t="str">
        <f ca="1">IF(B151="","",#REF!)</f>
        <v/>
      </c>
      <c r="J151" s="667" t="str">
        <f ca="1">IF(B151="","",#REF!)</f>
        <v/>
      </c>
      <c r="K151" s="667" t="str">
        <f ca="1">IF(B151="","",#REF!)</f>
        <v/>
      </c>
      <c r="L151" s="667" t="str">
        <f ca="1">IF(C151="","",#REF!)</f>
        <v/>
      </c>
    </row>
    <row r="152" spans="1:12">
      <c r="A152" s="640">
        <v>141</v>
      </c>
      <c r="B152" s="666" t="str">
        <f ca="1" t="shared" si="6"/>
        <v/>
      </c>
      <c r="C152" s="203" t="str">
        <f ca="1" t="shared" si="7"/>
        <v/>
      </c>
      <c r="D152" s="577" t="str">
        <f ca="1">IF(ISERROR(OFFSET('HARGA SATUAN'!$D$6,MATCH(C152,'HARGA SATUAN'!$C$7:$C$1492,0),0)),"",OFFSET('HARGA SATUAN'!$D$6,MATCH(C152,'HARGA SATUAN'!$C$7:$C$1492,0),0))</f>
        <v/>
      </c>
      <c r="E152" s="577">
        <f ca="1">IF(B152="+","Unit",IF(ISERROR(OFFSET('HARGA SATUAN'!$E$6,MATCH(C152,'HARGA SATUAN'!$C$7:$C$1492,0),0)),"",OFFSET('HARGA SATUAN'!$E$6,MATCH(C152,'HARGA SATUAN'!$C$7:$C$1492,0),0)))</f>
        <v>0</v>
      </c>
      <c r="F152" s="668" t="str">
        <f ca="1" t="shared" si="8"/>
        <v/>
      </c>
      <c r="G152" s="573">
        <f ca="1">IF(ISERROR(OFFSET('HARGA SATUAN'!$I$6,MATCH(C152,'HARGA SATUAN'!$C$7:$C$1492,0),0)),"",OFFSET('HARGA SATUAN'!$I$6,MATCH(C152,'HARGA SATUAN'!$C$7:$C$1492,0),0))</f>
        <v>0</v>
      </c>
      <c r="H152" s="667" t="str">
        <f ca="1">IF(B152="","",#REF!)</f>
        <v/>
      </c>
      <c r="I152" s="667" t="str">
        <f ca="1">IF(B152="","",#REF!)</f>
        <v/>
      </c>
      <c r="J152" s="667" t="str">
        <f ca="1">IF(B152="","",#REF!)</f>
        <v/>
      </c>
      <c r="K152" s="667" t="str">
        <f ca="1">IF(B152="","",#REF!)</f>
        <v/>
      </c>
      <c r="L152" s="667" t="str">
        <f ca="1">IF(C152="","",#REF!)</f>
        <v/>
      </c>
    </row>
    <row r="153" spans="1:12">
      <c r="A153" s="640">
        <v>142</v>
      </c>
      <c r="B153" s="666" t="str">
        <f ca="1" t="shared" si="6"/>
        <v/>
      </c>
      <c r="C153" s="203" t="str">
        <f ca="1" t="shared" si="7"/>
        <v/>
      </c>
      <c r="D153" s="577" t="str">
        <f ca="1">IF(ISERROR(OFFSET('HARGA SATUAN'!$D$6,MATCH(C153,'HARGA SATUAN'!$C$7:$C$1492,0),0)),"",OFFSET('HARGA SATUAN'!$D$6,MATCH(C153,'HARGA SATUAN'!$C$7:$C$1492,0),0))</f>
        <v/>
      </c>
      <c r="E153" s="577">
        <f ca="1">IF(B153="+","Unit",IF(ISERROR(OFFSET('HARGA SATUAN'!$E$6,MATCH(C153,'HARGA SATUAN'!$C$7:$C$1492,0),0)),"",OFFSET('HARGA SATUAN'!$E$6,MATCH(C153,'HARGA SATUAN'!$C$7:$C$1492,0),0)))</f>
        <v>0</v>
      </c>
      <c r="F153" s="668" t="str">
        <f ca="1" t="shared" si="8"/>
        <v/>
      </c>
      <c r="G153" s="573">
        <f ca="1">IF(ISERROR(OFFSET('HARGA SATUAN'!$I$6,MATCH(C153,'HARGA SATUAN'!$C$7:$C$1492,0),0)),"",OFFSET('HARGA SATUAN'!$I$6,MATCH(C153,'HARGA SATUAN'!$C$7:$C$1492,0),0))</f>
        <v>0</v>
      </c>
      <c r="H153" s="667" t="str">
        <f ca="1">IF(B153="","",#REF!)</f>
        <v/>
      </c>
      <c r="I153" s="667" t="str">
        <f ca="1">IF(B153="","",#REF!)</f>
        <v/>
      </c>
      <c r="J153" s="667" t="str">
        <f ca="1">IF(B153="","",#REF!)</f>
        <v/>
      </c>
      <c r="K153" s="667" t="str">
        <f ca="1">IF(B153="","",#REF!)</f>
        <v/>
      </c>
      <c r="L153" s="667" t="str">
        <f ca="1">IF(C153="","",#REF!)</f>
        <v/>
      </c>
    </row>
    <row r="154" spans="1:12">
      <c r="A154" s="640">
        <v>143</v>
      </c>
      <c r="B154" s="666" t="str">
        <f ca="1" t="shared" si="6"/>
        <v/>
      </c>
      <c r="C154" s="203" t="str">
        <f ca="1" t="shared" si="7"/>
        <v/>
      </c>
      <c r="D154" s="577" t="str">
        <f ca="1">IF(ISERROR(OFFSET('HARGA SATUAN'!$D$6,MATCH(C154,'HARGA SATUAN'!$C$7:$C$1492,0),0)),"",OFFSET('HARGA SATUAN'!$D$6,MATCH(C154,'HARGA SATUAN'!$C$7:$C$1492,0),0))</f>
        <v/>
      </c>
      <c r="E154" s="577">
        <f ca="1">IF(B154="+","Unit",IF(ISERROR(OFFSET('HARGA SATUAN'!$E$6,MATCH(C154,'HARGA SATUAN'!$C$7:$C$1492,0),0)),"",OFFSET('HARGA SATUAN'!$E$6,MATCH(C154,'HARGA SATUAN'!$C$7:$C$1492,0),0)))</f>
        <v>0</v>
      </c>
      <c r="F154" s="668" t="str">
        <f ca="1" t="shared" si="8"/>
        <v/>
      </c>
      <c r="G154" s="573">
        <f ca="1">IF(ISERROR(OFFSET('HARGA SATUAN'!$I$6,MATCH(C154,'HARGA SATUAN'!$C$7:$C$1492,0),0)),"",OFFSET('HARGA SATUAN'!$I$6,MATCH(C154,'HARGA SATUAN'!$C$7:$C$1492,0),0))</f>
        <v>0</v>
      </c>
      <c r="H154" s="667" t="str">
        <f ca="1">IF(B154="","",#REF!)</f>
        <v/>
      </c>
      <c r="I154" s="667" t="str">
        <f ca="1">IF(B154="","",#REF!)</f>
        <v/>
      </c>
      <c r="J154" s="667" t="str">
        <f ca="1">IF(B154="","",#REF!)</f>
        <v/>
      </c>
      <c r="K154" s="667" t="str">
        <f ca="1">IF(B154="","",#REF!)</f>
        <v/>
      </c>
      <c r="L154" s="667" t="str">
        <f ca="1">IF(C154="","",#REF!)</f>
        <v/>
      </c>
    </row>
    <row r="155" spans="1:12">
      <c r="A155" s="640">
        <v>144</v>
      </c>
      <c r="B155" s="666" t="str">
        <f ca="1" t="shared" si="6"/>
        <v/>
      </c>
      <c r="C155" s="203" t="str">
        <f ca="1" t="shared" si="7"/>
        <v/>
      </c>
      <c r="D155" s="577" t="str">
        <f ca="1">IF(ISERROR(OFFSET('HARGA SATUAN'!$D$6,MATCH(C155,'HARGA SATUAN'!$C$7:$C$1492,0),0)),"",OFFSET('HARGA SATUAN'!$D$6,MATCH(C155,'HARGA SATUAN'!$C$7:$C$1492,0),0))</f>
        <v/>
      </c>
      <c r="E155" s="577">
        <f ca="1">IF(B155="+","Unit",IF(ISERROR(OFFSET('HARGA SATUAN'!$E$6,MATCH(C155,'HARGA SATUAN'!$C$7:$C$1492,0),0)),"",OFFSET('HARGA SATUAN'!$E$6,MATCH(C155,'HARGA SATUAN'!$C$7:$C$1492,0),0)))</f>
        <v>0</v>
      </c>
      <c r="F155" s="668" t="str">
        <f ca="1" t="shared" si="8"/>
        <v/>
      </c>
      <c r="G155" s="573">
        <f ca="1">IF(ISERROR(OFFSET('HARGA SATUAN'!$I$6,MATCH(C155,'HARGA SATUAN'!$C$7:$C$1492,0),0)),"",OFFSET('HARGA SATUAN'!$I$6,MATCH(C155,'HARGA SATUAN'!$C$7:$C$1492,0),0))</f>
        <v>0</v>
      </c>
      <c r="H155" s="667" t="str">
        <f ca="1">IF(B155="","",#REF!)</f>
        <v/>
      </c>
      <c r="I155" s="667" t="str">
        <f ca="1">IF(B155="","",#REF!)</f>
        <v/>
      </c>
      <c r="J155" s="667" t="str">
        <f ca="1">IF(B155="","",#REF!)</f>
        <v/>
      </c>
      <c r="K155" s="667" t="str">
        <f ca="1">IF(B155="","",#REF!)</f>
        <v/>
      </c>
      <c r="L155" s="667" t="str">
        <f ca="1">IF(C155="","",#REF!)</f>
        <v/>
      </c>
    </row>
    <row r="156" spans="1:12">
      <c r="A156" s="640">
        <v>145</v>
      </c>
      <c r="B156" s="666" t="str">
        <f ca="1" t="shared" si="6"/>
        <v/>
      </c>
      <c r="C156" s="203" t="str">
        <f ca="1" t="shared" si="7"/>
        <v/>
      </c>
      <c r="D156" s="577" t="str">
        <f ca="1">IF(ISERROR(OFFSET('HARGA SATUAN'!$D$6,MATCH(C156,'HARGA SATUAN'!$C$7:$C$1492,0),0)),"",OFFSET('HARGA SATUAN'!$D$6,MATCH(C156,'HARGA SATUAN'!$C$7:$C$1492,0),0))</f>
        <v/>
      </c>
      <c r="E156" s="577">
        <f ca="1">IF(B156="+","Unit",IF(ISERROR(OFFSET('HARGA SATUAN'!$E$6,MATCH(C156,'HARGA SATUAN'!$C$7:$C$1492,0),0)),"",OFFSET('HARGA SATUAN'!$E$6,MATCH(C156,'HARGA SATUAN'!$C$7:$C$1492,0),0)))</f>
        <v>0</v>
      </c>
      <c r="F156" s="668" t="str">
        <f ca="1" t="shared" si="8"/>
        <v/>
      </c>
      <c r="G156" s="573">
        <f ca="1">IF(ISERROR(OFFSET('HARGA SATUAN'!$I$6,MATCH(C156,'HARGA SATUAN'!$C$7:$C$1492,0),0)),"",OFFSET('HARGA SATUAN'!$I$6,MATCH(C156,'HARGA SATUAN'!$C$7:$C$1492,0),0))</f>
        <v>0</v>
      </c>
      <c r="H156" s="667" t="str">
        <f ca="1">IF(B156="","",#REF!)</f>
        <v/>
      </c>
      <c r="I156" s="667" t="str">
        <f ca="1">IF(B156="","",#REF!)</f>
        <v/>
      </c>
      <c r="J156" s="667" t="str">
        <f ca="1">IF(B156="","",#REF!)</f>
        <v/>
      </c>
      <c r="K156" s="667" t="str">
        <f ca="1">IF(B156="","",#REF!)</f>
        <v/>
      </c>
      <c r="L156" s="667" t="str">
        <f ca="1">IF(C156="","",#REF!)</f>
        <v/>
      </c>
    </row>
    <row r="157" spans="1:12">
      <c r="A157" s="640">
        <v>146</v>
      </c>
      <c r="B157" s="666" t="str">
        <f ca="1" t="shared" si="6"/>
        <v/>
      </c>
      <c r="C157" s="203" t="str">
        <f ca="1" t="shared" si="7"/>
        <v/>
      </c>
      <c r="D157" s="577" t="str">
        <f ca="1">IF(ISERROR(OFFSET('HARGA SATUAN'!$D$6,MATCH(C157,'HARGA SATUAN'!$C$7:$C$1492,0),0)),"",OFFSET('HARGA SATUAN'!$D$6,MATCH(C157,'HARGA SATUAN'!$C$7:$C$1492,0),0))</f>
        <v/>
      </c>
      <c r="E157" s="577">
        <f ca="1">IF(B157="+","Unit",IF(ISERROR(OFFSET('HARGA SATUAN'!$E$6,MATCH(C157,'HARGA SATUAN'!$C$7:$C$1492,0),0)),"",OFFSET('HARGA SATUAN'!$E$6,MATCH(C157,'HARGA SATUAN'!$C$7:$C$1492,0),0)))</f>
        <v>0</v>
      </c>
      <c r="F157" s="668" t="str">
        <f ca="1" t="shared" si="8"/>
        <v/>
      </c>
      <c r="G157" s="573">
        <f ca="1">IF(ISERROR(OFFSET('HARGA SATUAN'!$I$6,MATCH(C157,'HARGA SATUAN'!$C$7:$C$1492,0),0)),"",OFFSET('HARGA SATUAN'!$I$6,MATCH(C157,'HARGA SATUAN'!$C$7:$C$1492,0),0))</f>
        <v>0</v>
      </c>
      <c r="H157" s="667" t="str">
        <f ca="1">IF(B157="","",#REF!)</f>
        <v/>
      </c>
      <c r="I157" s="667" t="str">
        <f ca="1">IF(B157="","",#REF!)</f>
        <v/>
      </c>
      <c r="J157" s="667" t="str">
        <f ca="1">IF(B157="","",#REF!)</f>
        <v/>
      </c>
      <c r="K157" s="667" t="str">
        <f ca="1">IF(B157="","",#REF!)</f>
        <v/>
      </c>
      <c r="L157" s="667" t="str">
        <f ca="1">IF(C157="","",#REF!)</f>
        <v/>
      </c>
    </row>
    <row r="158" spans="1:12">
      <c r="A158" s="640">
        <v>147</v>
      </c>
      <c r="B158" s="666" t="str">
        <f ca="1" t="shared" si="6"/>
        <v/>
      </c>
      <c r="C158" s="203" t="str">
        <f ca="1" t="shared" si="7"/>
        <v/>
      </c>
      <c r="D158" s="577" t="str">
        <f ca="1">IF(ISERROR(OFFSET('HARGA SATUAN'!$D$6,MATCH(C158,'HARGA SATUAN'!$C$7:$C$1492,0),0)),"",OFFSET('HARGA SATUAN'!$D$6,MATCH(C158,'HARGA SATUAN'!$C$7:$C$1492,0),0))</f>
        <v/>
      </c>
      <c r="E158" s="577">
        <f ca="1">IF(B158="+","Unit",IF(ISERROR(OFFSET('HARGA SATUAN'!$E$6,MATCH(C158,'HARGA SATUAN'!$C$7:$C$1492,0),0)),"",OFFSET('HARGA SATUAN'!$E$6,MATCH(C158,'HARGA SATUAN'!$C$7:$C$1492,0),0)))</f>
        <v>0</v>
      </c>
      <c r="F158" s="668" t="str">
        <f ca="1" t="shared" si="8"/>
        <v/>
      </c>
      <c r="G158" s="573">
        <f ca="1">IF(ISERROR(OFFSET('HARGA SATUAN'!$I$6,MATCH(C158,'HARGA SATUAN'!$C$7:$C$1492,0),0)),"",OFFSET('HARGA SATUAN'!$I$6,MATCH(C158,'HARGA SATUAN'!$C$7:$C$1492,0),0))</f>
        <v>0</v>
      </c>
      <c r="H158" s="667" t="str">
        <f ca="1">IF(B158="","",#REF!)</f>
        <v/>
      </c>
      <c r="I158" s="667" t="str">
        <f ca="1">IF(B158="","",#REF!)</f>
        <v/>
      </c>
      <c r="J158" s="667" t="str">
        <f ca="1">IF(B158="","",#REF!)</f>
        <v/>
      </c>
      <c r="K158" s="667" t="str">
        <f ca="1">IF(B158="","",#REF!)</f>
        <v/>
      </c>
      <c r="L158" s="667" t="str">
        <f ca="1">IF(C158="","",#REF!)</f>
        <v/>
      </c>
    </row>
    <row r="159" spans="1:12">
      <c r="A159" s="640">
        <v>148</v>
      </c>
      <c r="B159" s="666" t="str">
        <f ca="1" t="shared" si="6"/>
        <v/>
      </c>
      <c r="C159" s="203" t="str">
        <f ca="1" t="shared" si="7"/>
        <v/>
      </c>
      <c r="D159" s="577" t="str">
        <f ca="1">IF(ISERROR(OFFSET('HARGA SATUAN'!$D$6,MATCH(C159,'HARGA SATUAN'!$C$7:$C$1492,0),0)),"",OFFSET('HARGA SATUAN'!$D$6,MATCH(C159,'HARGA SATUAN'!$C$7:$C$1492,0),0))</f>
        <v/>
      </c>
      <c r="E159" s="577">
        <f ca="1">IF(B159="+","Unit",IF(ISERROR(OFFSET('HARGA SATUAN'!$E$6,MATCH(C159,'HARGA SATUAN'!$C$7:$C$1492,0),0)),"",OFFSET('HARGA SATUAN'!$E$6,MATCH(C159,'HARGA SATUAN'!$C$7:$C$1492,0),0)))</f>
        <v>0</v>
      </c>
      <c r="F159" s="668" t="str">
        <f ca="1" t="shared" si="8"/>
        <v/>
      </c>
      <c r="G159" s="573">
        <f ca="1">IF(ISERROR(OFFSET('HARGA SATUAN'!$I$6,MATCH(C159,'HARGA SATUAN'!$C$7:$C$1492,0),0)),"",OFFSET('HARGA SATUAN'!$I$6,MATCH(C159,'HARGA SATUAN'!$C$7:$C$1492,0),0))</f>
        <v>0</v>
      </c>
      <c r="H159" s="667" t="str">
        <f ca="1">IF(B159="","",#REF!)</f>
        <v/>
      </c>
      <c r="I159" s="667" t="str">
        <f ca="1">IF(B159="","",#REF!)</f>
        <v/>
      </c>
      <c r="J159" s="667" t="str">
        <f ca="1">IF(B159="","",#REF!)</f>
        <v/>
      </c>
      <c r="K159" s="667" t="str">
        <f ca="1">IF(B159="","",#REF!)</f>
        <v/>
      </c>
      <c r="L159" s="667" t="str">
        <f ca="1">IF(C159="","",#REF!)</f>
        <v/>
      </c>
    </row>
    <row r="160" spans="1:12">
      <c r="A160" s="640">
        <v>149</v>
      </c>
      <c r="B160" s="666" t="str">
        <f ca="1" t="shared" si="6"/>
        <v/>
      </c>
      <c r="C160" s="203" t="str">
        <f ca="1" t="shared" si="7"/>
        <v/>
      </c>
      <c r="D160" s="577" t="str">
        <f ca="1">IF(ISERROR(OFFSET('HARGA SATUAN'!$D$6,MATCH(C160,'HARGA SATUAN'!$C$7:$C$1492,0),0)),"",OFFSET('HARGA SATUAN'!$D$6,MATCH(C160,'HARGA SATUAN'!$C$7:$C$1492,0),0))</f>
        <v/>
      </c>
      <c r="E160" s="577">
        <f ca="1">IF(B160="+","Unit",IF(ISERROR(OFFSET('HARGA SATUAN'!$E$6,MATCH(C160,'HARGA SATUAN'!$C$7:$C$1492,0),0)),"",OFFSET('HARGA SATUAN'!$E$6,MATCH(C160,'HARGA SATUAN'!$C$7:$C$1492,0),0)))</f>
        <v>0</v>
      </c>
      <c r="F160" s="668" t="str">
        <f ca="1" t="shared" si="8"/>
        <v/>
      </c>
      <c r="G160" s="573">
        <f ca="1">IF(ISERROR(OFFSET('HARGA SATUAN'!$I$6,MATCH(C160,'HARGA SATUAN'!$C$7:$C$1492,0),0)),"",OFFSET('HARGA SATUAN'!$I$6,MATCH(C160,'HARGA SATUAN'!$C$7:$C$1492,0),0))</f>
        <v>0</v>
      </c>
      <c r="H160" s="667" t="str">
        <f ca="1">IF(B160="","",#REF!)</f>
        <v/>
      </c>
      <c r="I160" s="667" t="str">
        <f ca="1">IF(B160="","",#REF!)</f>
        <v/>
      </c>
      <c r="J160" s="667" t="str">
        <f ca="1">IF(B160="","",#REF!)</f>
        <v/>
      </c>
      <c r="K160" s="667" t="str">
        <f ca="1">IF(B160="","",#REF!)</f>
        <v/>
      </c>
      <c r="L160" s="667" t="str">
        <f ca="1">IF(C160="","",#REF!)</f>
        <v/>
      </c>
    </row>
    <row r="161" spans="1:12">
      <c r="A161" s="640">
        <v>150</v>
      </c>
      <c r="B161" s="666" t="str">
        <f ca="1" t="shared" si="6"/>
        <v/>
      </c>
      <c r="C161" s="203" t="str">
        <f ca="1" t="shared" si="7"/>
        <v/>
      </c>
      <c r="D161" s="577" t="str">
        <f ca="1">IF(ISERROR(OFFSET('HARGA SATUAN'!$D$6,MATCH(C161,'HARGA SATUAN'!$C$7:$C$1492,0),0)),"",OFFSET('HARGA SATUAN'!$D$6,MATCH(C161,'HARGA SATUAN'!$C$7:$C$1492,0),0))</f>
        <v/>
      </c>
      <c r="E161" s="577">
        <f ca="1">IF(B161="+","Unit",IF(ISERROR(OFFSET('HARGA SATUAN'!$E$6,MATCH(C161,'HARGA SATUAN'!$C$7:$C$1492,0),0)),"",OFFSET('HARGA SATUAN'!$E$6,MATCH(C161,'HARGA SATUAN'!$C$7:$C$1492,0),0)))</f>
        <v>0</v>
      </c>
      <c r="F161" s="668" t="str">
        <f ca="1" t="shared" si="8"/>
        <v/>
      </c>
      <c r="G161" s="573">
        <f ca="1">IF(ISERROR(OFFSET('HARGA SATUAN'!$I$6,MATCH(C161,'HARGA SATUAN'!$C$7:$C$1492,0),0)),"",OFFSET('HARGA SATUAN'!$I$6,MATCH(C161,'HARGA SATUAN'!$C$7:$C$1492,0),0))</f>
        <v>0</v>
      </c>
      <c r="H161" s="667" t="str">
        <f ca="1">IF(B161="","",#REF!)</f>
        <v/>
      </c>
      <c r="I161" s="667" t="str">
        <f ca="1">IF(B161="","",#REF!)</f>
        <v/>
      </c>
      <c r="J161" s="667" t="str">
        <f ca="1">IF(B161="","",#REF!)</f>
        <v/>
      </c>
      <c r="K161" s="667" t="str">
        <f ca="1">IF(B161="","",#REF!)</f>
        <v/>
      </c>
      <c r="L161" s="667" t="str">
        <f ca="1">IF(C161="","",#REF!)</f>
        <v/>
      </c>
    </row>
    <row r="162" spans="1:12">
      <c r="A162" s="640">
        <v>151</v>
      </c>
      <c r="B162" s="666" t="str">
        <f ca="1" t="shared" si="6"/>
        <v/>
      </c>
      <c r="C162" s="203" t="str">
        <f ca="1" t="shared" si="7"/>
        <v/>
      </c>
      <c r="D162" s="577" t="str">
        <f ca="1">IF(ISERROR(OFFSET('HARGA SATUAN'!$D$6,MATCH(C162,'HARGA SATUAN'!$C$7:$C$1492,0),0)),"",OFFSET('HARGA SATUAN'!$D$6,MATCH(C162,'HARGA SATUAN'!$C$7:$C$1492,0),0))</f>
        <v/>
      </c>
      <c r="E162" s="577">
        <f ca="1">IF(B162="+","Unit",IF(ISERROR(OFFSET('HARGA SATUAN'!$E$6,MATCH(C162,'HARGA SATUAN'!$C$7:$C$1492,0),0)),"",OFFSET('HARGA SATUAN'!$E$6,MATCH(C162,'HARGA SATUAN'!$C$7:$C$1492,0),0)))</f>
        <v>0</v>
      </c>
      <c r="F162" s="668" t="str">
        <f ca="1" t="shared" si="8"/>
        <v/>
      </c>
      <c r="G162" s="573">
        <f ca="1">IF(ISERROR(OFFSET('HARGA SATUAN'!$I$6,MATCH(C162,'HARGA SATUAN'!$C$7:$C$1492,0),0)),"",OFFSET('HARGA SATUAN'!$I$6,MATCH(C162,'HARGA SATUAN'!$C$7:$C$1492,0),0))</f>
        <v>0</v>
      </c>
      <c r="H162" s="667" t="str">
        <f ca="1">IF(B162="","",#REF!)</f>
        <v/>
      </c>
      <c r="I162" s="667" t="str">
        <f ca="1">IF(B162="","",#REF!)</f>
        <v/>
      </c>
      <c r="J162" s="667" t="str">
        <f ca="1">IF(B162="","",#REF!)</f>
        <v/>
      </c>
      <c r="K162" s="667" t="str">
        <f ca="1">IF(B162="","",#REF!)</f>
        <v/>
      </c>
      <c r="L162" s="667" t="str">
        <f ca="1">IF(C162="","",#REF!)</f>
        <v/>
      </c>
    </row>
    <row r="163" spans="1:12">
      <c r="A163" s="640">
        <v>152</v>
      </c>
      <c r="B163" s="666" t="str">
        <f ca="1" t="shared" si="6"/>
        <v/>
      </c>
      <c r="C163" s="203" t="str">
        <f ca="1" t="shared" si="7"/>
        <v/>
      </c>
      <c r="D163" s="577" t="str">
        <f ca="1">IF(ISERROR(OFFSET('HARGA SATUAN'!$D$6,MATCH(C163,'HARGA SATUAN'!$C$7:$C$1492,0),0)),"",OFFSET('HARGA SATUAN'!$D$6,MATCH(C163,'HARGA SATUAN'!$C$7:$C$1492,0),0))</f>
        <v/>
      </c>
      <c r="E163" s="577">
        <f ca="1">IF(B163="+","Unit",IF(ISERROR(OFFSET('HARGA SATUAN'!$E$6,MATCH(C163,'HARGA SATUAN'!$C$7:$C$1492,0),0)),"",OFFSET('HARGA SATUAN'!$E$6,MATCH(C163,'HARGA SATUAN'!$C$7:$C$1492,0),0)))</f>
        <v>0</v>
      </c>
      <c r="F163" s="668" t="str">
        <f ca="1" t="shared" si="8"/>
        <v/>
      </c>
      <c r="G163" s="573">
        <f ca="1">IF(ISERROR(OFFSET('HARGA SATUAN'!$I$6,MATCH(C163,'HARGA SATUAN'!$C$7:$C$1492,0),0)),"",OFFSET('HARGA SATUAN'!$I$6,MATCH(C163,'HARGA SATUAN'!$C$7:$C$1492,0),0))</f>
        <v>0</v>
      </c>
      <c r="H163" s="667" t="str">
        <f ca="1">IF(B163="","",#REF!)</f>
        <v/>
      </c>
      <c r="I163" s="667" t="str">
        <f ca="1">IF(B163="","",#REF!)</f>
        <v/>
      </c>
      <c r="J163" s="667" t="str">
        <f ca="1">IF(B163="","",#REF!)</f>
        <v/>
      </c>
      <c r="K163" s="667" t="str">
        <f ca="1">IF(B163="","",#REF!)</f>
        <v/>
      </c>
      <c r="L163" s="667" t="str">
        <f ca="1">IF(C163="","",#REF!)</f>
        <v/>
      </c>
    </row>
    <row r="164" spans="1:12">
      <c r="A164" s="640">
        <v>153</v>
      </c>
      <c r="B164" s="666" t="str">
        <f ca="1" t="shared" si="6"/>
        <v/>
      </c>
      <c r="C164" s="203" t="str">
        <f ca="1" t="shared" si="7"/>
        <v/>
      </c>
      <c r="D164" s="577" t="str">
        <f ca="1">IF(ISERROR(OFFSET('HARGA SATUAN'!$D$6,MATCH(C164,'HARGA SATUAN'!$C$7:$C$1492,0),0)),"",OFFSET('HARGA SATUAN'!$D$6,MATCH(C164,'HARGA SATUAN'!$C$7:$C$1492,0),0))</f>
        <v/>
      </c>
      <c r="E164" s="577">
        <f ca="1">IF(B164="+","Unit",IF(ISERROR(OFFSET('HARGA SATUAN'!$E$6,MATCH(C164,'HARGA SATUAN'!$C$7:$C$1492,0),0)),"",OFFSET('HARGA SATUAN'!$E$6,MATCH(C164,'HARGA SATUAN'!$C$7:$C$1492,0),0)))</f>
        <v>0</v>
      </c>
      <c r="F164" s="668" t="str">
        <f ca="1" t="shared" si="8"/>
        <v/>
      </c>
      <c r="G164" s="573">
        <f ca="1">IF(ISERROR(OFFSET('HARGA SATUAN'!$I$6,MATCH(C164,'HARGA SATUAN'!$C$7:$C$1492,0),0)),"",OFFSET('HARGA SATUAN'!$I$6,MATCH(C164,'HARGA SATUAN'!$C$7:$C$1492,0),0))</f>
        <v>0</v>
      </c>
      <c r="H164" s="667" t="str">
        <f ca="1">IF(B164="","",#REF!)</f>
        <v/>
      </c>
      <c r="I164" s="667" t="str">
        <f ca="1">IF(B164="","",#REF!)</f>
        <v/>
      </c>
      <c r="J164" s="667" t="str">
        <f ca="1">IF(B164="","",#REF!)</f>
        <v/>
      </c>
      <c r="K164" s="667" t="str">
        <f ca="1">IF(B164="","",#REF!)</f>
        <v/>
      </c>
      <c r="L164" s="667" t="str">
        <f ca="1">IF(C164="","",#REF!)</f>
        <v/>
      </c>
    </row>
    <row r="165" spans="1:12">
      <c r="A165" s="640">
        <v>154</v>
      </c>
      <c r="B165" s="666" t="str">
        <f ca="1" t="shared" si="6"/>
        <v/>
      </c>
      <c r="C165" s="203" t="str">
        <f ca="1" t="shared" si="7"/>
        <v/>
      </c>
      <c r="D165" s="577" t="str">
        <f ca="1">IF(ISERROR(OFFSET('HARGA SATUAN'!$D$6,MATCH(C165,'HARGA SATUAN'!$C$7:$C$1492,0),0)),"",OFFSET('HARGA SATUAN'!$D$6,MATCH(C165,'HARGA SATUAN'!$C$7:$C$1492,0),0))</f>
        <v/>
      </c>
      <c r="E165" s="577">
        <f ca="1">IF(B165="+","Unit",IF(ISERROR(OFFSET('HARGA SATUAN'!$E$6,MATCH(C165,'HARGA SATUAN'!$C$7:$C$1492,0),0)),"",OFFSET('HARGA SATUAN'!$E$6,MATCH(C165,'HARGA SATUAN'!$C$7:$C$1492,0),0)))</f>
        <v>0</v>
      </c>
      <c r="F165" s="668" t="str">
        <f ca="1" t="shared" si="8"/>
        <v/>
      </c>
      <c r="G165" s="573">
        <f ca="1">IF(ISERROR(OFFSET('HARGA SATUAN'!$I$6,MATCH(C165,'HARGA SATUAN'!$C$7:$C$1492,0),0)),"",OFFSET('HARGA SATUAN'!$I$6,MATCH(C165,'HARGA SATUAN'!$C$7:$C$1492,0),0))</f>
        <v>0</v>
      </c>
      <c r="H165" s="667" t="str">
        <f ca="1">IF(B165="","",#REF!)</f>
        <v/>
      </c>
      <c r="I165" s="667" t="str">
        <f ca="1">IF(B165="","",#REF!)</f>
        <v/>
      </c>
      <c r="J165" s="667" t="str">
        <f ca="1">IF(B165="","",#REF!)</f>
        <v/>
      </c>
      <c r="K165" s="667" t="str">
        <f ca="1">IF(B165="","",#REF!)</f>
        <v/>
      </c>
      <c r="L165" s="667" t="str">
        <f ca="1">IF(C165="","",#REF!)</f>
        <v/>
      </c>
    </row>
    <row r="166" spans="1:12">
      <c r="A166" s="640">
        <v>155</v>
      </c>
      <c r="B166" s="666" t="str">
        <f ca="1" t="shared" si="6"/>
        <v/>
      </c>
      <c r="C166" s="203" t="str">
        <f ca="1" t="shared" si="7"/>
        <v/>
      </c>
      <c r="D166" s="577" t="str">
        <f ca="1">IF(ISERROR(OFFSET('HARGA SATUAN'!$D$6,MATCH(C166,'HARGA SATUAN'!$C$7:$C$1492,0),0)),"",OFFSET('HARGA SATUAN'!$D$6,MATCH(C166,'HARGA SATUAN'!$C$7:$C$1492,0),0))</f>
        <v/>
      </c>
      <c r="E166" s="577">
        <f ca="1">IF(B166="+","Unit",IF(ISERROR(OFFSET('HARGA SATUAN'!$E$6,MATCH(C166,'HARGA SATUAN'!$C$7:$C$1492,0),0)),"",OFFSET('HARGA SATUAN'!$E$6,MATCH(C166,'HARGA SATUAN'!$C$7:$C$1492,0),0)))</f>
        <v>0</v>
      </c>
      <c r="F166" s="668" t="str">
        <f ca="1" t="shared" si="8"/>
        <v/>
      </c>
      <c r="G166" s="573">
        <f ca="1">IF(ISERROR(OFFSET('HARGA SATUAN'!$I$6,MATCH(C166,'HARGA SATUAN'!$C$7:$C$1492,0),0)),"",OFFSET('HARGA SATUAN'!$I$6,MATCH(C166,'HARGA SATUAN'!$C$7:$C$1492,0),0))</f>
        <v>0</v>
      </c>
      <c r="H166" s="667" t="str">
        <f ca="1">IF(B166="","",#REF!)</f>
        <v/>
      </c>
      <c r="I166" s="667" t="str">
        <f ca="1">IF(B166="","",#REF!)</f>
        <v/>
      </c>
      <c r="J166" s="667" t="str">
        <f ca="1">IF(B166="","",#REF!)</f>
        <v/>
      </c>
      <c r="K166" s="667" t="str">
        <f ca="1">IF(B166="","",#REF!)</f>
        <v/>
      </c>
      <c r="L166" s="667" t="str">
        <f ca="1">IF(C166="","",#REF!)</f>
        <v/>
      </c>
    </row>
    <row r="167" spans="1:12">
      <c r="A167" s="640">
        <v>156</v>
      </c>
      <c r="B167" s="666" t="str">
        <f ca="1" t="shared" si="6"/>
        <v/>
      </c>
      <c r="C167" s="203" t="str">
        <f ca="1" t="shared" si="7"/>
        <v/>
      </c>
      <c r="D167" s="577" t="str">
        <f ca="1">IF(ISERROR(OFFSET('HARGA SATUAN'!$D$6,MATCH(C167,'HARGA SATUAN'!$C$7:$C$1492,0),0)),"",OFFSET('HARGA SATUAN'!$D$6,MATCH(C167,'HARGA SATUAN'!$C$7:$C$1492,0),0))</f>
        <v/>
      </c>
      <c r="E167" s="577">
        <f ca="1">IF(B167="+","Unit",IF(ISERROR(OFFSET('HARGA SATUAN'!$E$6,MATCH(C167,'HARGA SATUAN'!$C$7:$C$1492,0),0)),"",OFFSET('HARGA SATUAN'!$E$6,MATCH(C167,'HARGA SATUAN'!$C$7:$C$1492,0),0)))</f>
        <v>0</v>
      </c>
      <c r="F167" s="668" t="str">
        <f ca="1" t="shared" si="8"/>
        <v/>
      </c>
      <c r="G167" s="573">
        <f ca="1">IF(ISERROR(OFFSET('HARGA SATUAN'!$I$6,MATCH(C167,'HARGA SATUAN'!$C$7:$C$1492,0),0)),"",OFFSET('HARGA SATUAN'!$I$6,MATCH(C167,'HARGA SATUAN'!$C$7:$C$1492,0),0))</f>
        <v>0</v>
      </c>
      <c r="H167" s="667" t="str">
        <f ca="1">IF(B167="","",#REF!)</f>
        <v/>
      </c>
      <c r="I167" s="667" t="str">
        <f ca="1">IF(B167="","",#REF!)</f>
        <v/>
      </c>
      <c r="J167" s="667" t="str">
        <f ca="1">IF(B167="","",#REF!)</f>
        <v/>
      </c>
      <c r="K167" s="667" t="str">
        <f ca="1">IF(B167="","",#REF!)</f>
        <v/>
      </c>
      <c r="L167" s="667" t="str">
        <f ca="1">IF(C167="","",#REF!)</f>
        <v/>
      </c>
    </row>
    <row r="168" spans="1:12">
      <c r="A168" s="640">
        <v>157</v>
      </c>
      <c r="B168" s="666" t="str">
        <f ca="1" t="shared" si="6"/>
        <v/>
      </c>
      <c r="C168" s="203" t="str">
        <f ca="1" t="shared" si="7"/>
        <v/>
      </c>
      <c r="D168" s="577" t="str">
        <f ca="1">IF(ISERROR(OFFSET('HARGA SATUAN'!$D$6,MATCH(C168,'HARGA SATUAN'!$C$7:$C$1492,0),0)),"",OFFSET('HARGA SATUAN'!$D$6,MATCH(C168,'HARGA SATUAN'!$C$7:$C$1492,0),0))</f>
        <v/>
      </c>
      <c r="E168" s="577">
        <f ca="1">IF(B168="+","Unit",IF(ISERROR(OFFSET('HARGA SATUAN'!$E$6,MATCH(C168,'HARGA SATUAN'!$C$7:$C$1492,0),0)),"",OFFSET('HARGA SATUAN'!$E$6,MATCH(C168,'HARGA SATUAN'!$C$7:$C$1492,0),0)))</f>
        <v>0</v>
      </c>
      <c r="F168" s="668" t="str">
        <f ca="1" t="shared" si="8"/>
        <v/>
      </c>
      <c r="G168" s="573">
        <f ca="1">IF(ISERROR(OFFSET('HARGA SATUAN'!$I$6,MATCH(C168,'HARGA SATUAN'!$C$7:$C$1492,0),0)),"",OFFSET('HARGA SATUAN'!$I$6,MATCH(C168,'HARGA SATUAN'!$C$7:$C$1492,0),0))</f>
        <v>0</v>
      </c>
      <c r="H168" s="667" t="str">
        <f ca="1">IF(B168="","",#REF!)</f>
        <v/>
      </c>
      <c r="I168" s="667" t="str">
        <f ca="1">IF(B168="","",#REF!)</f>
        <v/>
      </c>
      <c r="J168" s="667" t="str">
        <f ca="1">IF(B168="","",#REF!)</f>
        <v/>
      </c>
      <c r="K168" s="667" t="str">
        <f ca="1">IF(B168="","",#REF!)</f>
        <v/>
      </c>
      <c r="L168" s="667" t="str">
        <f ca="1">IF(C168="","",#REF!)</f>
        <v/>
      </c>
    </row>
    <row r="169" spans="1:12">
      <c r="A169" s="640">
        <v>158</v>
      </c>
      <c r="B169" s="666" t="str">
        <f ca="1" t="shared" si="6"/>
        <v/>
      </c>
      <c r="C169" s="203" t="str">
        <f ca="1" t="shared" si="7"/>
        <v/>
      </c>
      <c r="D169" s="577" t="str">
        <f ca="1">IF(ISERROR(OFFSET('HARGA SATUAN'!$D$6,MATCH(C169,'HARGA SATUAN'!$C$7:$C$1492,0),0)),"",OFFSET('HARGA SATUAN'!$D$6,MATCH(C169,'HARGA SATUAN'!$C$7:$C$1492,0),0))</f>
        <v/>
      </c>
      <c r="E169" s="577">
        <f ca="1">IF(B169="+","Unit",IF(ISERROR(OFFSET('HARGA SATUAN'!$E$6,MATCH(C169,'HARGA SATUAN'!$C$7:$C$1492,0),0)),"",OFFSET('HARGA SATUAN'!$E$6,MATCH(C169,'HARGA SATUAN'!$C$7:$C$1492,0),0)))</f>
        <v>0</v>
      </c>
      <c r="F169" s="668" t="str">
        <f ca="1" t="shared" si="8"/>
        <v/>
      </c>
      <c r="G169" s="573">
        <f ca="1">IF(ISERROR(OFFSET('HARGA SATUAN'!$I$6,MATCH(C169,'HARGA SATUAN'!$C$7:$C$1492,0),0)),"",OFFSET('HARGA SATUAN'!$I$6,MATCH(C169,'HARGA SATUAN'!$C$7:$C$1492,0),0))</f>
        <v>0</v>
      </c>
      <c r="H169" s="667" t="str">
        <f ca="1">IF(B169="","",#REF!)</f>
        <v/>
      </c>
      <c r="I169" s="667" t="str">
        <f ca="1">IF(B169="","",#REF!)</f>
        <v/>
      </c>
      <c r="J169" s="667" t="str">
        <f ca="1">IF(B169="","",#REF!)</f>
        <v/>
      </c>
      <c r="K169" s="667" t="str">
        <f ca="1">IF(B169="","",#REF!)</f>
        <v/>
      </c>
      <c r="L169" s="667" t="str">
        <f ca="1">IF(C169="","",#REF!)</f>
        <v/>
      </c>
    </row>
    <row r="170" spans="1:12">
      <c r="A170" s="640">
        <v>159</v>
      </c>
      <c r="B170" s="666" t="str">
        <f ca="1" t="shared" si="6"/>
        <v/>
      </c>
      <c r="C170" s="203" t="str">
        <f ca="1" t="shared" si="7"/>
        <v/>
      </c>
      <c r="D170" s="577" t="str">
        <f ca="1">IF(ISERROR(OFFSET('HARGA SATUAN'!$D$6,MATCH(C170,'HARGA SATUAN'!$C$7:$C$1492,0),0)),"",OFFSET('HARGA SATUAN'!$D$6,MATCH(C170,'HARGA SATUAN'!$C$7:$C$1492,0),0))</f>
        <v/>
      </c>
      <c r="E170" s="577">
        <f ca="1">IF(B170="+","Unit",IF(ISERROR(OFFSET('HARGA SATUAN'!$E$6,MATCH(C170,'HARGA SATUAN'!$C$7:$C$1492,0),0)),"",OFFSET('HARGA SATUAN'!$E$6,MATCH(C170,'HARGA SATUAN'!$C$7:$C$1492,0),0)))</f>
        <v>0</v>
      </c>
      <c r="F170" s="668" t="str">
        <f ca="1" t="shared" si="8"/>
        <v/>
      </c>
      <c r="G170" s="573">
        <f ca="1">IF(ISERROR(OFFSET('HARGA SATUAN'!$I$6,MATCH(C170,'HARGA SATUAN'!$C$7:$C$1492,0),0)),"",OFFSET('HARGA SATUAN'!$I$6,MATCH(C170,'HARGA SATUAN'!$C$7:$C$1492,0),0))</f>
        <v>0</v>
      </c>
      <c r="H170" s="667" t="str">
        <f ca="1">IF(B170="","",#REF!)</f>
        <v/>
      </c>
      <c r="I170" s="667" t="str">
        <f ca="1">IF(B170="","",#REF!)</f>
        <v/>
      </c>
      <c r="J170" s="667" t="str">
        <f ca="1">IF(B170="","",#REF!)</f>
        <v/>
      </c>
      <c r="K170" s="667" t="str">
        <f ca="1">IF(B170="","",#REF!)</f>
        <v/>
      </c>
      <c r="L170" s="667" t="str">
        <f ca="1">IF(C170="","",#REF!)</f>
        <v/>
      </c>
    </row>
    <row r="171" spans="1:12">
      <c r="A171" s="640">
        <v>160</v>
      </c>
      <c r="B171" s="666" t="str">
        <f ca="1" t="shared" si="6"/>
        <v/>
      </c>
      <c r="C171" s="203" t="str">
        <f ca="1" t="shared" si="7"/>
        <v/>
      </c>
      <c r="D171" s="577" t="str">
        <f ca="1">IF(ISERROR(OFFSET('HARGA SATUAN'!$D$6,MATCH(C171,'HARGA SATUAN'!$C$7:$C$1492,0),0)),"",OFFSET('HARGA SATUAN'!$D$6,MATCH(C171,'HARGA SATUAN'!$C$7:$C$1492,0),0))</f>
        <v/>
      </c>
      <c r="E171" s="577">
        <f ca="1">IF(B171="+","Unit",IF(ISERROR(OFFSET('HARGA SATUAN'!$E$6,MATCH(C171,'HARGA SATUAN'!$C$7:$C$1492,0),0)),"",OFFSET('HARGA SATUAN'!$E$6,MATCH(C171,'HARGA SATUAN'!$C$7:$C$1492,0),0)))</f>
        <v>0</v>
      </c>
      <c r="F171" s="668" t="str">
        <f ca="1" t="shared" si="8"/>
        <v/>
      </c>
      <c r="G171" s="573">
        <f ca="1">IF(ISERROR(OFFSET('HARGA SATUAN'!$I$6,MATCH(C171,'HARGA SATUAN'!$C$7:$C$1492,0),0)),"",OFFSET('HARGA SATUAN'!$I$6,MATCH(C171,'HARGA SATUAN'!$C$7:$C$1492,0),0))</f>
        <v>0</v>
      </c>
      <c r="H171" s="667" t="str">
        <f ca="1">IF(B171="","",#REF!)</f>
        <v/>
      </c>
      <c r="I171" s="667" t="str">
        <f ca="1">IF(B171="","",#REF!)</f>
        <v/>
      </c>
      <c r="J171" s="667" t="str">
        <f ca="1">IF(B171="","",#REF!)</f>
        <v/>
      </c>
      <c r="K171" s="667" t="str">
        <f ca="1">IF(B171="","",#REF!)</f>
        <v/>
      </c>
      <c r="L171" s="667" t="str">
        <f ca="1">IF(C171="","",#REF!)</f>
        <v/>
      </c>
    </row>
    <row r="172" spans="1:12">
      <c r="A172" s="640">
        <v>161</v>
      </c>
      <c r="B172" s="666" t="str">
        <f ca="1" t="shared" si="6"/>
        <v/>
      </c>
      <c r="C172" s="203" t="str">
        <f ca="1" t="shared" si="7"/>
        <v/>
      </c>
      <c r="D172" s="577" t="str">
        <f ca="1">IF(ISERROR(OFFSET('HARGA SATUAN'!$D$6,MATCH(C172,'HARGA SATUAN'!$C$7:$C$1492,0),0)),"",OFFSET('HARGA SATUAN'!$D$6,MATCH(C172,'HARGA SATUAN'!$C$7:$C$1492,0),0))</f>
        <v/>
      </c>
      <c r="E172" s="577">
        <f ca="1">IF(B172="+","Unit",IF(ISERROR(OFFSET('HARGA SATUAN'!$E$6,MATCH(C172,'HARGA SATUAN'!$C$7:$C$1492,0),0)),"",OFFSET('HARGA SATUAN'!$E$6,MATCH(C172,'HARGA SATUAN'!$C$7:$C$1492,0),0)))</f>
        <v>0</v>
      </c>
      <c r="F172" s="668" t="str">
        <f ca="1" t="shared" si="8"/>
        <v/>
      </c>
      <c r="G172" s="573">
        <f ca="1">IF(ISERROR(OFFSET('HARGA SATUAN'!$I$6,MATCH(C172,'HARGA SATUAN'!$C$7:$C$1492,0),0)),"",OFFSET('HARGA SATUAN'!$I$6,MATCH(C172,'HARGA SATUAN'!$C$7:$C$1492,0),0))</f>
        <v>0</v>
      </c>
      <c r="H172" s="667" t="str">
        <f ca="1">IF(B172="","",#REF!)</f>
        <v/>
      </c>
      <c r="I172" s="667" t="str">
        <f ca="1">IF(B172="","",#REF!)</f>
        <v/>
      </c>
      <c r="J172" s="667" t="str">
        <f ca="1">IF(B172="","",#REF!)</f>
        <v/>
      </c>
      <c r="K172" s="667" t="str">
        <f ca="1">IF(B172="","",#REF!)</f>
        <v/>
      </c>
      <c r="L172" s="667" t="str">
        <f ca="1">IF(C172="","",#REF!)</f>
        <v/>
      </c>
    </row>
    <row r="173" spans="1:12">
      <c r="A173" s="640">
        <v>162</v>
      </c>
      <c r="B173" s="666" t="str">
        <f ca="1" t="shared" si="6"/>
        <v/>
      </c>
      <c r="C173" s="203" t="str">
        <f ca="1" t="shared" si="7"/>
        <v/>
      </c>
      <c r="D173" s="577" t="str">
        <f ca="1">IF(ISERROR(OFFSET('HARGA SATUAN'!$D$6,MATCH(C173,'HARGA SATUAN'!$C$7:$C$1492,0),0)),"",OFFSET('HARGA SATUAN'!$D$6,MATCH(C173,'HARGA SATUAN'!$C$7:$C$1492,0),0))</f>
        <v/>
      </c>
      <c r="E173" s="577">
        <f ca="1">IF(B173="+","Unit",IF(ISERROR(OFFSET('HARGA SATUAN'!$E$6,MATCH(C173,'HARGA SATUAN'!$C$7:$C$1492,0),0)),"",OFFSET('HARGA SATUAN'!$E$6,MATCH(C173,'HARGA SATUAN'!$C$7:$C$1492,0),0)))</f>
        <v>0</v>
      </c>
      <c r="F173" s="668" t="str">
        <f ca="1" t="shared" si="8"/>
        <v/>
      </c>
      <c r="G173" s="573">
        <f ca="1">IF(ISERROR(OFFSET('HARGA SATUAN'!$I$6,MATCH(C173,'HARGA SATUAN'!$C$7:$C$1492,0),0)),"",OFFSET('HARGA SATUAN'!$I$6,MATCH(C173,'HARGA SATUAN'!$C$7:$C$1492,0),0))</f>
        <v>0</v>
      </c>
      <c r="H173" s="667" t="str">
        <f ca="1">IF(B173="","",#REF!)</f>
        <v/>
      </c>
      <c r="I173" s="667" t="str">
        <f ca="1">IF(B173="","",#REF!)</f>
        <v/>
      </c>
      <c r="J173" s="667" t="str">
        <f ca="1">IF(B173="","",#REF!)</f>
        <v/>
      </c>
      <c r="K173" s="667" t="str">
        <f ca="1">IF(B173="","",#REF!)</f>
        <v/>
      </c>
      <c r="L173" s="667" t="str">
        <f ca="1">IF(C173="","",#REF!)</f>
        <v/>
      </c>
    </row>
    <row r="174" spans="1:12">
      <c r="A174" s="640">
        <v>163</v>
      </c>
      <c r="B174" s="666" t="str">
        <f ca="1" t="shared" si="6"/>
        <v/>
      </c>
      <c r="C174" s="203" t="str">
        <f ca="1" t="shared" si="7"/>
        <v/>
      </c>
      <c r="D174" s="577" t="str">
        <f ca="1">IF(ISERROR(OFFSET('HARGA SATUAN'!$D$6,MATCH(C174,'HARGA SATUAN'!$C$7:$C$1492,0),0)),"",OFFSET('HARGA SATUAN'!$D$6,MATCH(C174,'HARGA SATUAN'!$C$7:$C$1492,0),0))</f>
        <v/>
      </c>
      <c r="E174" s="577">
        <f ca="1">IF(B174="+","Unit",IF(ISERROR(OFFSET('HARGA SATUAN'!$E$6,MATCH(C174,'HARGA SATUAN'!$C$7:$C$1492,0),0)),"",OFFSET('HARGA SATUAN'!$E$6,MATCH(C174,'HARGA SATUAN'!$C$7:$C$1492,0),0)))</f>
        <v>0</v>
      </c>
      <c r="F174" s="668" t="str">
        <f ca="1" t="shared" si="8"/>
        <v/>
      </c>
      <c r="G174" s="573">
        <f ca="1">IF(ISERROR(OFFSET('HARGA SATUAN'!$I$6,MATCH(C174,'HARGA SATUAN'!$C$7:$C$1492,0),0)),"",OFFSET('HARGA SATUAN'!$I$6,MATCH(C174,'HARGA SATUAN'!$C$7:$C$1492,0),0))</f>
        <v>0</v>
      </c>
      <c r="H174" s="667" t="str">
        <f ca="1">IF(B174="","",#REF!)</f>
        <v/>
      </c>
      <c r="I174" s="667" t="str">
        <f ca="1">IF(B174="","",#REF!)</f>
        <v/>
      </c>
      <c r="J174" s="667" t="str">
        <f ca="1">IF(B174="","",#REF!)</f>
        <v/>
      </c>
      <c r="K174" s="667" t="str">
        <f ca="1">IF(B174="","",#REF!)</f>
        <v/>
      </c>
      <c r="L174" s="667" t="str">
        <f ca="1">IF(C174="","",#REF!)</f>
        <v/>
      </c>
    </row>
    <row r="175" spans="1:12">
      <c r="A175" s="640">
        <v>164</v>
      </c>
      <c r="B175" s="666" t="str">
        <f ca="1" t="shared" si="6"/>
        <v/>
      </c>
      <c r="C175" s="203" t="str">
        <f ca="1" t="shared" si="7"/>
        <v/>
      </c>
      <c r="D175" s="577" t="str">
        <f ca="1">IF(ISERROR(OFFSET('HARGA SATUAN'!$D$6,MATCH(C175,'HARGA SATUAN'!$C$7:$C$1492,0),0)),"",OFFSET('HARGA SATUAN'!$D$6,MATCH(C175,'HARGA SATUAN'!$C$7:$C$1492,0),0))</f>
        <v/>
      </c>
      <c r="E175" s="577">
        <f ca="1">IF(B175="+","Unit",IF(ISERROR(OFFSET('HARGA SATUAN'!$E$6,MATCH(C175,'HARGA SATUAN'!$C$7:$C$1492,0),0)),"",OFFSET('HARGA SATUAN'!$E$6,MATCH(C175,'HARGA SATUAN'!$C$7:$C$1492,0),0)))</f>
        <v>0</v>
      </c>
      <c r="F175" s="668" t="str">
        <f ca="1" t="shared" si="8"/>
        <v/>
      </c>
      <c r="G175" s="573">
        <f ca="1">IF(ISERROR(OFFSET('HARGA SATUAN'!$I$6,MATCH(C175,'HARGA SATUAN'!$C$7:$C$1492,0),0)),"",OFFSET('HARGA SATUAN'!$I$6,MATCH(C175,'HARGA SATUAN'!$C$7:$C$1492,0),0))</f>
        <v>0</v>
      </c>
      <c r="H175" s="667" t="str">
        <f ca="1">IF(B175="","",#REF!)</f>
        <v/>
      </c>
      <c r="I175" s="667" t="str">
        <f ca="1">IF(B175="","",#REF!)</f>
        <v/>
      </c>
      <c r="J175" s="667" t="str">
        <f ca="1">IF(B175="","",#REF!)</f>
        <v/>
      </c>
      <c r="K175" s="667" t="str">
        <f ca="1">IF(B175="","",#REF!)</f>
        <v/>
      </c>
      <c r="L175" s="667" t="str">
        <f ca="1">IF(C175="","",#REF!)</f>
        <v/>
      </c>
    </row>
    <row r="176" spans="1:12">
      <c r="A176" s="640">
        <v>165</v>
      </c>
      <c r="B176" s="666" t="str">
        <f ca="1" t="shared" si="6"/>
        <v/>
      </c>
      <c r="C176" s="203" t="str">
        <f ca="1" t="shared" si="7"/>
        <v/>
      </c>
      <c r="D176" s="577" t="str">
        <f ca="1">IF(ISERROR(OFFSET('HARGA SATUAN'!$D$6,MATCH(C176,'HARGA SATUAN'!$C$7:$C$1492,0),0)),"",OFFSET('HARGA SATUAN'!$D$6,MATCH(C176,'HARGA SATUAN'!$C$7:$C$1492,0),0))</f>
        <v/>
      </c>
      <c r="E176" s="577">
        <f ca="1">IF(B176="+","Unit",IF(ISERROR(OFFSET('HARGA SATUAN'!$E$6,MATCH(C176,'HARGA SATUAN'!$C$7:$C$1492,0),0)),"",OFFSET('HARGA SATUAN'!$E$6,MATCH(C176,'HARGA SATUAN'!$C$7:$C$1492,0),0)))</f>
        <v>0</v>
      </c>
      <c r="F176" s="668" t="str">
        <f ca="1" t="shared" si="8"/>
        <v/>
      </c>
      <c r="G176" s="573">
        <f ca="1">IF(ISERROR(OFFSET('HARGA SATUAN'!$I$6,MATCH(C176,'HARGA SATUAN'!$C$7:$C$1492,0),0)),"",OFFSET('HARGA SATUAN'!$I$6,MATCH(C176,'HARGA SATUAN'!$C$7:$C$1492,0),0))</f>
        <v>0</v>
      </c>
      <c r="H176" s="667" t="str">
        <f ca="1">IF(B176="","",#REF!)</f>
        <v/>
      </c>
      <c r="I176" s="667" t="str">
        <f ca="1">IF(B176="","",#REF!)</f>
        <v/>
      </c>
      <c r="J176" s="667" t="str">
        <f ca="1">IF(B176="","",#REF!)</f>
        <v/>
      </c>
      <c r="K176" s="667" t="str">
        <f ca="1">IF(B176="","",#REF!)</f>
        <v/>
      </c>
      <c r="L176" s="667" t="str">
        <f ca="1">IF(C176="","",#REF!)</f>
        <v/>
      </c>
    </row>
    <row r="177" spans="1:12">
      <c r="A177" s="640">
        <v>166</v>
      </c>
      <c r="B177" s="666" t="str">
        <f ca="1" t="shared" si="6"/>
        <v/>
      </c>
      <c r="C177" s="203" t="str">
        <f ca="1" t="shared" si="7"/>
        <v/>
      </c>
      <c r="D177" s="577" t="str">
        <f ca="1">IF(ISERROR(OFFSET('HARGA SATUAN'!$D$6,MATCH(C177,'HARGA SATUAN'!$C$7:$C$1492,0),0)),"",OFFSET('HARGA SATUAN'!$D$6,MATCH(C177,'HARGA SATUAN'!$C$7:$C$1492,0),0))</f>
        <v/>
      </c>
      <c r="E177" s="577">
        <f ca="1">IF(B177="+","Unit",IF(ISERROR(OFFSET('HARGA SATUAN'!$E$6,MATCH(C177,'HARGA SATUAN'!$C$7:$C$1492,0),0)),"",OFFSET('HARGA SATUAN'!$E$6,MATCH(C177,'HARGA SATUAN'!$C$7:$C$1492,0),0)))</f>
        <v>0</v>
      </c>
      <c r="F177" s="668" t="str">
        <f ca="1" t="shared" si="8"/>
        <v/>
      </c>
      <c r="G177" s="573">
        <f ca="1">IF(ISERROR(OFFSET('HARGA SATUAN'!$I$6,MATCH(C177,'HARGA SATUAN'!$C$7:$C$1492,0),0)),"",OFFSET('HARGA SATUAN'!$I$6,MATCH(C177,'HARGA SATUAN'!$C$7:$C$1492,0),0))</f>
        <v>0</v>
      </c>
      <c r="H177" s="667" t="str">
        <f ca="1">IF(B177="","",#REF!)</f>
        <v/>
      </c>
      <c r="I177" s="667" t="str">
        <f ca="1">IF(B177="","",#REF!)</f>
        <v/>
      </c>
      <c r="J177" s="667" t="str">
        <f ca="1">IF(B177="","",#REF!)</f>
        <v/>
      </c>
      <c r="K177" s="667" t="str">
        <f ca="1">IF(B177="","",#REF!)</f>
        <v/>
      </c>
      <c r="L177" s="667" t="str">
        <f ca="1">IF(C177="","",#REF!)</f>
        <v/>
      </c>
    </row>
    <row r="178" spans="1:12">
      <c r="A178" s="640">
        <v>167</v>
      </c>
      <c r="B178" s="666" t="str">
        <f ca="1" t="shared" si="6"/>
        <v/>
      </c>
      <c r="C178" s="203" t="str">
        <f ca="1" t="shared" si="7"/>
        <v/>
      </c>
      <c r="D178" s="577" t="str">
        <f ca="1">IF(ISERROR(OFFSET('HARGA SATUAN'!$D$6,MATCH(C178,'HARGA SATUAN'!$C$7:$C$1492,0),0)),"",OFFSET('HARGA SATUAN'!$D$6,MATCH(C178,'HARGA SATUAN'!$C$7:$C$1492,0),0))</f>
        <v/>
      </c>
      <c r="E178" s="577">
        <f ca="1">IF(B178="+","Unit",IF(ISERROR(OFFSET('HARGA SATUAN'!$E$6,MATCH(C178,'HARGA SATUAN'!$C$7:$C$1492,0),0)),"",OFFSET('HARGA SATUAN'!$E$6,MATCH(C178,'HARGA SATUAN'!$C$7:$C$1492,0),0)))</f>
        <v>0</v>
      </c>
      <c r="F178" s="668" t="str">
        <f ca="1" t="shared" si="8"/>
        <v/>
      </c>
      <c r="G178" s="573">
        <f ca="1">IF(ISERROR(OFFSET('HARGA SATUAN'!$I$6,MATCH(C178,'HARGA SATUAN'!$C$7:$C$1492,0),0)),"",OFFSET('HARGA SATUAN'!$I$6,MATCH(C178,'HARGA SATUAN'!$C$7:$C$1492,0),0))</f>
        <v>0</v>
      </c>
      <c r="H178" s="667" t="str">
        <f ca="1">IF(B178="","",#REF!)</f>
        <v/>
      </c>
      <c r="I178" s="667" t="str">
        <f ca="1">IF(B178="","",#REF!)</f>
        <v/>
      </c>
      <c r="J178" s="667" t="str">
        <f ca="1">IF(B178="","",#REF!)</f>
        <v/>
      </c>
      <c r="K178" s="667" t="str">
        <f ca="1">IF(B178="","",#REF!)</f>
        <v/>
      </c>
      <c r="L178" s="667" t="str">
        <f ca="1">IF(C178="","",#REF!)</f>
        <v/>
      </c>
    </row>
    <row r="179" spans="1:12">
      <c r="A179" s="640">
        <v>168</v>
      </c>
      <c r="B179" s="666" t="str">
        <f ca="1" t="shared" si="6"/>
        <v/>
      </c>
      <c r="C179" s="203" t="str">
        <f ca="1" t="shared" si="7"/>
        <v/>
      </c>
      <c r="D179" s="577" t="str">
        <f ca="1">IF(ISERROR(OFFSET('HARGA SATUAN'!$D$6,MATCH(C179,'HARGA SATUAN'!$C$7:$C$1492,0),0)),"",OFFSET('HARGA SATUAN'!$D$6,MATCH(C179,'HARGA SATUAN'!$C$7:$C$1492,0),0))</f>
        <v/>
      </c>
      <c r="E179" s="577">
        <f ca="1">IF(B179="+","Unit",IF(ISERROR(OFFSET('HARGA SATUAN'!$E$6,MATCH(C179,'HARGA SATUAN'!$C$7:$C$1492,0),0)),"",OFFSET('HARGA SATUAN'!$E$6,MATCH(C179,'HARGA SATUAN'!$C$7:$C$1492,0),0)))</f>
        <v>0</v>
      </c>
      <c r="F179" s="668" t="str">
        <f ca="1" t="shared" si="8"/>
        <v/>
      </c>
      <c r="G179" s="573">
        <f ca="1">IF(ISERROR(OFFSET('HARGA SATUAN'!$I$6,MATCH(C179,'HARGA SATUAN'!$C$7:$C$1492,0),0)),"",OFFSET('HARGA SATUAN'!$I$6,MATCH(C179,'HARGA SATUAN'!$C$7:$C$1492,0),0))</f>
        <v>0</v>
      </c>
      <c r="H179" s="667" t="str">
        <f ca="1">IF(B179="","",#REF!)</f>
        <v/>
      </c>
      <c r="I179" s="667" t="str">
        <f ca="1">IF(B179="","",#REF!)</f>
        <v/>
      </c>
      <c r="J179" s="667" t="str">
        <f ca="1">IF(B179="","",#REF!)</f>
        <v/>
      </c>
      <c r="K179" s="667" t="str">
        <f ca="1">IF(B179="","",#REF!)</f>
        <v/>
      </c>
      <c r="L179" s="667" t="str">
        <f ca="1">IF(C179="","",#REF!)</f>
        <v/>
      </c>
    </row>
    <row r="180" spans="1:12">
      <c r="A180" s="640">
        <v>169</v>
      </c>
      <c r="B180" s="666" t="str">
        <f ca="1" t="shared" si="6"/>
        <v/>
      </c>
      <c r="C180" s="203" t="str">
        <f ca="1" t="shared" si="7"/>
        <v/>
      </c>
      <c r="D180" s="577" t="str">
        <f ca="1">IF(ISERROR(OFFSET('HARGA SATUAN'!$D$6,MATCH(C180,'HARGA SATUAN'!$C$7:$C$1492,0),0)),"",OFFSET('HARGA SATUAN'!$D$6,MATCH(C180,'HARGA SATUAN'!$C$7:$C$1492,0),0))</f>
        <v/>
      </c>
      <c r="E180" s="577">
        <f ca="1">IF(B180="+","Unit",IF(ISERROR(OFFSET('HARGA SATUAN'!$E$6,MATCH(C180,'HARGA SATUAN'!$C$7:$C$1492,0),0)),"",OFFSET('HARGA SATUAN'!$E$6,MATCH(C180,'HARGA SATUAN'!$C$7:$C$1492,0),0)))</f>
        <v>0</v>
      </c>
      <c r="F180" s="668" t="str">
        <f ca="1" t="shared" si="8"/>
        <v/>
      </c>
      <c r="G180" s="573">
        <f ca="1">IF(ISERROR(OFFSET('HARGA SATUAN'!$I$6,MATCH(C180,'HARGA SATUAN'!$C$7:$C$1492,0),0)),"",OFFSET('HARGA SATUAN'!$I$6,MATCH(C180,'HARGA SATUAN'!$C$7:$C$1492,0),0))</f>
        <v>0</v>
      </c>
      <c r="H180" s="667" t="str">
        <f ca="1">IF(B180="","",#REF!)</f>
        <v/>
      </c>
      <c r="I180" s="667" t="str">
        <f ca="1">IF(B180="","",#REF!)</f>
        <v/>
      </c>
      <c r="J180" s="667" t="str">
        <f ca="1">IF(B180="","",#REF!)</f>
        <v/>
      </c>
      <c r="K180" s="667" t="str">
        <f ca="1">IF(B180="","",#REF!)</f>
        <v/>
      </c>
      <c r="L180" s="667" t="str">
        <f ca="1">IF(C180="","",#REF!)</f>
        <v/>
      </c>
    </row>
    <row r="181" spans="1:12">
      <c r="A181" s="640">
        <v>170</v>
      </c>
      <c r="B181" s="666" t="str">
        <f ca="1" t="shared" si="6"/>
        <v/>
      </c>
      <c r="C181" s="203" t="str">
        <f ca="1" t="shared" si="7"/>
        <v/>
      </c>
      <c r="D181" s="577" t="str">
        <f ca="1">IF(ISERROR(OFFSET('HARGA SATUAN'!$D$6,MATCH(C181,'HARGA SATUAN'!$C$7:$C$1492,0),0)),"",OFFSET('HARGA SATUAN'!$D$6,MATCH(C181,'HARGA SATUAN'!$C$7:$C$1492,0),0))</f>
        <v/>
      </c>
      <c r="E181" s="577">
        <f ca="1">IF(B181="+","Unit",IF(ISERROR(OFFSET('HARGA SATUAN'!$E$6,MATCH(C181,'HARGA SATUAN'!$C$7:$C$1492,0),0)),"",OFFSET('HARGA SATUAN'!$E$6,MATCH(C181,'HARGA SATUAN'!$C$7:$C$1492,0),0)))</f>
        <v>0</v>
      </c>
      <c r="F181" s="668" t="str">
        <f ca="1" t="shared" si="8"/>
        <v/>
      </c>
      <c r="G181" s="573">
        <f ca="1">IF(ISERROR(OFFSET('HARGA SATUAN'!$I$6,MATCH(C181,'HARGA SATUAN'!$C$7:$C$1492,0),0)),"",OFFSET('HARGA SATUAN'!$I$6,MATCH(C181,'HARGA SATUAN'!$C$7:$C$1492,0),0))</f>
        <v>0</v>
      </c>
      <c r="H181" s="667" t="str">
        <f ca="1">IF(B181="","",#REF!)</f>
        <v/>
      </c>
      <c r="I181" s="667" t="str">
        <f ca="1">IF(B181="","",#REF!)</f>
        <v/>
      </c>
      <c r="J181" s="667" t="str">
        <f ca="1">IF(B181="","",#REF!)</f>
        <v/>
      </c>
      <c r="K181" s="667" t="str">
        <f ca="1">IF(B181="","",#REF!)</f>
        <v/>
      </c>
      <c r="L181" s="667" t="str">
        <f ca="1">IF(C181="","",#REF!)</f>
        <v/>
      </c>
    </row>
    <row r="182" spans="1:12">
      <c r="A182" s="640">
        <v>171</v>
      </c>
      <c r="B182" s="666" t="str">
        <f ca="1" t="shared" si="6"/>
        <v/>
      </c>
      <c r="C182" s="203" t="str">
        <f ca="1" t="shared" si="7"/>
        <v/>
      </c>
      <c r="D182" s="577" t="str">
        <f ca="1">IF(ISERROR(OFFSET('HARGA SATUAN'!$D$6,MATCH(C182,'HARGA SATUAN'!$C$7:$C$1492,0),0)),"",OFFSET('HARGA SATUAN'!$D$6,MATCH(C182,'HARGA SATUAN'!$C$7:$C$1492,0),0))</f>
        <v/>
      </c>
      <c r="E182" s="577">
        <f ca="1">IF(B182="+","Unit",IF(ISERROR(OFFSET('HARGA SATUAN'!$E$6,MATCH(C182,'HARGA SATUAN'!$C$7:$C$1492,0),0)),"",OFFSET('HARGA SATUAN'!$E$6,MATCH(C182,'HARGA SATUAN'!$C$7:$C$1492,0),0)))</f>
        <v>0</v>
      </c>
      <c r="F182" s="668" t="str">
        <f ca="1" t="shared" si="8"/>
        <v/>
      </c>
      <c r="G182" s="573">
        <f ca="1">IF(ISERROR(OFFSET('HARGA SATUAN'!$I$6,MATCH(C182,'HARGA SATUAN'!$C$7:$C$1492,0),0)),"",OFFSET('HARGA SATUAN'!$I$6,MATCH(C182,'HARGA SATUAN'!$C$7:$C$1492,0),0))</f>
        <v>0</v>
      </c>
      <c r="H182" s="667" t="str">
        <f ca="1">IF(B182="","",#REF!)</f>
        <v/>
      </c>
      <c r="I182" s="667" t="str">
        <f ca="1">IF(B182="","",#REF!)</f>
        <v/>
      </c>
      <c r="J182" s="667" t="str">
        <f ca="1">IF(B182="","",#REF!)</f>
        <v/>
      </c>
      <c r="K182" s="667" t="str">
        <f ca="1">IF(B182="","",#REF!)</f>
        <v/>
      </c>
      <c r="L182" s="667" t="str">
        <f ca="1">IF(C182="","",#REF!)</f>
        <v/>
      </c>
    </row>
    <row r="183" spans="1:12">
      <c r="A183" s="640">
        <v>172</v>
      </c>
      <c r="B183" s="666" t="str">
        <f ca="1" t="shared" si="6"/>
        <v/>
      </c>
      <c r="C183" s="203" t="str">
        <f ca="1" t="shared" si="7"/>
        <v/>
      </c>
      <c r="D183" s="577" t="str">
        <f ca="1">IF(ISERROR(OFFSET('HARGA SATUAN'!$D$6,MATCH(C183,'HARGA SATUAN'!$C$7:$C$1492,0),0)),"",OFFSET('HARGA SATUAN'!$D$6,MATCH(C183,'HARGA SATUAN'!$C$7:$C$1492,0),0))</f>
        <v/>
      </c>
      <c r="E183" s="577">
        <f ca="1">IF(B183="+","Unit",IF(ISERROR(OFFSET('HARGA SATUAN'!$E$6,MATCH(C183,'HARGA SATUAN'!$C$7:$C$1492,0),0)),"",OFFSET('HARGA SATUAN'!$E$6,MATCH(C183,'HARGA SATUAN'!$C$7:$C$1492,0),0)))</f>
        <v>0</v>
      </c>
      <c r="F183" s="668" t="str">
        <f ca="1" t="shared" si="8"/>
        <v/>
      </c>
      <c r="G183" s="573">
        <f ca="1">IF(ISERROR(OFFSET('HARGA SATUAN'!$I$6,MATCH(C183,'HARGA SATUAN'!$C$7:$C$1492,0),0)),"",OFFSET('HARGA SATUAN'!$I$6,MATCH(C183,'HARGA SATUAN'!$C$7:$C$1492,0),0))</f>
        <v>0</v>
      </c>
      <c r="H183" s="667" t="str">
        <f ca="1">IF(B183="","",#REF!)</f>
        <v/>
      </c>
      <c r="I183" s="667" t="str">
        <f ca="1">IF(B183="","",#REF!)</f>
        <v/>
      </c>
      <c r="J183" s="667" t="str">
        <f ca="1">IF(B183="","",#REF!)</f>
        <v/>
      </c>
      <c r="K183" s="667" t="str">
        <f ca="1">IF(B183="","",#REF!)</f>
        <v/>
      </c>
      <c r="L183" s="667" t="str">
        <f ca="1">IF(C183="","",#REF!)</f>
        <v/>
      </c>
    </row>
    <row r="184" spans="1:12">
      <c r="A184" s="640">
        <v>173</v>
      </c>
      <c r="B184" s="666" t="str">
        <f ca="1" t="shared" si="6"/>
        <v/>
      </c>
      <c r="C184" s="203" t="str">
        <f ca="1" t="shared" si="7"/>
        <v/>
      </c>
      <c r="D184" s="577" t="str">
        <f ca="1">IF(ISERROR(OFFSET('HARGA SATUAN'!$D$6,MATCH(C184,'HARGA SATUAN'!$C$7:$C$1492,0),0)),"",OFFSET('HARGA SATUAN'!$D$6,MATCH(C184,'HARGA SATUAN'!$C$7:$C$1492,0),0))</f>
        <v/>
      </c>
      <c r="E184" s="577">
        <f ca="1">IF(B184="+","Unit",IF(ISERROR(OFFSET('HARGA SATUAN'!$E$6,MATCH(C184,'HARGA SATUAN'!$C$7:$C$1492,0),0)),"",OFFSET('HARGA SATUAN'!$E$6,MATCH(C184,'HARGA SATUAN'!$C$7:$C$1492,0),0)))</f>
        <v>0</v>
      </c>
      <c r="F184" s="668" t="str">
        <f ca="1" t="shared" si="8"/>
        <v/>
      </c>
      <c r="G184" s="573">
        <f ca="1">IF(ISERROR(OFFSET('HARGA SATUAN'!$I$6,MATCH(C184,'HARGA SATUAN'!$C$7:$C$1492,0),0)),"",OFFSET('HARGA SATUAN'!$I$6,MATCH(C184,'HARGA SATUAN'!$C$7:$C$1492,0),0))</f>
        <v>0</v>
      </c>
      <c r="H184" s="667" t="str">
        <f ca="1">IF(B184="","",#REF!)</f>
        <v/>
      </c>
      <c r="I184" s="667" t="str">
        <f ca="1">IF(B184="","",#REF!)</f>
        <v/>
      </c>
      <c r="J184" s="667" t="str">
        <f ca="1">IF(B184="","",#REF!)</f>
        <v/>
      </c>
      <c r="K184" s="667" t="str">
        <f ca="1">IF(B184="","",#REF!)</f>
        <v/>
      </c>
      <c r="L184" s="667" t="str">
        <f ca="1">IF(C184="","",#REF!)</f>
        <v/>
      </c>
    </row>
    <row r="185" spans="1:12">
      <c r="A185" s="640">
        <v>174</v>
      </c>
      <c r="B185" s="666" t="str">
        <f ca="1" t="shared" si="6"/>
        <v/>
      </c>
      <c r="C185" s="203" t="str">
        <f ca="1" t="shared" si="7"/>
        <v/>
      </c>
      <c r="D185" s="577" t="str">
        <f ca="1">IF(ISERROR(OFFSET('HARGA SATUAN'!$D$6,MATCH(C185,'HARGA SATUAN'!$C$7:$C$1492,0),0)),"",OFFSET('HARGA SATUAN'!$D$6,MATCH(C185,'HARGA SATUAN'!$C$7:$C$1492,0),0))</f>
        <v/>
      </c>
      <c r="E185" s="577">
        <f ca="1">IF(B185="+","Unit",IF(ISERROR(OFFSET('HARGA SATUAN'!$E$6,MATCH(C185,'HARGA SATUAN'!$C$7:$C$1492,0),0)),"",OFFSET('HARGA SATUAN'!$E$6,MATCH(C185,'HARGA SATUAN'!$C$7:$C$1492,0),0)))</f>
        <v>0</v>
      </c>
      <c r="F185" s="668" t="str">
        <f ca="1" t="shared" si="8"/>
        <v/>
      </c>
      <c r="G185" s="573">
        <f ca="1">IF(ISERROR(OFFSET('HARGA SATUAN'!$I$6,MATCH(C185,'HARGA SATUAN'!$C$7:$C$1492,0),0)),"",OFFSET('HARGA SATUAN'!$I$6,MATCH(C185,'HARGA SATUAN'!$C$7:$C$1492,0),0))</f>
        <v>0</v>
      </c>
      <c r="H185" s="667" t="str">
        <f ca="1">IF(B185="","",#REF!)</f>
        <v/>
      </c>
      <c r="I185" s="667" t="str">
        <f ca="1">IF(B185="","",#REF!)</f>
        <v/>
      </c>
      <c r="J185" s="667" t="str">
        <f ca="1">IF(B185="","",#REF!)</f>
        <v/>
      </c>
      <c r="K185" s="667" t="str">
        <f ca="1">IF(B185="","",#REF!)</f>
        <v/>
      </c>
      <c r="L185" s="667" t="str">
        <f ca="1">IF(C185="","",#REF!)</f>
        <v/>
      </c>
    </row>
    <row r="186" spans="1:12">
      <c r="A186" s="640">
        <v>175</v>
      </c>
      <c r="B186" s="666" t="str">
        <f ca="1" t="shared" si="6"/>
        <v/>
      </c>
      <c r="C186" s="203" t="str">
        <f ca="1" t="shared" si="7"/>
        <v/>
      </c>
      <c r="D186" s="577" t="str">
        <f ca="1">IF(ISERROR(OFFSET('HARGA SATUAN'!$D$6,MATCH(C186,'HARGA SATUAN'!$C$7:$C$1492,0),0)),"",OFFSET('HARGA SATUAN'!$D$6,MATCH(C186,'HARGA SATUAN'!$C$7:$C$1492,0),0))</f>
        <v/>
      </c>
      <c r="E186" s="577">
        <f ca="1">IF(B186="+","Unit",IF(ISERROR(OFFSET('HARGA SATUAN'!$E$6,MATCH(C186,'HARGA SATUAN'!$C$7:$C$1492,0),0)),"",OFFSET('HARGA SATUAN'!$E$6,MATCH(C186,'HARGA SATUAN'!$C$7:$C$1492,0),0)))</f>
        <v>0</v>
      </c>
      <c r="F186" s="668" t="str">
        <f ca="1" t="shared" si="8"/>
        <v/>
      </c>
      <c r="G186" s="573">
        <f ca="1">IF(ISERROR(OFFSET('HARGA SATUAN'!$I$6,MATCH(C186,'HARGA SATUAN'!$C$7:$C$1492,0),0)),"",OFFSET('HARGA SATUAN'!$I$6,MATCH(C186,'HARGA SATUAN'!$C$7:$C$1492,0),0))</f>
        <v>0</v>
      </c>
      <c r="H186" s="667" t="str">
        <f ca="1">IF(B186="","",#REF!)</f>
        <v/>
      </c>
      <c r="I186" s="667" t="str">
        <f ca="1">IF(B186="","",#REF!)</f>
        <v/>
      </c>
      <c r="J186" s="667" t="str">
        <f ca="1">IF(B186="","",#REF!)</f>
        <v/>
      </c>
      <c r="K186" s="667" t="str">
        <f ca="1">IF(B186="","",#REF!)</f>
        <v/>
      </c>
      <c r="L186" s="667" t="str">
        <f ca="1">IF(C186="","",#REF!)</f>
        <v/>
      </c>
    </row>
    <row r="187" spans="1:12">
      <c r="A187" s="640">
        <v>176</v>
      </c>
      <c r="B187" s="666" t="str">
        <f ca="1" t="shared" si="6"/>
        <v/>
      </c>
      <c r="C187" s="203" t="str">
        <f ca="1" t="shared" si="7"/>
        <v/>
      </c>
      <c r="D187" s="577" t="str">
        <f ca="1">IF(ISERROR(OFFSET('HARGA SATUAN'!$D$6,MATCH(C187,'HARGA SATUAN'!$C$7:$C$1492,0),0)),"",OFFSET('HARGA SATUAN'!$D$6,MATCH(C187,'HARGA SATUAN'!$C$7:$C$1492,0),0))</f>
        <v/>
      </c>
      <c r="E187" s="577">
        <f ca="1">IF(B187="+","Unit",IF(ISERROR(OFFSET('HARGA SATUAN'!$E$6,MATCH(C187,'HARGA SATUAN'!$C$7:$C$1492,0),0)),"",OFFSET('HARGA SATUAN'!$E$6,MATCH(C187,'HARGA SATUAN'!$C$7:$C$1492,0),0)))</f>
        <v>0</v>
      </c>
      <c r="F187" s="668" t="str">
        <f ca="1" t="shared" si="8"/>
        <v/>
      </c>
      <c r="G187" s="573">
        <f ca="1">IF(ISERROR(OFFSET('HARGA SATUAN'!$I$6,MATCH(C187,'HARGA SATUAN'!$C$7:$C$1492,0),0)),"",OFFSET('HARGA SATUAN'!$I$6,MATCH(C187,'HARGA SATUAN'!$C$7:$C$1492,0),0))</f>
        <v>0</v>
      </c>
      <c r="H187" s="667" t="str">
        <f ca="1">IF(B187="","",#REF!)</f>
        <v/>
      </c>
      <c r="I187" s="667" t="str">
        <f ca="1">IF(B187="","",#REF!)</f>
        <v/>
      </c>
      <c r="J187" s="667" t="str">
        <f ca="1">IF(B187="","",#REF!)</f>
        <v/>
      </c>
      <c r="K187" s="667" t="str">
        <f ca="1">IF(B187="","",#REF!)</f>
        <v/>
      </c>
      <c r="L187" s="667" t="str">
        <f ca="1">IF(C187="","",#REF!)</f>
        <v/>
      </c>
    </row>
    <row r="188" spans="1:12">
      <c r="A188" s="640">
        <v>177</v>
      </c>
      <c r="B188" s="666" t="str">
        <f ca="1" t="shared" si="6"/>
        <v/>
      </c>
      <c r="C188" s="203" t="str">
        <f ca="1" t="shared" si="7"/>
        <v/>
      </c>
      <c r="D188" s="577" t="str">
        <f ca="1">IF(ISERROR(OFFSET('HARGA SATUAN'!$D$6,MATCH(C188,'HARGA SATUAN'!$C$7:$C$1492,0),0)),"",OFFSET('HARGA SATUAN'!$D$6,MATCH(C188,'HARGA SATUAN'!$C$7:$C$1492,0),0))</f>
        <v/>
      </c>
      <c r="E188" s="577">
        <f ca="1">IF(B188="+","Unit",IF(ISERROR(OFFSET('HARGA SATUAN'!$E$6,MATCH(C188,'HARGA SATUAN'!$C$7:$C$1492,0),0)),"",OFFSET('HARGA SATUAN'!$E$6,MATCH(C188,'HARGA SATUAN'!$C$7:$C$1492,0),0)))</f>
        <v>0</v>
      </c>
      <c r="F188" s="668" t="str">
        <f ca="1" t="shared" si="8"/>
        <v/>
      </c>
      <c r="G188" s="573">
        <f ca="1">IF(ISERROR(OFFSET('HARGA SATUAN'!$I$6,MATCH(C188,'HARGA SATUAN'!$C$7:$C$1492,0),0)),"",OFFSET('HARGA SATUAN'!$I$6,MATCH(C188,'HARGA SATUAN'!$C$7:$C$1492,0),0))</f>
        <v>0</v>
      </c>
      <c r="H188" s="667" t="str">
        <f ca="1">IF(B188="","",#REF!)</f>
        <v/>
      </c>
      <c r="I188" s="667" t="str">
        <f ca="1">IF(B188="","",#REF!)</f>
        <v/>
      </c>
      <c r="J188" s="667" t="str">
        <f ca="1">IF(B188="","",#REF!)</f>
        <v/>
      </c>
      <c r="K188" s="667" t="str">
        <f ca="1">IF(B188="","",#REF!)</f>
        <v/>
      </c>
      <c r="L188" s="667" t="str">
        <f ca="1">IF(C188="","",#REF!)</f>
        <v/>
      </c>
    </row>
    <row r="189" spans="1:12">
      <c r="A189" s="640">
        <v>178</v>
      </c>
      <c r="B189" s="666" t="str">
        <f ca="1" t="shared" si="6"/>
        <v/>
      </c>
      <c r="C189" s="203" t="str">
        <f ca="1" t="shared" si="7"/>
        <v/>
      </c>
      <c r="D189" s="577" t="str">
        <f ca="1">IF(ISERROR(OFFSET('HARGA SATUAN'!$D$6,MATCH(C189,'HARGA SATUAN'!$C$7:$C$1492,0),0)),"",OFFSET('HARGA SATUAN'!$D$6,MATCH(C189,'HARGA SATUAN'!$C$7:$C$1492,0),0))</f>
        <v/>
      </c>
      <c r="E189" s="577">
        <f ca="1">IF(B189="+","Unit",IF(ISERROR(OFFSET('HARGA SATUAN'!$E$6,MATCH(C189,'HARGA SATUAN'!$C$7:$C$1492,0),0)),"",OFFSET('HARGA SATUAN'!$E$6,MATCH(C189,'HARGA SATUAN'!$C$7:$C$1492,0),0)))</f>
        <v>0</v>
      </c>
      <c r="F189" s="668" t="str">
        <f ca="1" t="shared" si="8"/>
        <v/>
      </c>
      <c r="G189" s="573">
        <f ca="1">IF(ISERROR(OFFSET('HARGA SATUAN'!$I$6,MATCH(C189,'HARGA SATUAN'!$C$7:$C$1492,0),0)),"",OFFSET('HARGA SATUAN'!$I$6,MATCH(C189,'HARGA SATUAN'!$C$7:$C$1492,0),0))</f>
        <v>0</v>
      </c>
      <c r="H189" s="667" t="str">
        <f ca="1">IF(B189="","",#REF!)</f>
        <v/>
      </c>
      <c r="I189" s="667" t="str">
        <f ca="1">IF(B189="","",#REF!)</f>
        <v/>
      </c>
      <c r="J189" s="667" t="str">
        <f ca="1">IF(B189="","",#REF!)</f>
        <v/>
      </c>
      <c r="K189" s="667" t="str">
        <f ca="1">IF(B189="","",#REF!)</f>
        <v/>
      </c>
      <c r="L189" s="667" t="str">
        <f ca="1">IF(C189="","",#REF!)</f>
        <v/>
      </c>
    </row>
    <row r="190" spans="1:12">
      <c r="A190" s="640">
        <v>179</v>
      </c>
      <c r="B190" s="666" t="str">
        <f ca="1" t="shared" si="6"/>
        <v/>
      </c>
      <c r="C190" s="203" t="str">
        <f ca="1" t="shared" si="7"/>
        <v/>
      </c>
      <c r="D190" s="577" t="str">
        <f ca="1">IF(ISERROR(OFFSET('HARGA SATUAN'!$D$6,MATCH(C190,'HARGA SATUAN'!$C$7:$C$1492,0),0)),"",OFFSET('HARGA SATUAN'!$D$6,MATCH(C190,'HARGA SATUAN'!$C$7:$C$1492,0),0))</f>
        <v/>
      </c>
      <c r="E190" s="577">
        <f ca="1">IF(B190="+","Unit",IF(ISERROR(OFFSET('HARGA SATUAN'!$E$6,MATCH(C190,'HARGA SATUAN'!$C$7:$C$1492,0),0)),"",OFFSET('HARGA SATUAN'!$E$6,MATCH(C190,'HARGA SATUAN'!$C$7:$C$1492,0),0)))</f>
        <v>0</v>
      </c>
      <c r="F190" s="668" t="str">
        <f ca="1" t="shared" si="8"/>
        <v/>
      </c>
      <c r="G190" s="573">
        <f ca="1">IF(ISERROR(OFFSET('HARGA SATUAN'!$I$6,MATCH(C190,'HARGA SATUAN'!$C$7:$C$1492,0),0)),"",OFFSET('HARGA SATUAN'!$I$6,MATCH(C190,'HARGA SATUAN'!$C$7:$C$1492,0),0))</f>
        <v>0</v>
      </c>
      <c r="H190" s="667" t="str">
        <f ca="1">IF(B190="","",#REF!)</f>
        <v/>
      </c>
      <c r="I190" s="667" t="str">
        <f ca="1">IF(B190="","",#REF!)</f>
        <v/>
      </c>
      <c r="J190" s="667" t="str">
        <f ca="1">IF(B190="","",#REF!)</f>
        <v/>
      </c>
      <c r="K190" s="667" t="str">
        <f ca="1">IF(B190="","",#REF!)</f>
        <v/>
      </c>
      <c r="L190" s="667" t="str">
        <f ca="1">IF(C190="","",#REF!)</f>
        <v/>
      </c>
    </row>
    <row r="191" spans="1:12">
      <c r="A191" s="640">
        <v>180</v>
      </c>
      <c r="B191" s="666" t="str">
        <f ca="1" t="shared" si="6"/>
        <v/>
      </c>
      <c r="C191" s="203" t="str">
        <f ca="1" t="shared" si="7"/>
        <v/>
      </c>
      <c r="D191" s="577" t="str">
        <f ca="1">IF(ISERROR(OFFSET('HARGA SATUAN'!$D$6,MATCH(C191,'HARGA SATUAN'!$C$7:$C$1492,0),0)),"",OFFSET('HARGA SATUAN'!$D$6,MATCH(C191,'HARGA SATUAN'!$C$7:$C$1492,0),0))</f>
        <v/>
      </c>
      <c r="E191" s="577">
        <f ca="1">IF(B191="+","Unit",IF(ISERROR(OFFSET('HARGA SATUAN'!$E$6,MATCH(C191,'HARGA SATUAN'!$C$7:$C$1492,0),0)),"",OFFSET('HARGA SATUAN'!$E$6,MATCH(C191,'HARGA SATUAN'!$C$7:$C$1492,0),0)))</f>
        <v>0</v>
      </c>
      <c r="F191" s="668" t="str">
        <f ca="1" t="shared" si="8"/>
        <v/>
      </c>
      <c r="G191" s="573">
        <f ca="1">IF(ISERROR(OFFSET('HARGA SATUAN'!$I$6,MATCH(C191,'HARGA SATUAN'!$C$7:$C$1492,0),0)),"",OFFSET('HARGA SATUAN'!$I$6,MATCH(C191,'HARGA SATUAN'!$C$7:$C$1492,0),0))</f>
        <v>0</v>
      </c>
      <c r="H191" s="667" t="str">
        <f ca="1">IF(B191="","",#REF!)</f>
        <v/>
      </c>
      <c r="I191" s="667" t="str">
        <f ca="1">IF(B191="","",#REF!)</f>
        <v/>
      </c>
      <c r="J191" s="667" t="str">
        <f ca="1">IF(B191="","",#REF!)</f>
        <v/>
      </c>
      <c r="K191" s="667" t="str">
        <f ca="1">IF(B191="","",#REF!)</f>
        <v/>
      </c>
      <c r="L191" s="667" t="str">
        <f ca="1">IF(C191="","",#REF!)</f>
        <v/>
      </c>
    </row>
    <row r="192" spans="1:12">
      <c r="A192" s="640">
        <v>181</v>
      </c>
      <c r="B192" s="666" t="str">
        <f ca="1" t="shared" si="6"/>
        <v/>
      </c>
      <c r="C192" s="203" t="str">
        <f ca="1" t="shared" si="7"/>
        <v/>
      </c>
      <c r="D192" s="577" t="str">
        <f ca="1">IF(ISERROR(OFFSET('HARGA SATUAN'!$D$6,MATCH(C192,'HARGA SATUAN'!$C$7:$C$1492,0),0)),"",OFFSET('HARGA SATUAN'!$D$6,MATCH(C192,'HARGA SATUAN'!$C$7:$C$1492,0),0))</f>
        <v/>
      </c>
      <c r="E192" s="577">
        <f ca="1">IF(B192="+","Unit",IF(ISERROR(OFFSET('HARGA SATUAN'!$E$6,MATCH(C192,'HARGA SATUAN'!$C$7:$C$1492,0),0)),"",OFFSET('HARGA SATUAN'!$E$6,MATCH(C192,'HARGA SATUAN'!$C$7:$C$1492,0),0)))</f>
        <v>0</v>
      </c>
      <c r="F192" s="668" t="str">
        <f ca="1" t="shared" si="8"/>
        <v/>
      </c>
      <c r="G192" s="573">
        <f ca="1">IF(ISERROR(OFFSET('HARGA SATUAN'!$I$6,MATCH(C192,'HARGA SATUAN'!$C$7:$C$1492,0),0)),"",OFFSET('HARGA SATUAN'!$I$6,MATCH(C192,'HARGA SATUAN'!$C$7:$C$1492,0),0))</f>
        <v>0</v>
      </c>
      <c r="H192" s="667" t="str">
        <f ca="1">IF(B192="","",#REF!)</f>
        <v/>
      </c>
      <c r="I192" s="667" t="str">
        <f ca="1">IF(B192="","",#REF!)</f>
        <v/>
      </c>
      <c r="J192" s="667" t="str">
        <f ca="1">IF(B192="","",#REF!)</f>
        <v/>
      </c>
      <c r="K192" s="667" t="str">
        <f ca="1">IF(B192="","",#REF!)</f>
        <v/>
      </c>
      <c r="L192" s="667" t="str">
        <f ca="1">IF(C192="","",#REF!)</f>
        <v/>
      </c>
    </row>
    <row r="193" spans="1:12">
      <c r="A193" s="640">
        <v>182</v>
      </c>
      <c r="B193" s="666" t="str">
        <f ca="1" t="shared" si="6"/>
        <v/>
      </c>
      <c r="C193" s="203" t="str">
        <f ca="1" t="shared" si="7"/>
        <v/>
      </c>
      <c r="D193" s="577" t="str">
        <f ca="1">IF(ISERROR(OFFSET('HARGA SATUAN'!$D$6,MATCH(C193,'HARGA SATUAN'!$C$7:$C$1492,0),0)),"",OFFSET('HARGA SATUAN'!$D$6,MATCH(C193,'HARGA SATUAN'!$C$7:$C$1492,0),0))</f>
        <v/>
      </c>
      <c r="E193" s="577">
        <f ca="1">IF(B193="+","Unit",IF(ISERROR(OFFSET('HARGA SATUAN'!$E$6,MATCH(C193,'HARGA SATUAN'!$C$7:$C$1492,0),0)),"",OFFSET('HARGA SATUAN'!$E$6,MATCH(C193,'HARGA SATUAN'!$C$7:$C$1492,0),0)))</f>
        <v>0</v>
      </c>
      <c r="F193" s="668" t="str">
        <f ca="1" t="shared" si="8"/>
        <v/>
      </c>
      <c r="G193" s="573">
        <f ca="1">IF(ISERROR(OFFSET('HARGA SATUAN'!$I$6,MATCH(C193,'HARGA SATUAN'!$C$7:$C$1492,0),0)),"",OFFSET('HARGA SATUAN'!$I$6,MATCH(C193,'HARGA SATUAN'!$C$7:$C$1492,0),0))</f>
        <v>0</v>
      </c>
      <c r="H193" s="667" t="str">
        <f ca="1">IF(B193="","",#REF!)</f>
        <v/>
      </c>
      <c r="I193" s="667" t="str">
        <f ca="1">IF(B193="","",#REF!)</f>
        <v/>
      </c>
      <c r="J193" s="667" t="str">
        <f ca="1">IF(B193="","",#REF!)</f>
        <v/>
      </c>
      <c r="K193" s="667" t="str">
        <f ca="1">IF(B193="","",#REF!)</f>
        <v/>
      </c>
      <c r="L193" s="667" t="str">
        <f ca="1">IF(C193="","",#REF!)</f>
        <v/>
      </c>
    </row>
    <row r="194" spans="1:12">
      <c r="A194" s="640">
        <v>183</v>
      </c>
      <c r="B194" s="666" t="str">
        <f ca="1" t="shared" si="6"/>
        <v/>
      </c>
      <c r="C194" s="203" t="str">
        <f ca="1" t="shared" si="7"/>
        <v/>
      </c>
      <c r="D194" s="577" t="str">
        <f ca="1">IF(ISERROR(OFFSET('HARGA SATUAN'!$D$6,MATCH(C194,'HARGA SATUAN'!$C$7:$C$1492,0),0)),"",OFFSET('HARGA SATUAN'!$D$6,MATCH(C194,'HARGA SATUAN'!$C$7:$C$1492,0),0))</f>
        <v/>
      </c>
      <c r="E194" s="577">
        <f ca="1">IF(B194="+","Unit",IF(ISERROR(OFFSET('HARGA SATUAN'!$E$6,MATCH(C194,'HARGA SATUAN'!$C$7:$C$1492,0),0)),"",OFFSET('HARGA SATUAN'!$E$6,MATCH(C194,'HARGA SATUAN'!$C$7:$C$1492,0),0)))</f>
        <v>0</v>
      </c>
      <c r="F194" s="668" t="str">
        <f ca="1" t="shared" si="8"/>
        <v/>
      </c>
      <c r="G194" s="573">
        <f ca="1">IF(ISERROR(OFFSET('HARGA SATUAN'!$I$6,MATCH(C194,'HARGA SATUAN'!$C$7:$C$1492,0),0)),"",OFFSET('HARGA SATUAN'!$I$6,MATCH(C194,'HARGA SATUAN'!$C$7:$C$1492,0),0))</f>
        <v>0</v>
      </c>
      <c r="H194" s="667" t="str">
        <f ca="1">IF(B194="","",#REF!)</f>
        <v/>
      </c>
      <c r="I194" s="667" t="str">
        <f ca="1">IF(B194="","",#REF!)</f>
        <v/>
      </c>
      <c r="J194" s="667" t="str">
        <f ca="1">IF(B194="","",#REF!)</f>
        <v/>
      </c>
      <c r="K194" s="667" t="str">
        <f ca="1">IF(B194="","",#REF!)</f>
        <v/>
      </c>
      <c r="L194" s="667" t="str">
        <f ca="1">IF(C194="","",#REF!)</f>
        <v/>
      </c>
    </row>
    <row r="195" spans="1:12">
      <c r="A195" s="640">
        <v>184</v>
      </c>
      <c r="B195" s="666" t="str">
        <f ca="1" t="shared" si="6"/>
        <v/>
      </c>
      <c r="C195" s="203" t="str">
        <f ca="1" t="shared" si="7"/>
        <v/>
      </c>
      <c r="D195" s="577" t="str">
        <f ca="1">IF(ISERROR(OFFSET('HARGA SATUAN'!$D$6,MATCH(C195,'HARGA SATUAN'!$C$7:$C$1492,0),0)),"",OFFSET('HARGA SATUAN'!$D$6,MATCH(C195,'HARGA SATUAN'!$C$7:$C$1492,0),0))</f>
        <v/>
      </c>
      <c r="E195" s="577">
        <f ca="1">IF(B195="+","Unit",IF(ISERROR(OFFSET('HARGA SATUAN'!$E$6,MATCH(C195,'HARGA SATUAN'!$C$7:$C$1492,0),0)),"",OFFSET('HARGA SATUAN'!$E$6,MATCH(C195,'HARGA SATUAN'!$C$7:$C$1492,0),0)))</f>
        <v>0</v>
      </c>
      <c r="F195" s="668" t="str">
        <f ca="1" t="shared" si="8"/>
        <v/>
      </c>
      <c r="G195" s="573">
        <f ca="1">IF(ISERROR(OFFSET('HARGA SATUAN'!$I$6,MATCH(C195,'HARGA SATUAN'!$C$7:$C$1492,0),0)),"",OFFSET('HARGA SATUAN'!$I$6,MATCH(C195,'HARGA SATUAN'!$C$7:$C$1492,0),0))</f>
        <v>0</v>
      </c>
      <c r="H195" s="667" t="str">
        <f ca="1">IF(B195="","",#REF!)</f>
        <v/>
      </c>
      <c r="I195" s="667" t="str">
        <f ca="1">IF(B195="","",#REF!)</f>
        <v/>
      </c>
      <c r="J195" s="667" t="str">
        <f ca="1">IF(B195="","",#REF!)</f>
        <v/>
      </c>
      <c r="K195" s="667" t="str">
        <f ca="1">IF(B195="","",#REF!)</f>
        <v/>
      </c>
      <c r="L195" s="667" t="str">
        <f ca="1">IF(C195="","",#REF!)</f>
        <v/>
      </c>
    </row>
    <row r="196" spans="1:12">
      <c r="A196" s="640">
        <v>185</v>
      </c>
      <c r="B196" s="666" t="str">
        <f ca="1" t="shared" si="6"/>
        <v/>
      </c>
      <c r="C196" s="203" t="str">
        <f ca="1" t="shared" si="7"/>
        <v/>
      </c>
      <c r="D196" s="577" t="str">
        <f ca="1">IF(ISERROR(OFFSET('HARGA SATUAN'!$D$6,MATCH(C196,'HARGA SATUAN'!$C$7:$C$1492,0),0)),"",OFFSET('HARGA SATUAN'!$D$6,MATCH(C196,'HARGA SATUAN'!$C$7:$C$1492,0),0))</f>
        <v/>
      </c>
      <c r="E196" s="577">
        <f ca="1">IF(B196="+","Unit",IF(ISERROR(OFFSET('HARGA SATUAN'!$E$6,MATCH(C196,'HARGA SATUAN'!$C$7:$C$1492,0),0)),"",OFFSET('HARGA SATUAN'!$E$6,MATCH(C196,'HARGA SATUAN'!$C$7:$C$1492,0),0)))</f>
        <v>0</v>
      </c>
      <c r="F196" s="668" t="str">
        <f ca="1" t="shared" si="8"/>
        <v/>
      </c>
      <c r="G196" s="573">
        <f ca="1">IF(ISERROR(OFFSET('HARGA SATUAN'!$I$6,MATCH(C196,'HARGA SATUAN'!$C$7:$C$1492,0),0)),"",OFFSET('HARGA SATUAN'!$I$6,MATCH(C196,'HARGA SATUAN'!$C$7:$C$1492,0),0))</f>
        <v>0</v>
      </c>
      <c r="H196" s="667" t="str">
        <f ca="1">IF(B196="","",#REF!)</f>
        <v/>
      </c>
      <c r="I196" s="667" t="str">
        <f ca="1">IF(B196="","",#REF!)</f>
        <v/>
      </c>
      <c r="J196" s="667" t="str">
        <f ca="1">IF(B196="","",#REF!)</f>
        <v/>
      </c>
      <c r="K196" s="667" t="str">
        <f ca="1">IF(B196="","",#REF!)</f>
        <v/>
      </c>
      <c r="L196" s="667" t="str">
        <f ca="1">IF(C196="","",#REF!)</f>
        <v/>
      </c>
    </row>
    <row r="197" spans="1:12">
      <c r="A197" s="640">
        <v>186</v>
      </c>
      <c r="B197" s="666" t="str">
        <f ca="1" t="shared" si="6"/>
        <v/>
      </c>
      <c r="C197" s="203" t="str">
        <f ca="1" t="shared" si="7"/>
        <v/>
      </c>
      <c r="D197" s="577" t="str">
        <f ca="1">IF(ISERROR(OFFSET('HARGA SATUAN'!$D$6,MATCH(C197,'HARGA SATUAN'!$C$7:$C$1492,0),0)),"",OFFSET('HARGA SATUAN'!$D$6,MATCH(C197,'HARGA SATUAN'!$C$7:$C$1492,0),0))</f>
        <v/>
      </c>
      <c r="E197" s="577">
        <f ca="1">IF(B197="+","Unit",IF(ISERROR(OFFSET('HARGA SATUAN'!$E$6,MATCH(C197,'HARGA SATUAN'!$C$7:$C$1492,0),0)),"",OFFSET('HARGA SATUAN'!$E$6,MATCH(C197,'HARGA SATUAN'!$C$7:$C$1492,0),0)))</f>
        <v>0</v>
      </c>
      <c r="F197" s="668" t="str">
        <f ca="1" t="shared" si="8"/>
        <v/>
      </c>
      <c r="G197" s="573">
        <f ca="1">IF(ISERROR(OFFSET('HARGA SATUAN'!$I$6,MATCH(C197,'HARGA SATUAN'!$C$7:$C$1492,0),0)),"",OFFSET('HARGA SATUAN'!$I$6,MATCH(C197,'HARGA SATUAN'!$C$7:$C$1492,0),0))</f>
        <v>0</v>
      </c>
      <c r="H197" s="667" t="str">
        <f ca="1">IF(B197="","",#REF!)</f>
        <v/>
      </c>
      <c r="I197" s="667" t="str">
        <f ca="1">IF(B197="","",#REF!)</f>
        <v/>
      </c>
      <c r="J197" s="667" t="str">
        <f ca="1">IF(B197="","",#REF!)</f>
        <v/>
      </c>
      <c r="K197" s="667" t="str">
        <f ca="1">IF(B197="","",#REF!)</f>
        <v/>
      </c>
      <c r="L197" s="667" t="str">
        <f ca="1">IF(C197="","",#REF!)</f>
        <v/>
      </c>
    </row>
    <row r="198" spans="1:12">
      <c r="A198" s="640">
        <v>187</v>
      </c>
      <c r="B198" s="666" t="str">
        <f ca="1" t="shared" si="6"/>
        <v/>
      </c>
      <c r="C198" s="203" t="str">
        <f ca="1" t="shared" si="7"/>
        <v/>
      </c>
      <c r="D198" s="577" t="str">
        <f ca="1">IF(ISERROR(OFFSET('HARGA SATUAN'!$D$6,MATCH(C198,'HARGA SATUAN'!$C$7:$C$1492,0),0)),"",OFFSET('HARGA SATUAN'!$D$6,MATCH(C198,'HARGA SATUAN'!$C$7:$C$1492,0),0))</f>
        <v/>
      </c>
      <c r="E198" s="577">
        <f ca="1">IF(B198="+","Unit",IF(ISERROR(OFFSET('HARGA SATUAN'!$E$6,MATCH(C198,'HARGA SATUAN'!$C$7:$C$1492,0),0)),"",OFFSET('HARGA SATUAN'!$E$6,MATCH(C198,'HARGA SATUAN'!$C$7:$C$1492,0),0)))</f>
        <v>0</v>
      </c>
      <c r="F198" s="668" t="str">
        <f ca="1" t="shared" si="8"/>
        <v/>
      </c>
      <c r="G198" s="573">
        <f ca="1">IF(ISERROR(OFFSET('HARGA SATUAN'!$I$6,MATCH(C198,'HARGA SATUAN'!$C$7:$C$1492,0),0)),"",OFFSET('HARGA SATUAN'!$I$6,MATCH(C198,'HARGA SATUAN'!$C$7:$C$1492,0),0))</f>
        <v>0</v>
      </c>
      <c r="H198" s="667" t="str">
        <f ca="1">IF(B198="","",#REF!)</f>
        <v/>
      </c>
      <c r="I198" s="667" t="str">
        <f ca="1">IF(B198="","",#REF!)</f>
        <v/>
      </c>
      <c r="J198" s="667" t="str">
        <f ca="1">IF(B198="","",#REF!)</f>
        <v/>
      </c>
      <c r="K198" s="667" t="str">
        <f ca="1">IF(B198="","",#REF!)</f>
        <v/>
      </c>
      <c r="L198" s="667" t="str">
        <f ca="1">IF(C198="","",#REF!)</f>
        <v/>
      </c>
    </row>
    <row r="199" spans="1:12">
      <c r="A199" s="640">
        <v>188</v>
      </c>
      <c r="B199" s="666" t="str">
        <f ca="1" t="shared" si="6"/>
        <v/>
      </c>
      <c r="C199" s="203" t="str">
        <f ca="1" t="shared" si="7"/>
        <v/>
      </c>
      <c r="D199" s="577" t="str">
        <f ca="1">IF(ISERROR(OFFSET('HARGA SATUAN'!$D$6,MATCH(C199,'HARGA SATUAN'!$C$7:$C$1492,0),0)),"",OFFSET('HARGA SATUAN'!$D$6,MATCH(C199,'HARGA SATUAN'!$C$7:$C$1492,0),0))</f>
        <v/>
      </c>
      <c r="E199" s="577">
        <f ca="1">IF(B199="+","Unit",IF(ISERROR(OFFSET('HARGA SATUAN'!$E$6,MATCH(C199,'HARGA SATUAN'!$C$7:$C$1492,0),0)),"",OFFSET('HARGA SATUAN'!$E$6,MATCH(C199,'HARGA SATUAN'!$C$7:$C$1492,0),0)))</f>
        <v>0</v>
      </c>
      <c r="F199" s="668" t="str">
        <f ca="1" t="shared" si="8"/>
        <v/>
      </c>
      <c r="G199" s="573">
        <f ca="1">IF(ISERROR(OFFSET('HARGA SATUAN'!$I$6,MATCH(C199,'HARGA SATUAN'!$C$7:$C$1492,0),0)),"",OFFSET('HARGA SATUAN'!$I$6,MATCH(C199,'HARGA SATUAN'!$C$7:$C$1492,0),0))</f>
        <v>0</v>
      </c>
      <c r="H199" s="667" t="str">
        <f ca="1">IF(B199="","",#REF!)</f>
        <v/>
      </c>
      <c r="I199" s="667" t="str">
        <f ca="1">IF(B199="","",#REF!)</f>
        <v/>
      </c>
      <c r="J199" s="667" t="str">
        <f ca="1">IF(B199="","",#REF!)</f>
        <v/>
      </c>
      <c r="K199" s="667" t="str">
        <f ca="1">IF(B199="","",#REF!)</f>
        <v/>
      </c>
      <c r="L199" s="667" t="str">
        <f ca="1">IF(C199="","",#REF!)</f>
        <v/>
      </c>
    </row>
    <row r="200" spans="1:12">
      <c r="A200" s="640">
        <v>189</v>
      </c>
      <c r="B200" s="666" t="str">
        <f ca="1" t="shared" si="6"/>
        <v/>
      </c>
      <c r="C200" s="203" t="str">
        <f ca="1" t="shared" si="7"/>
        <v/>
      </c>
      <c r="D200" s="577" t="str">
        <f ca="1">IF(ISERROR(OFFSET('HARGA SATUAN'!$D$6,MATCH(C200,'HARGA SATUAN'!$C$7:$C$1492,0),0)),"",OFFSET('HARGA SATUAN'!$D$6,MATCH(C200,'HARGA SATUAN'!$C$7:$C$1492,0),0))</f>
        <v/>
      </c>
      <c r="E200" s="577">
        <f ca="1">IF(B200="+","Unit",IF(ISERROR(OFFSET('HARGA SATUAN'!$E$6,MATCH(C200,'HARGA SATUAN'!$C$7:$C$1492,0),0)),"",OFFSET('HARGA SATUAN'!$E$6,MATCH(C200,'HARGA SATUAN'!$C$7:$C$1492,0),0)))</f>
        <v>0</v>
      </c>
      <c r="F200" s="668" t="str">
        <f ca="1" t="shared" si="8"/>
        <v/>
      </c>
      <c r="G200" s="573">
        <f ca="1">IF(ISERROR(OFFSET('HARGA SATUAN'!$I$6,MATCH(C200,'HARGA SATUAN'!$C$7:$C$1492,0),0)),"",OFFSET('HARGA SATUAN'!$I$6,MATCH(C200,'HARGA SATUAN'!$C$7:$C$1492,0),0))</f>
        <v>0</v>
      </c>
      <c r="H200" s="667" t="str">
        <f ca="1">IF(B200="","",#REF!)</f>
        <v/>
      </c>
      <c r="I200" s="667" t="str">
        <f ca="1">IF(B200="","",#REF!)</f>
        <v/>
      </c>
      <c r="J200" s="667" t="str">
        <f ca="1">IF(B200="","",#REF!)</f>
        <v/>
      </c>
      <c r="K200" s="667" t="str">
        <f ca="1">IF(B200="","",#REF!)</f>
        <v/>
      </c>
      <c r="L200" s="667" t="str">
        <f ca="1">IF(C200="","",#REF!)</f>
        <v/>
      </c>
    </row>
    <row r="201" spans="1:12">
      <c r="A201" s="640">
        <v>190</v>
      </c>
      <c r="B201" s="666" t="str">
        <f ca="1" t="shared" si="6"/>
        <v/>
      </c>
      <c r="C201" s="203" t="str">
        <f ca="1" t="shared" si="7"/>
        <v/>
      </c>
      <c r="D201" s="577" t="str">
        <f ca="1">IF(ISERROR(OFFSET('HARGA SATUAN'!$D$6,MATCH(C201,'HARGA SATUAN'!$C$7:$C$1492,0),0)),"",OFFSET('HARGA SATUAN'!$D$6,MATCH(C201,'HARGA SATUAN'!$C$7:$C$1492,0),0))</f>
        <v/>
      </c>
      <c r="E201" s="577">
        <f ca="1">IF(B201="+","Unit",IF(ISERROR(OFFSET('HARGA SATUAN'!$E$6,MATCH(C201,'HARGA SATUAN'!$C$7:$C$1492,0),0)),"",OFFSET('HARGA SATUAN'!$E$6,MATCH(C201,'HARGA SATUAN'!$C$7:$C$1492,0),0)))</f>
        <v>0</v>
      </c>
      <c r="F201" s="668" t="str">
        <f ca="1" t="shared" si="8"/>
        <v/>
      </c>
      <c r="G201" s="573">
        <f ca="1">IF(ISERROR(OFFSET('HARGA SATUAN'!$I$6,MATCH(C201,'HARGA SATUAN'!$C$7:$C$1492,0),0)),"",OFFSET('HARGA SATUAN'!$I$6,MATCH(C201,'HARGA SATUAN'!$C$7:$C$1492,0),0))</f>
        <v>0</v>
      </c>
      <c r="H201" s="667" t="str">
        <f ca="1">IF(B201="","",#REF!)</f>
        <v/>
      </c>
      <c r="I201" s="667" t="str">
        <f ca="1">IF(B201="","",#REF!)</f>
        <v/>
      </c>
      <c r="J201" s="667" t="str">
        <f ca="1">IF(B201="","",#REF!)</f>
        <v/>
      </c>
      <c r="K201" s="667" t="str">
        <f ca="1">IF(B201="","",#REF!)</f>
        <v/>
      </c>
      <c r="L201" s="667" t="str">
        <f ca="1">IF(C201="","",#REF!)</f>
        <v/>
      </c>
    </row>
    <row r="202" spans="1:12">
      <c r="A202" s="640">
        <v>191</v>
      </c>
      <c r="B202" s="666" t="str">
        <f ca="1" t="shared" si="6"/>
        <v/>
      </c>
      <c r="C202" s="203" t="str">
        <f ca="1" t="shared" si="7"/>
        <v/>
      </c>
      <c r="D202" s="577" t="str">
        <f ca="1">IF(ISERROR(OFFSET('HARGA SATUAN'!$D$6,MATCH(C202,'HARGA SATUAN'!$C$7:$C$1492,0),0)),"",OFFSET('HARGA SATUAN'!$D$6,MATCH(C202,'HARGA SATUAN'!$C$7:$C$1492,0),0))</f>
        <v/>
      </c>
      <c r="E202" s="577">
        <f ca="1">IF(B202="+","Unit",IF(ISERROR(OFFSET('HARGA SATUAN'!$E$6,MATCH(C202,'HARGA SATUAN'!$C$7:$C$1492,0),0)),"",OFFSET('HARGA SATUAN'!$E$6,MATCH(C202,'HARGA SATUAN'!$C$7:$C$1492,0),0)))</f>
        <v>0</v>
      </c>
      <c r="F202" s="668" t="str">
        <f ca="1" t="shared" si="8"/>
        <v/>
      </c>
      <c r="G202" s="573">
        <f ca="1">IF(ISERROR(OFFSET('HARGA SATUAN'!$I$6,MATCH(C202,'HARGA SATUAN'!$C$7:$C$1492,0),0)),"",OFFSET('HARGA SATUAN'!$I$6,MATCH(C202,'HARGA SATUAN'!$C$7:$C$1492,0),0))</f>
        <v>0</v>
      </c>
      <c r="H202" s="667" t="str">
        <f ca="1">IF(B202="","",#REF!)</f>
        <v/>
      </c>
      <c r="I202" s="667" t="str">
        <f ca="1">IF(B202="","",#REF!)</f>
        <v/>
      </c>
      <c r="J202" s="667" t="str">
        <f ca="1">IF(B202="","",#REF!)</f>
        <v/>
      </c>
      <c r="K202" s="667" t="str">
        <f ca="1">IF(B202="","",#REF!)</f>
        <v/>
      </c>
      <c r="L202" s="667" t="str">
        <f ca="1">IF(C202="","",#REF!)</f>
        <v/>
      </c>
    </row>
    <row r="203" spans="1:12">
      <c r="A203" s="640">
        <v>192</v>
      </c>
      <c r="B203" s="666" t="str">
        <f ca="1" t="shared" si="6"/>
        <v/>
      </c>
      <c r="C203" s="203" t="str">
        <f ca="1" t="shared" si="7"/>
        <v/>
      </c>
      <c r="D203" s="577" t="str">
        <f ca="1">IF(ISERROR(OFFSET('HARGA SATUAN'!$D$6,MATCH(C203,'HARGA SATUAN'!$C$7:$C$1492,0),0)),"",OFFSET('HARGA SATUAN'!$D$6,MATCH(C203,'HARGA SATUAN'!$C$7:$C$1492,0),0))</f>
        <v/>
      </c>
      <c r="E203" s="577">
        <f ca="1">IF(B203="+","Unit",IF(ISERROR(OFFSET('HARGA SATUAN'!$E$6,MATCH(C203,'HARGA SATUAN'!$C$7:$C$1492,0),0)),"",OFFSET('HARGA SATUAN'!$E$6,MATCH(C203,'HARGA SATUAN'!$C$7:$C$1492,0),0)))</f>
        <v>0</v>
      </c>
      <c r="F203" s="668" t="str">
        <f ca="1" t="shared" si="8"/>
        <v/>
      </c>
      <c r="G203" s="573">
        <f ca="1">IF(ISERROR(OFFSET('HARGA SATUAN'!$I$6,MATCH(C203,'HARGA SATUAN'!$C$7:$C$1492,0),0)),"",OFFSET('HARGA SATUAN'!$I$6,MATCH(C203,'HARGA SATUAN'!$C$7:$C$1492,0),0))</f>
        <v>0</v>
      </c>
      <c r="H203" s="667" t="str">
        <f ca="1">IF(B203="","",#REF!)</f>
        <v/>
      </c>
      <c r="I203" s="667" t="str">
        <f ca="1">IF(B203="","",#REF!)</f>
        <v/>
      </c>
      <c r="J203" s="667" t="str">
        <f ca="1">IF(B203="","",#REF!)</f>
        <v/>
      </c>
      <c r="K203" s="667" t="str">
        <f ca="1">IF(B203="","",#REF!)</f>
        <v/>
      </c>
      <c r="L203" s="667" t="str">
        <f ca="1">IF(C203="","",#REF!)</f>
        <v/>
      </c>
    </row>
    <row r="204" spans="1:12">
      <c r="A204" s="640">
        <v>193</v>
      </c>
      <c r="B204" s="666" t="str">
        <f ca="1" t="shared" si="6"/>
        <v/>
      </c>
      <c r="C204" s="203" t="str">
        <f ca="1" t="shared" si="7"/>
        <v/>
      </c>
      <c r="D204" s="577" t="str">
        <f ca="1">IF(ISERROR(OFFSET('HARGA SATUAN'!$D$6,MATCH(C204,'HARGA SATUAN'!$C$7:$C$1492,0),0)),"",OFFSET('HARGA SATUAN'!$D$6,MATCH(C204,'HARGA SATUAN'!$C$7:$C$1492,0),0))</f>
        <v/>
      </c>
      <c r="E204" s="577">
        <f ca="1">IF(B204="+","Unit",IF(ISERROR(OFFSET('HARGA SATUAN'!$E$6,MATCH(C204,'HARGA SATUAN'!$C$7:$C$1492,0),0)),"",OFFSET('HARGA SATUAN'!$E$6,MATCH(C204,'HARGA SATUAN'!$C$7:$C$1492,0),0)))</f>
        <v>0</v>
      </c>
      <c r="F204" s="668" t="str">
        <f ca="1" t="shared" si="8"/>
        <v/>
      </c>
      <c r="G204" s="573">
        <f ca="1">IF(ISERROR(OFFSET('HARGA SATUAN'!$I$6,MATCH(C204,'HARGA SATUAN'!$C$7:$C$1492,0),0)),"",OFFSET('HARGA SATUAN'!$I$6,MATCH(C204,'HARGA SATUAN'!$C$7:$C$1492,0),0))</f>
        <v>0</v>
      </c>
      <c r="H204" s="667" t="str">
        <f ca="1">IF(B204="","",#REF!)</f>
        <v/>
      </c>
      <c r="I204" s="667" t="str">
        <f ca="1">IF(B204="","",#REF!)</f>
        <v/>
      </c>
      <c r="J204" s="667" t="str">
        <f ca="1">IF(B204="","",#REF!)</f>
        <v/>
      </c>
      <c r="K204" s="667" t="str">
        <f ca="1">IF(B204="","",#REF!)</f>
        <v/>
      </c>
      <c r="L204" s="667" t="str">
        <f ca="1">IF(C204="","",#REF!)</f>
        <v/>
      </c>
    </row>
    <row r="205" spans="1:12">
      <c r="A205" s="640">
        <v>194</v>
      </c>
      <c r="B205" s="666" t="str">
        <f ca="1" t="shared" ref="B205:B268" si="9">IF(C205="","",A205)</f>
        <v/>
      </c>
      <c r="C205" s="203" t="str">
        <f ca="1" t="shared" ref="C205:C268" si="10">IF(ISERROR(OFFSET($C$713,MATCH(A205,$F$714:$F$1320,0),0)),"",OFFSET($C$713,MATCH(A205,$F$714:$F$1320,0),0))</f>
        <v/>
      </c>
      <c r="D205" s="577" t="str">
        <f ca="1">IF(ISERROR(OFFSET('HARGA SATUAN'!$D$6,MATCH(C205,'HARGA SATUAN'!$C$7:$C$1492,0),0)),"",OFFSET('HARGA SATUAN'!$D$6,MATCH(C205,'HARGA SATUAN'!$C$7:$C$1492,0),0))</f>
        <v/>
      </c>
      <c r="E205" s="577">
        <f ca="1">IF(B205="+","Unit",IF(ISERROR(OFFSET('HARGA SATUAN'!$E$6,MATCH(C205,'HARGA SATUAN'!$C$7:$C$1492,0),0)),"",OFFSET('HARGA SATUAN'!$E$6,MATCH(C205,'HARGA SATUAN'!$C$7:$C$1492,0),0)))</f>
        <v>0</v>
      </c>
      <c r="F205" s="668" t="str">
        <f ca="1" t="shared" ref="F205:F268" si="11">IF(ISERROR(OFFSET($D$713,MATCH(A205,$F$714:$F$1320,0),0)),"",OFFSET($D$713,MATCH(A205,$F$714:$F$1320,0),0))</f>
        <v/>
      </c>
      <c r="G205" s="573">
        <f ca="1">IF(ISERROR(OFFSET('HARGA SATUAN'!$I$6,MATCH(C205,'HARGA SATUAN'!$C$7:$C$1492,0),0)),"",OFFSET('HARGA SATUAN'!$I$6,MATCH(C205,'HARGA SATUAN'!$C$7:$C$1492,0),0))</f>
        <v>0</v>
      </c>
      <c r="H205" s="667" t="str">
        <f ca="1">IF(B205="","",#REF!)</f>
        <v/>
      </c>
      <c r="I205" s="667" t="str">
        <f ca="1">IF(B205="","",#REF!)</f>
        <v/>
      </c>
      <c r="J205" s="667" t="str">
        <f ca="1">IF(B205="","",#REF!)</f>
        <v/>
      </c>
      <c r="K205" s="667" t="str">
        <f ca="1">IF(B205="","",#REF!)</f>
        <v/>
      </c>
      <c r="L205" s="667" t="str">
        <f ca="1">IF(C205="","",#REF!)</f>
        <v/>
      </c>
    </row>
    <row r="206" spans="1:12">
      <c r="A206" s="640">
        <v>195</v>
      </c>
      <c r="B206" s="666" t="str">
        <f ca="1" t="shared" si="9"/>
        <v/>
      </c>
      <c r="C206" s="203" t="str">
        <f ca="1" t="shared" si="10"/>
        <v/>
      </c>
      <c r="D206" s="577" t="str">
        <f ca="1">IF(ISERROR(OFFSET('HARGA SATUAN'!$D$6,MATCH(C206,'HARGA SATUAN'!$C$7:$C$1492,0),0)),"",OFFSET('HARGA SATUAN'!$D$6,MATCH(C206,'HARGA SATUAN'!$C$7:$C$1492,0),0))</f>
        <v/>
      </c>
      <c r="E206" s="577">
        <f ca="1">IF(B206="+","Unit",IF(ISERROR(OFFSET('HARGA SATUAN'!$E$6,MATCH(C206,'HARGA SATUAN'!$C$7:$C$1492,0),0)),"",OFFSET('HARGA SATUAN'!$E$6,MATCH(C206,'HARGA SATUAN'!$C$7:$C$1492,0),0)))</f>
        <v>0</v>
      </c>
      <c r="F206" s="668" t="str">
        <f ca="1" t="shared" si="11"/>
        <v/>
      </c>
      <c r="G206" s="573">
        <f ca="1">IF(ISERROR(OFFSET('HARGA SATUAN'!$I$6,MATCH(C206,'HARGA SATUAN'!$C$7:$C$1492,0),0)),"",OFFSET('HARGA SATUAN'!$I$6,MATCH(C206,'HARGA SATUAN'!$C$7:$C$1492,0),0))</f>
        <v>0</v>
      </c>
      <c r="H206" s="667" t="str">
        <f ca="1">IF(B206="","",#REF!)</f>
        <v/>
      </c>
      <c r="I206" s="667" t="str">
        <f ca="1">IF(B206="","",#REF!)</f>
        <v/>
      </c>
      <c r="J206" s="667" t="str">
        <f ca="1">IF(B206="","",#REF!)</f>
        <v/>
      </c>
      <c r="K206" s="667" t="str">
        <f ca="1">IF(B206="","",#REF!)</f>
        <v/>
      </c>
      <c r="L206" s="667" t="str">
        <f ca="1">IF(C206="","",#REF!)</f>
        <v/>
      </c>
    </row>
    <row r="207" spans="1:12">
      <c r="A207" s="640">
        <v>196</v>
      </c>
      <c r="B207" s="666" t="str">
        <f ca="1" t="shared" si="9"/>
        <v/>
      </c>
      <c r="C207" s="203" t="str">
        <f ca="1" t="shared" si="10"/>
        <v/>
      </c>
      <c r="D207" s="577" t="str">
        <f ca="1">IF(ISERROR(OFFSET('HARGA SATUAN'!$D$6,MATCH(C207,'HARGA SATUAN'!$C$7:$C$1492,0),0)),"",OFFSET('HARGA SATUAN'!$D$6,MATCH(C207,'HARGA SATUAN'!$C$7:$C$1492,0),0))</f>
        <v/>
      </c>
      <c r="E207" s="577">
        <f ca="1">IF(B207="+","Unit",IF(ISERROR(OFFSET('HARGA SATUAN'!$E$6,MATCH(C207,'HARGA SATUAN'!$C$7:$C$1492,0),0)),"",OFFSET('HARGA SATUAN'!$E$6,MATCH(C207,'HARGA SATUAN'!$C$7:$C$1492,0),0)))</f>
        <v>0</v>
      </c>
      <c r="F207" s="668" t="str">
        <f ca="1" t="shared" si="11"/>
        <v/>
      </c>
      <c r="G207" s="573">
        <f ca="1">IF(ISERROR(OFFSET('HARGA SATUAN'!$I$6,MATCH(C207,'HARGA SATUAN'!$C$7:$C$1492,0),0)),"",OFFSET('HARGA SATUAN'!$I$6,MATCH(C207,'HARGA SATUAN'!$C$7:$C$1492,0),0))</f>
        <v>0</v>
      </c>
      <c r="H207" s="667" t="str">
        <f ca="1">IF(B207="","",#REF!)</f>
        <v/>
      </c>
      <c r="I207" s="667" t="str">
        <f ca="1">IF(B207="","",#REF!)</f>
        <v/>
      </c>
      <c r="J207" s="667" t="str">
        <f ca="1">IF(B207="","",#REF!)</f>
        <v/>
      </c>
      <c r="K207" s="667" t="str">
        <f ca="1">IF(B207="","",#REF!)</f>
        <v/>
      </c>
      <c r="L207" s="667" t="str">
        <f ca="1">IF(C207="","",#REF!)</f>
        <v/>
      </c>
    </row>
    <row r="208" spans="1:12">
      <c r="A208" s="640">
        <v>197</v>
      </c>
      <c r="B208" s="666" t="str">
        <f ca="1" t="shared" si="9"/>
        <v/>
      </c>
      <c r="C208" s="203" t="str">
        <f ca="1" t="shared" si="10"/>
        <v/>
      </c>
      <c r="D208" s="577" t="str">
        <f ca="1">IF(ISERROR(OFFSET('HARGA SATUAN'!$D$6,MATCH(C208,'HARGA SATUAN'!$C$7:$C$1492,0),0)),"",OFFSET('HARGA SATUAN'!$D$6,MATCH(C208,'HARGA SATUAN'!$C$7:$C$1492,0),0))</f>
        <v/>
      </c>
      <c r="E208" s="577">
        <f ca="1">IF(B208="+","Unit",IF(ISERROR(OFFSET('HARGA SATUAN'!$E$6,MATCH(C208,'HARGA SATUAN'!$C$7:$C$1492,0),0)),"",OFFSET('HARGA SATUAN'!$E$6,MATCH(C208,'HARGA SATUAN'!$C$7:$C$1492,0),0)))</f>
        <v>0</v>
      </c>
      <c r="F208" s="668" t="str">
        <f ca="1" t="shared" si="11"/>
        <v/>
      </c>
      <c r="G208" s="573">
        <f ca="1">IF(ISERROR(OFFSET('HARGA SATUAN'!$I$6,MATCH(C208,'HARGA SATUAN'!$C$7:$C$1492,0),0)),"",OFFSET('HARGA SATUAN'!$I$6,MATCH(C208,'HARGA SATUAN'!$C$7:$C$1492,0),0))</f>
        <v>0</v>
      </c>
      <c r="H208" s="667" t="str">
        <f ca="1">IF(B208="","",#REF!)</f>
        <v/>
      </c>
      <c r="I208" s="667" t="str">
        <f ca="1">IF(B208="","",#REF!)</f>
        <v/>
      </c>
      <c r="J208" s="667" t="str">
        <f ca="1">IF(B208="","",#REF!)</f>
        <v/>
      </c>
      <c r="K208" s="667" t="str">
        <f ca="1">IF(B208="","",#REF!)</f>
        <v/>
      </c>
      <c r="L208" s="667" t="str">
        <f ca="1">IF(C208="","",#REF!)</f>
        <v/>
      </c>
    </row>
    <row r="209" spans="1:12">
      <c r="A209" s="640">
        <v>198</v>
      </c>
      <c r="B209" s="666" t="str">
        <f ca="1" t="shared" si="9"/>
        <v/>
      </c>
      <c r="C209" s="203" t="str">
        <f ca="1" t="shared" si="10"/>
        <v/>
      </c>
      <c r="D209" s="577" t="str">
        <f ca="1">IF(ISERROR(OFFSET('HARGA SATUAN'!$D$6,MATCH(C209,'HARGA SATUAN'!$C$7:$C$1492,0),0)),"",OFFSET('HARGA SATUAN'!$D$6,MATCH(C209,'HARGA SATUAN'!$C$7:$C$1492,0),0))</f>
        <v/>
      </c>
      <c r="E209" s="577">
        <f ca="1">IF(B209="+","Unit",IF(ISERROR(OFFSET('HARGA SATUAN'!$E$6,MATCH(C209,'HARGA SATUAN'!$C$7:$C$1492,0),0)),"",OFFSET('HARGA SATUAN'!$E$6,MATCH(C209,'HARGA SATUAN'!$C$7:$C$1492,0),0)))</f>
        <v>0</v>
      </c>
      <c r="F209" s="668" t="str">
        <f ca="1" t="shared" si="11"/>
        <v/>
      </c>
      <c r="G209" s="573">
        <f ca="1">IF(ISERROR(OFFSET('HARGA SATUAN'!$I$6,MATCH(C209,'HARGA SATUAN'!$C$7:$C$1492,0),0)),"",OFFSET('HARGA SATUAN'!$I$6,MATCH(C209,'HARGA SATUAN'!$C$7:$C$1492,0),0))</f>
        <v>0</v>
      </c>
      <c r="H209" s="667" t="str">
        <f ca="1">IF(B209="","",#REF!)</f>
        <v/>
      </c>
      <c r="I209" s="667" t="str">
        <f ca="1">IF(B209="","",#REF!)</f>
        <v/>
      </c>
      <c r="J209" s="667" t="str">
        <f ca="1">IF(B209="","",#REF!)</f>
        <v/>
      </c>
      <c r="K209" s="667" t="str">
        <f ca="1">IF(B209="","",#REF!)</f>
        <v/>
      </c>
      <c r="L209" s="667" t="str">
        <f ca="1">IF(C209="","",#REF!)</f>
        <v/>
      </c>
    </row>
    <row r="210" spans="1:12">
      <c r="A210" s="640">
        <v>199</v>
      </c>
      <c r="B210" s="666" t="str">
        <f ca="1" t="shared" si="9"/>
        <v/>
      </c>
      <c r="C210" s="203" t="str">
        <f ca="1" t="shared" si="10"/>
        <v/>
      </c>
      <c r="D210" s="577" t="str">
        <f ca="1">IF(ISERROR(OFFSET('HARGA SATUAN'!$D$6,MATCH(C210,'HARGA SATUAN'!$C$7:$C$1492,0),0)),"",OFFSET('HARGA SATUAN'!$D$6,MATCH(C210,'HARGA SATUAN'!$C$7:$C$1492,0),0))</f>
        <v/>
      </c>
      <c r="E210" s="577">
        <f ca="1">IF(B210="+","Unit",IF(ISERROR(OFFSET('HARGA SATUAN'!$E$6,MATCH(C210,'HARGA SATUAN'!$C$7:$C$1492,0),0)),"",OFFSET('HARGA SATUAN'!$E$6,MATCH(C210,'HARGA SATUAN'!$C$7:$C$1492,0),0)))</f>
        <v>0</v>
      </c>
      <c r="F210" s="668" t="str">
        <f ca="1" t="shared" si="11"/>
        <v/>
      </c>
      <c r="G210" s="573">
        <f ca="1">IF(ISERROR(OFFSET('HARGA SATUAN'!$I$6,MATCH(C210,'HARGA SATUAN'!$C$7:$C$1492,0),0)),"",OFFSET('HARGA SATUAN'!$I$6,MATCH(C210,'HARGA SATUAN'!$C$7:$C$1492,0),0))</f>
        <v>0</v>
      </c>
      <c r="H210" s="667" t="str">
        <f ca="1">IF(B210="","",#REF!)</f>
        <v/>
      </c>
      <c r="I210" s="667" t="str">
        <f ca="1">IF(B210="","",#REF!)</f>
        <v/>
      </c>
      <c r="J210" s="667" t="str">
        <f ca="1">IF(B210="","",#REF!)</f>
        <v/>
      </c>
      <c r="K210" s="667" t="str">
        <f ca="1">IF(B210="","",#REF!)</f>
        <v/>
      </c>
      <c r="L210" s="667" t="str">
        <f ca="1">IF(C210="","",#REF!)</f>
        <v/>
      </c>
    </row>
    <row r="211" spans="1:12">
      <c r="A211" s="640">
        <v>200</v>
      </c>
      <c r="B211" s="666" t="str">
        <f ca="1" t="shared" si="9"/>
        <v/>
      </c>
      <c r="C211" s="203" t="str">
        <f ca="1" t="shared" si="10"/>
        <v/>
      </c>
      <c r="D211" s="577" t="str">
        <f ca="1">IF(ISERROR(OFFSET('HARGA SATUAN'!$D$6,MATCH(C211,'HARGA SATUAN'!$C$7:$C$1492,0),0)),"",OFFSET('HARGA SATUAN'!$D$6,MATCH(C211,'HARGA SATUAN'!$C$7:$C$1492,0),0))</f>
        <v/>
      </c>
      <c r="E211" s="577">
        <f ca="1">IF(B211="+","Unit",IF(ISERROR(OFFSET('HARGA SATUAN'!$E$6,MATCH(C211,'HARGA SATUAN'!$C$7:$C$1492,0),0)),"",OFFSET('HARGA SATUAN'!$E$6,MATCH(C211,'HARGA SATUAN'!$C$7:$C$1492,0),0)))</f>
        <v>0</v>
      </c>
      <c r="F211" s="668" t="str">
        <f ca="1" t="shared" si="11"/>
        <v/>
      </c>
      <c r="G211" s="573">
        <f ca="1">IF(ISERROR(OFFSET('HARGA SATUAN'!$I$6,MATCH(C211,'HARGA SATUAN'!$C$7:$C$1492,0),0)),"",OFFSET('HARGA SATUAN'!$I$6,MATCH(C211,'HARGA SATUAN'!$C$7:$C$1492,0),0))</f>
        <v>0</v>
      </c>
      <c r="H211" s="667" t="str">
        <f ca="1">IF(B211="","",#REF!)</f>
        <v/>
      </c>
      <c r="I211" s="667" t="str">
        <f ca="1">IF(B211="","",#REF!)</f>
        <v/>
      </c>
      <c r="J211" s="667" t="str">
        <f ca="1">IF(B211="","",#REF!)</f>
        <v/>
      </c>
      <c r="K211" s="667" t="str">
        <f ca="1">IF(B211="","",#REF!)</f>
        <v/>
      </c>
      <c r="L211" s="667" t="str">
        <f ca="1">IF(C211="","",#REF!)</f>
        <v/>
      </c>
    </row>
    <row r="212" spans="1:12">
      <c r="A212" s="640">
        <v>201</v>
      </c>
      <c r="B212" s="666" t="str">
        <f ca="1" t="shared" si="9"/>
        <v/>
      </c>
      <c r="C212" s="203" t="str">
        <f ca="1" t="shared" si="10"/>
        <v/>
      </c>
      <c r="D212" s="577" t="str">
        <f ca="1">IF(ISERROR(OFFSET('HARGA SATUAN'!$D$6,MATCH(C212,'HARGA SATUAN'!$C$7:$C$1492,0),0)),"",OFFSET('HARGA SATUAN'!$D$6,MATCH(C212,'HARGA SATUAN'!$C$7:$C$1492,0),0))</f>
        <v/>
      </c>
      <c r="E212" s="577">
        <f ca="1">IF(B212="+","Unit",IF(ISERROR(OFFSET('HARGA SATUAN'!$E$6,MATCH(C212,'HARGA SATUAN'!$C$7:$C$1492,0),0)),"",OFFSET('HARGA SATUAN'!$E$6,MATCH(C212,'HARGA SATUAN'!$C$7:$C$1492,0),0)))</f>
        <v>0</v>
      </c>
      <c r="F212" s="668" t="str">
        <f ca="1" t="shared" si="11"/>
        <v/>
      </c>
      <c r="G212" s="573">
        <f ca="1">IF(ISERROR(OFFSET('HARGA SATUAN'!$I$6,MATCH(C212,'HARGA SATUAN'!$C$7:$C$1492,0),0)),"",OFFSET('HARGA SATUAN'!$I$6,MATCH(C212,'HARGA SATUAN'!$C$7:$C$1492,0),0))</f>
        <v>0</v>
      </c>
      <c r="H212" s="667" t="str">
        <f ca="1">IF(B212="","",#REF!)</f>
        <v/>
      </c>
      <c r="I212" s="667" t="str">
        <f ca="1">IF(B212="","",#REF!)</f>
        <v/>
      </c>
      <c r="J212" s="667" t="str">
        <f ca="1">IF(B212="","",#REF!)</f>
        <v/>
      </c>
      <c r="K212" s="667" t="str">
        <f ca="1">IF(B212="","",#REF!)</f>
        <v/>
      </c>
      <c r="L212" s="667" t="str">
        <f ca="1">IF(C212="","",#REF!)</f>
        <v/>
      </c>
    </row>
    <row r="213" spans="1:12">
      <c r="A213" s="640">
        <v>202</v>
      </c>
      <c r="B213" s="666" t="str">
        <f ca="1" t="shared" si="9"/>
        <v/>
      </c>
      <c r="C213" s="203" t="str">
        <f ca="1" t="shared" si="10"/>
        <v/>
      </c>
      <c r="D213" s="577" t="str">
        <f ca="1">IF(ISERROR(OFFSET('HARGA SATUAN'!$D$6,MATCH(C213,'HARGA SATUAN'!$C$7:$C$1492,0),0)),"",OFFSET('HARGA SATUAN'!$D$6,MATCH(C213,'HARGA SATUAN'!$C$7:$C$1492,0),0))</f>
        <v/>
      </c>
      <c r="E213" s="577">
        <f ca="1">IF(B213="+","Unit",IF(ISERROR(OFFSET('HARGA SATUAN'!$E$6,MATCH(C213,'HARGA SATUAN'!$C$7:$C$1492,0),0)),"",OFFSET('HARGA SATUAN'!$E$6,MATCH(C213,'HARGA SATUAN'!$C$7:$C$1492,0),0)))</f>
        <v>0</v>
      </c>
      <c r="F213" s="668" t="str">
        <f ca="1" t="shared" si="11"/>
        <v/>
      </c>
      <c r="G213" s="573">
        <f ca="1">IF(ISERROR(OFFSET('HARGA SATUAN'!$I$6,MATCH(C213,'HARGA SATUAN'!$C$7:$C$1492,0),0)),"",OFFSET('HARGA SATUAN'!$I$6,MATCH(C213,'HARGA SATUAN'!$C$7:$C$1492,0),0))</f>
        <v>0</v>
      </c>
      <c r="H213" s="667" t="str">
        <f ca="1">IF(B213="","",#REF!)</f>
        <v/>
      </c>
      <c r="I213" s="667" t="str">
        <f ca="1">IF(B213="","",#REF!)</f>
        <v/>
      </c>
      <c r="J213" s="667" t="str">
        <f ca="1">IF(B213="","",#REF!)</f>
        <v/>
      </c>
      <c r="K213" s="667" t="str">
        <f ca="1">IF(B213="","",#REF!)</f>
        <v/>
      </c>
      <c r="L213" s="667" t="str">
        <f ca="1">IF(C213="","",#REF!)</f>
        <v/>
      </c>
    </row>
    <row r="214" spans="1:12">
      <c r="A214" s="640">
        <v>203</v>
      </c>
      <c r="B214" s="666" t="str">
        <f ca="1" t="shared" si="9"/>
        <v/>
      </c>
      <c r="C214" s="203" t="str">
        <f ca="1" t="shared" si="10"/>
        <v/>
      </c>
      <c r="D214" s="577" t="str">
        <f ca="1">IF(ISERROR(OFFSET('HARGA SATUAN'!$D$6,MATCH(C214,'HARGA SATUAN'!$C$7:$C$1492,0),0)),"",OFFSET('HARGA SATUAN'!$D$6,MATCH(C214,'HARGA SATUAN'!$C$7:$C$1492,0),0))</f>
        <v/>
      </c>
      <c r="E214" s="577">
        <f ca="1">IF(B214="+","Unit",IF(ISERROR(OFFSET('HARGA SATUAN'!$E$6,MATCH(C214,'HARGA SATUAN'!$C$7:$C$1492,0),0)),"",OFFSET('HARGA SATUAN'!$E$6,MATCH(C214,'HARGA SATUAN'!$C$7:$C$1492,0),0)))</f>
        <v>0</v>
      </c>
      <c r="F214" s="668" t="str">
        <f ca="1" t="shared" si="11"/>
        <v/>
      </c>
      <c r="G214" s="573">
        <f ca="1">IF(ISERROR(OFFSET('HARGA SATUAN'!$I$6,MATCH(C214,'HARGA SATUAN'!$C$7:$C$1492,0),0)),"",OFFSET('HARGA SATUAN'!$I$6,MATCH(C214,'HARGA SATUAN'!$C$7:$C$1492,0),0))</f>
        <v>0</v>
      </c>
      <c r="H214" s="667" t="str">
        <f ca="1">IF(B214="","",#REF!)</f>
        <v/>
      </c>
      <c r="I214" s="667" t="str">
        <f ca="1">IF(B214="","",#REF!)</f>
        <v/>
      </c>
      <c r="J214" s="667" t="str">
        <f ca="1">IF(B214="","",#REF!)</f>
        <v/>
      </c>
      <c r="K214" s="667" t="str">
        <f ca="1">IF(B214="","",#REF!)</f>
        <v/>
      </c>
      <c r="L214" s="667" t="str">
        <f ca="1">IF(C214="","",#REF!)</f>
        <v/>
      </c>
    </row>
    <row r="215" spans="1:12">
      <c r="A215" s="640">
        <v>204</v>
      </c>
      <c r="B215" s="666" t="str">
        <f ca="1" t="shared" si="9"/>
        <v/>
      </c>
      <c r="C215" s="203" t="str">
        <f ca="1" t="shared" si="10"/>
        <v/>
      </c>
      <c r="D215" s="577" t="str">
        <f ca="1">IF(ISERROR(OFFSET('HARGA SATUAN'!$D$6,MATCH(C215,'HARGA SATUAN'!$C$7:$C$1492,0),0)),"",OFFSET('HARGA SATUAN'!$D$6,MATCH(C215,'HARGA SATUAN'!$C$7:$C$1492,0),0))</f>
        <v/>
      </c>
      <c r="E215" s="577">
        <f ca="1">IF(B215="+","Unit",IF(ISERROR(OFFSET('HARGA SATUAN'!$E$6,MATCH(C215,'HARGA SATUAN'!$C$7:$C$1492,0),0)),"",OFFSET('HARGA SATUAN'!$E$6,MATCH(C215,'HARGA SATUAN'!$C$7:$C$1492,0),0)))</f>
        <v>0</v>
      </c>
      <c r="F215" s="668" t="str">
        <f ca="1" t="shared" si="11"/>
        <v/>
      </c>
      <c r="G215" s="573">
        <f ca="1">IF(ISERROR(OFFSET('HARGA SATUAN'!$I$6,MATCH(C215,'HARGA SATUAN'!$C$7:$C$1492,0),0)),"",OFFSET('HARGA SATUAN'!$I$6,MATCH(C215,'HARGA SATUAN'!$C$7:$C$1492,0),0))</f>
        <v>0</v>
      </c>
      <c r="H215" s="667" t="str">
        <f ca="1">IF(B215="","",#REF!)</f>
        <v/>
      </c>
      <c r="I215" s="667" t="str">
        <f ca="1">IF(B215="","",#REF!)</f>
        <v/>
      </c>
      <c r="J215" s="667" t="str">
        <f ca="1">IF(B215="","",#REF!)</f>
        <v/>
      </c>
      <c r="K215" s="667" t="str">
        <f ca="1">IF(B215="","",#REF!)</f>
        <v/>
      </c>
      <c r="L215" s="667" t="str">
        <f ca="1">IF(C215="","",#REF!)</f>
        <v/>
      </c>
    </row>
    <row r="216" spans="1:12">
      <c r="A216" s="640">
        <v>205</v>
      </c>
      <c r="B216" s="666" t="str">
        <f ca="1" t="shared" si="9"/>
        <v/>
      </c>
      <c r="C216" s="203" t="str">
        <f ca="1" t="shared" si="10"/>
        <v/>
      </c>
      <c r="D216" s="577" t="str">
        <f ca="1">IF(ISERROR(OFFSET('HARGA SATUAN'!$D$6,MATCH(C216,'HARGA SATUAN'!$C$7:$C$1492,0),0)),"",OFFSET('HARGA SATUAN'!$D$6,MATCH(C216,'HARGA SATUAN'!$C$7:$C$1492,0),0))</f>
        <v/>
      </c>
      <c r="E216" s="577">
        <f ca="1">IF(B216="+","Unit",IF(ISERROR(OFFSET('HARGA SATUAN'!$E$6,MATCH(C216,'HARGA SATUAN'!$C$7:$C$1492,0),0)),"",OFFSET('HARGA SATUAN'!$E$6,MATCH(C216,'HARGA SATUAN'!$C$7:$C$1492,0),0)))</f>
        <v>0</v>
      </c>
      <c r="F216" s="668" t="str">
        <f ca="1" t="shared" si="11"/>
        <v/>
      </c>
      <c r="G216" s="573">
        <f ca="1">IF(ISERROR(OFFSET('HARGA SATUAN'!$I$6,MATCH(C216,'HARGA SATUAN'!$C$7:$C$1492,0),0)),"",OFFSET('HARGA SATUAN'!$I$6,MATCH(C216,'HARGA SATUAN'!$C$7:$C$1492,0),0))</f>
        <v>0</v>
      </c>
      <c r="H216" s="667" t="str">
        <f ca="1">IF(B216="","",#REF!)</f>
        <v/>
      </c>
      <c r="I216" s="667" t="str">
        <f ca="1">IF(B216="","",#REF!)</f>
        <v/>
      </c>
      <c r="J216" s="667" t="str">
        <f ca="1">IF(B216="","",#REF!)</f>
        <v/>
      </c>
      <c r="K216" s="667" t="str">
        <f ca="1">IF(B216="","",#REF!)</f>
        <v/>
      </c>
      <c r="L216" s="667" t="str">
        <f ca="1">IF(C216="","",#REF!)</f>
        <v/>
      </c>
    </row>
    <row r="217" spans="1:12">
      <c r="A217" s="640">
        <v>206</v>
      </c>
      <c r="B217" s="666" t="str">
        <f ca="1" t="shared" si="9"/>
        <v/>
      </c>
      <c r="C217" s="203" t="str">
        <f ca="1" t="shared" si="10"/>
        <v/>
      </c>
      <c r="D217" s="577" t="str">
        <f ca="1">IF(ISERROR(OFFSET('HARGA SATUAN'!$D$6,MATCH(C217,'HARGA SATUAN'!$C$7:$C$1492,0),0)),"",OFFSET('HARGA SATUAN'!$D$6,MATCH(C217,'HARGA SATUAN'!$C$7:$C$1492,0),0))</f>
        <v/>
      </c>
      <c r="E217" s="577">
        <f ca="1">IF(B217="+","Unit",IF(ISERROR(OFFSET('HARGA SATUAN'!$E$6,MATCH(C217,'HARGA SATUAN'!$C$7:$C$1492,0),0)),"",OFFSET('HARGA SATUAN'!$E$6,MATCH(C217,'HARGA SATUAN'!$C$7:$C$1492,0),0)))</f>
        <v>0</v>
      </c>
      <c r="F217" s="668" t="str">
        <f ca="1" t="shared" si="11"/>
        <v/>
      </c>
      <c r="G217" s="573">
        <f ca="1">IF(ISERROR(OFFSET('HARGA SATUAN'!$I$6,MATCH(C217,'HARGA SATUAN'!$C$7:$C$1492,0),0)),"",OFFSET('HARGA SATUAN'!$I$6,MATCH(C217,'HARGA SATUAN'!$C$7:$C$1492,0),0))</f>
        <v>0</v>
      </c>
      <c r="H217" s="667" t="str">
        <f ca="1">IF(B217="","",#REF!)</f>
        <v/>
      </c>
      <c r="I217" s="667" t="str">
        <f ca="1">IF(B217="","",#REF!)</f>
        <v/>
      </c>
      <c r="J217" s="667" t="str">
        <f ca="1">IF(B217="","",#REF!)</f>
        <v/>
      </c>
      <c r="K217" s="667" t="str">
        <f ca="1">IF(B217="","",#REF!)</f>
        <v/>
      </c>
      <c r="L217" s="667" t="str">
        <f ca="1">IF(C217="","",#REF!)</f>
        <v/>
      </c>
    </row>
    <row r="218" spans="1:12">
      <c r="A218" s="640">
        <v>207</v>
      </c>
      <c r="B218" s="666" t="str">
        <f ca="1" t="shared" si="9"/>
        <v/>
      </c>
      <c r="C218" s="203" t="str">
        <f ca="1" t="shared" si="10"/>
        <v/>
      </c>
      <c r="D218" s="577" t="str">
        <f ca="1">IF(ISERROR(OFFSET('HARGA SATUAN'!$D$6,MATCH(C218,'HARGA SATUAN'!$C$7:$C$1492,0),0)),"",OFFSET('HARGA SATUAN'!$D$6,MATCH(C218,'HARGA SATUAN'!$C$7:$C$1492,0),0))</f>
        <v/>
      </c>
      <c r="E218" s="577">
        <f ca="1">IF(B218="+","Unit",IF(ISERROR(OFFSET('HARGA SATUAN'!$E$6,MATCH(C218,'HARGA SATUAN'!$C$7:$C$1492,0),0)),"",OFFSET('HARGA SATUAN'!$E$6,MATCH(C218,'HARGA SATUAN'!$C$7:$C$1492,0),0)))</f>
        <v>0</v>
      </c>
      <c r="F218" s="668" t="str">
        <f ca="1" t="shared" si="11"/>
        <v/>
      </c>
      <c r="G218" s="573">
        <f ca="1">IF(ISERROR(OFFSET('HARGA SATUAN'!$I$6,MATCH(C218,'HARGA SATUAN'!$C$7:$C$1492,0),0)),"",OFFSET('HARGA SATUAN'!$I$6,MATCH(C218,'HARGA SATUAN'!$C$7:$C$1492,0),0))</f>
        <v>0</v>
      </c>
      <c r="H218" s="667" t="str">
        <f ca="1">IF(B218="","",#REF!)</f>
        <v/>
      </c>
      <c r="I218" s="667" t="str">
        <f ca="1">IF(B218="","",#REF!)</f>
        <v/>
      </c>
      <c r="J218" s="667" t="str">
        <f ca="1">IF(B218="","",#REF!)</f>
        <v/>
      </c>
      <c r="K218" s="667" t="str">
        <f ca="1">IF(B218="","",#REF!)</f>
        <v/>
      </c>
      <c r="L218" s="667" t="str">
        <f ca="1">IF(C218="","",#REF!)</f>
        <v/>
      </c>
    </row>
    <row r="219" spans="1:12">
      <c r="A219" s="640">
        <v>208</v>
      </c>
      <c r="B219" s="666" t="str">
        <f ca="1" t="shared" si="9"/>
        <v/>
      </c>
      <c r="C219" s="203" t="str">
        <f ca="1" t="shared" si="10"/>
        <v/>
      </c>
      <c r="D219" s="577" t="str">
        <f ca="1">IF(ISERROR(OFFSET('HARGA SATUAN'!$D$6,MATCH(C219,'HARGA SATUAN'!$C$7:$C$1492,0),0)),"",OFFSET('HARGA SATUAN'!$D$6,MATCH(C219,'HARGA SATUAN'!$C$7:$C$1492,0),0))</f>
        <v/>
      </c>
      <c r="E219" s="577">
        <f ca="1">IF(B219="+","Unit",IF(ISERROR(OFFSET('HARGA SATUAN'!$E$6,MATCH(C219,'HARGA SATUAN'!$C$7:$C$1492,0),0)),"",OFFSET('HARGA SATUAN'!$E$6,MATCH(C219,'HARGA SATUAN'!$C$7:$C$1492,0),0)))</f>
        <v>0</v>
      </c>
      <c r="F219" s="668" t="str">
        <f ca="1" t="shared" si="11"/>
        <v/>
      </c>
      <c r="G219" s="573">
        <f ca="1">IF(ISERROR(OFFSET('HARGA SATUAN'!$I$6,MATCH(C219,'HARGA SATUAN'!$C$7:$C$1492,0),0)),"",OFFSET('HARGA SATUAN'!$I$6,MATCH(C219,'HARGA SATUAN'!$C$7:$C$1492,0),0))</f>
        <v>0</v>
      </c>
      <c r="H219" s="667" t="str">
        <f ca="1">IF(B219="","",#REF!)</f>
        <v/>
      </c>
      <c r="I219" s="667" t="str">
        <f ca="1">IF(B219="","",#REF!)</f>
        <v/>
      </c>
      <c r="J219" s="667" t="str">
        <f ca="1">IF(B219="","",#REF!)</f>
        <v/>
      </c>
      <c r="K219" s="667" t="str">
        <f ca="1">IF(B219="","",#REF!)</f>
        <v/>
      </c>
      <c r="L219" s="667" t="str">
        <f ca="1">IF(C219="","",#REF!)</f>
        <v/>
      </c>
    </row>
    <row r="220" spans="1:12">
      <c r="A220" s="640">
        <v>209</v>
      </c>
      <c r="B220" s="666" t="str">
        <f ca="1" t="shared" si="9"/>
        <v/>
      </c>
      <c r="C220" s="203" t="str">
        <f ca="1" t="shared" si="10"/>
        <v/>
      </c>
      <c r="D220" s="577" t="str">
        <f ca="1">IF(ISERROR(OFFSET('HARGA SATUAN'!$D$6,MATCH(C220,'HARGA SATUAN'!$C$7:$C$1492,0),0)),"",OFFSET('HARGA SATUAN'!$D$6,MATCH(C220,'HARGA SATUAN'!$C$7:$C$1492,0),0))</f>
        <v/>
      </c>
      <c r="E220" s="577">
        <f ca="1">IF(B220="+","Unit",IF(ISERROR(OFFSET('HARGA SATUAN'!$E$6,MATCH(C220,'HARGA SATUAN'!$C$7:$C$1492,0),0)),"",OFFSET('HARGA SATUAN'!$E$6,MATCH(C220,'HARGA SATUAN'!$C$7:$C$1492,0),0)))</f>
        <v>0</v>
      </c>
      <c r="F220" s="668" t="str">
        <f ca="1" t="shared" si="11"/>
        <v/>
      </c>
      <c r="G220" s="573">
        <f ca="1">IF(ISERROR(OFFSET('HARGA SATUAN'!$I$6,MATCH(C220,'HARGA SATUAN'!$C$7:$C$1492,0),0)),"",OFFSET('HARGA SATUAN'!$I$6,MATCH(C220,'HARGA SATUAN'!$C$7:$C$1492,0),0))</f>
        <v>0</v>
      </c>
      <c r="H220" s="667" t="str">
        <f ca="1">IF(B220="","",#REF!)</f>
        <v/>
      </c>
      <c r="I220" s="667" t="str">
        <f ca="1">IF(B220="","",#REF!)</f>
        <v/>
      </c>
      <c r="J220" s="667" t="str">
        <f ca="1">IF(B220="","",#REF!)</f>
        <v/>
      </c>
      <c r="K220" s="667" t="str">
        <f ca="1">IF(B220="","",#REF!)</f>
        <v/>
      </c>
      <c r="L220" s="667" t="str">
        <f ca="1">IF(C220="","",#REF!)</f>
        <v/>
      </c>
    </row>
    <row r="221" spans="1:12">
      <c r="A221" s="640">
        <v>210</v>
      </c>
      <c r="B221" s="666" t="str">
        <f ca="1" t="shared" si="9"/>
        <v/>
      </c>
      <c r="C221" s="203" t="str">
        <f ca="1" t="shared" si="10"/>
        <v/>
      </c>
      <c r="D221" s="577" t="str">
        <f ca="1">IF(ISERROR(OFFSET('HARGA SATUAN'!$D$6,MATCH(C221,'HARGA SATUAN'!$C$7:$C$1492,0),0)),"",OFFSET('HARGA SATUAN'!$D$6,MATCH(C221,'HARGA SATUAN'!$C$7:$C$1492,0),0))</f>
        <v/>
      </c>
      <c r="E221" s="577">
        <f ca="1">IF(B221="+","Unit",IF(ISERROR(OFFSET('HARGA SATUAN'!$E$6,MATCH(C221,'HARGA SATUAN'!$C$7:$C$1492,0),0)),"",OFFSET('HARGA SATUAN'!$E$6,MATCH(C221,'HARGA SATUAN'!$C$7:$C$1492,0),0)))</f>
        <v>0</v>
      </c>
      <c r="F221" s="668" t="str">
        <f ca="1" t="shared" si="11"/>
        <v/>
      </c>
      <c r="G221" s="573">
        <f ca="1">IF(ISERROR(OFFSET('HARGA SATUAN'!$I$6,MATCH(C221,'HARGA SATUAN'!$C$7:$C$1492,0),0)),"",OFFSET('HARGA SATUAN'!$I$6,MATCH(C221,'HARGA SATUAN'!$C$7:$C$1492,0),0))</f>
        <v>0</v>
      </c>
      <c r="H221" s="667" t="str">
        <f ca="1">IF(B221="","",#REF!)</f>
        <v/>
      </c>
      <c r="I221" s="667" t="str">
        <f ca="1">IF(B221="","",#REF!)</f>
        <v/>
      </c>
      <c r="J221" s="667" t="str">
        <f ca="1">IF(B221="","",#REF!)</f>
        <v/>
      </c>
      <c r="K221" s="667" t="str">
        <f ca="1">IF(B221="","",#REF!)</f>
        <v/>
      </c>
      <c r="L221" s="667" t="str">
        <f ca="1">IF(C221="","",#REF!)</f>
        <v/>
      </c>
    </row>
    <row r="222" spans="1:12">
      <c r="A222" s="640">
        <v>211</v>
      </c>
      <c r="B222" s="666" t="str">
        <f ca="1" t="shared" si="9"/>
        <v/>
      </c>
      <c r="C222" s="203" t="str">
        <f ca="1" t="shared" si="10"/>
        <v/>
      </c>
      <c r="D222" s="577" t="str">
        <f ca="1">IF(ISERROR(OFFSET('HARGA SATUAN'!$D$6,MATCH(C222,'HARGA SATUAN'!$C$7:$C$1492,0),0)),"",OFFSET('HARGA SATUAN'!$D$6,MATCH(C222,'HARGA SATUAN'!$C$7:$C$1492,0),0))</f>
        <v/>
      </c>
      <c r="E222" s="577">
        <f ca="1">IF(B222="+","Unit",IF(ISERROR(OFFSET('HARGA SATUAN'!$E$6,MATCH(C222,'HARGA SATUAN'!$C$7:$C$1492,0),0)),"",OFFSET('HARGA SATUAN'!$E$6,MATCH(C222,'HARGA SATUAN'!$C$7:$C$1492,0),0)))</f>
        <v>0</v>
      </c>
      <c r="F222" s="668" t="str">
        <f ca="1" t="shared" si="11"/>
        <v/>
      </c>
      <c r="G222" s="573">
        <f ca="1">IF(ISERROR(OFFSET('HARGA SATUAN'!$I$6,MATCH(C222,'HARGA SATUAN'!$C$7:$C$1492,0),0)),"",OFFSET('HARGA SATUAN'!$I$6,MATCH(C222,'HARGA SATUAN'!$C$7:$C$1492,0),0))</f>
        <v>0</v>
      </c>
      <c r="H222" s="667" t="str">
        <f ca="1">IF(B222="","",#REF!)</f>
        <v/>
      </c>
      <c r="I222" s="667" t="str">
        <f ca="1">IF(B222="","",#REF!)</f>
        <v/>
      </c>
      <c r="J222" s="667" t="str">
        <f ca="1">IF(B222="","",#REF!)</f>
        <v/>
      </c>
      <c r="K222" s="667" t="str">
        <f ca="1">IF(B222="","",#REF!)</f>
        <v/>
      </c>
      <c r="L222" s="667" t="str">
        <f ca="1">IF(C222="","",#REF!)</f>
        <v/>
      </c>
    </row>
    <row r="223" spans="1:12">
      <c r="A223" s="640">
        <v>212</v>
      </c>
      <c r="B223" s="666" t="str">
        <f ca="1" t="shared" si="9"/>
        <v/>
      </c>
      <c r="C223" s="203" t="str">
        <f ca="1" t="shared" si="10"/>
        <v/>
      </c>
      <c r="D223" s="577" t="str">
        <f ca="1">IF(ISERROR(OFFSET('HARGA SATUAN'!$D$6,MATCH(C223,'HARGA SATUAN'!$C$7:$C$1492,0),0)),"",OFFSET('HARGA SATUAN'!$D$6,MATCH(C223,'HARGA SATUAN'!$C$7:$C$1492,0),0))</f>
        <v/>
      </c>
      <c r="E223" s="577">
        <f ca="1">IF(B223="+","Unit",IF(ISERROR(OFFSET('HARGA SATUAN'!$E$6,MATCH(C223,'HARGA SATUAN'!$C$7:$C$1492,0),0)),"",OFFSET('HARGA SATUAN'!$E$6,MATCH(C223,'HARGA SATUAN'!$C$7:$C$1492,0),0)))</f>
        <v>0</v>
      </c>
      <c r="F223" s="668" t="str">
        <f ca="1" t="shared" si="11"/>
        <v/>
      </c>
      <c r="G223" s="573">
        <f ca="1">IF(ISERROR(OFFSET('HARGA SATUAN'!$I$6,MATCH(C223,'HARGA SATUAN'!$C$7:$C$1492,0),0)),"",OFFSET('HARGA SATUAN'!$I$6,MATCH(C223,'HARGA SATUAN'!$C$7:$C$1492,0),0))</f>
        <v>0</v>
      </c>
      <c r="H223" s="667" t="str">
        <f ca="1">IF(B223="","",#REF!)</f>
        <v/>
      </c>
      <c r="I223" s="667" t="str">
        <f ca="1">IF(B223="","",#REF!)</f>
        <v/>
      </c>
      <c r="J223" s="667" t="str">
        <f ca="1">IF(B223="","",#REF!)</f>
        <v/>
      </c>
      <c r="K223" s="667" t="str">
        <f ca="1">IF(B223="","",#REF!)</f>
        <v/>
      </c>
      <c r="L223" s="667" t="str">
        <f ca="1">IF(C223="","",#REF!)</f>
        <v/>
      </c>
    </row>
    <row r="224" spans="1:12">
      <c r="A224" s="640">
        <v>213</v>
      </c>
      <c r="B224" s="666" t="str">
        <f ca="1" t="shared" si="9"/>
        <v/>
      </c>
      <c r="C224" s="203" t="str">
        <f ca="1" t="shared" si="10"/>
        <v/>
      </c>
      <c r="D224" s="577" t="str">
        <f ca="1">IF(ISERROR(OFFSET('HARGA SATUAN'!$D$6,MATCH(C224,'HARGA SATUAN'!$C$7:$C$1492,0),0)),"",OFFSET('HARGA SATUAN'!$D$6,MATCH(C224,'HARGA SATUAN'!$C$7:$C$1492,0),0))</f>
        <v/>
      </c>
      <c r="E224" s="577">
        <f ca="1">IF(B224="+","Unit",IF(ISERROR(OFFSET('HARGA SATUAN'!$E$6,MATCH(C224,'HARGA SATUAN'!$C$7:$C$1492,0),0)),"",OFFSET('HARGA SATUAN'!$E$6,MATCH(C224,'HARGA SATUAN'!$C$7:$C$1492,0),0)))</f>
        <v>0</v>
      </c>
      <c r="F224" s="668" t="str">
        <f ca="1" t="shared" si="11"/>
        <v/>
      </c>
      <c r="G224" s="573">
        <f ca="1">IF(ISERROR(OFFSET('HARGA SATUAN'!$I$6,MATCH(C224,'HARGA SATUAN'!$C$7:$C$1492,0),0)),"",OFFSET('HARGA SATUAN'!$I$6,MATCH(C224,'HARGA SATUAN'!$C$7:$C$1492,0),0))</f>
        <v>0</v>
      </c>
      <c r="H224" s="667" t="str">
        <f ca="1">IF(B224="","",#REF!)</f>
        <v/>
      </c>
      <c r="I224" s="667" t="str">
        <f ca="1">IF(B224="","",#REF!)</f>
        <v/>
      </c>
      <c r="J224" s="667" t="str">
        <f ca="1">IF(B224="","",#REF!)</f>
        <v/>
      </c>
      <c r="K224" s="667" t="str">
        <f ca="1">IF(B224="","",#REF!)</f>
        <v/>
      </c>
      <c r="L224" s="667" t="str">
        <f ca="1">IF(C224="","",#REF!)</f>
        <v/>
      </c>
    </row>
    <row r="225" spans="1:12">
      <c r="A225" s="640">
        <v>214</v>
      </c>
      <c r="B225" s="666" t="str">
        <f ca="1" t="shared" si="9"/>
        <v/>
      </c>
      <c r="C225" s="203" t="str">
        <f ca="1" t="shared" si="10"/>
        <v/>
      </c>
      <c r="D225" s="577" t="str">
        <f ca="1">IF(ISERROR(OFFSET('HARGA SATUAN'!$D$6,MATCH(C225,'HARGA SATUAN'!$C$7:$C$1492,0),0)),"",OFFSET('HARGA SATUAN'!$D$6,MATCH(C225,'HARGA SATUAN'!$C$7:$C$1492,0),0))</f>
        <v/>
      </c>
      <c r="E225" s="577">
        <f ca="1">IF(B225="+","Unit",IF(ISERROR(OFFSET('HARGA SATUAN'!$E$6,MATCH(C225,'HARGA SATUAN'!$C$7:$C$1492,0),0)),"",OFFSET('HARGA SATUAN'!$E$6,MATCH(C225,'HARGA SATUAN'!$C$7:$C$1492,0),0)))</f>
        <v>0</v>
      </c>
      <c r="F225" s="668" t="str">
        <f ca="1" t="shared" si="11"/>
        <v/>
      </c>
      <c r="G225" s="573">
        <f ca="1">IF(ISERROR(OFFSET('HARGA SATUAN'!$I$6,MATCH(C225,'HARGA SATUAN'!$C$7:$C$1492,0),0)),"",OFFSET('HARGA SATUAN'!$I$6,MATCH(C225,'HARGA SATUAN'!$C$7:$C$1492,0),0))</f>
        <v>0</v>
      </c>
      <c r="H225" s="667" t="str">
        <f ca="1">IF(B225="","",#REF!)</f>
        <v/>
      </c>
      <c r="I225" s="667" t="str">
        <f ca="1">IF(B225="","",#REF!)</f>
        <v/>
      </c>
      <c r="J225" s="667" t="str">
        <f ca="1">IF(B225="","",#REF!)</f>
        <v/>
      </c>
      <c r="K225" s="667" t="str">
        <f ca="1">IF(B225="","",#REF!)</f>
        <v/>
      </c>
      <c r="L225" s="667" t="str">
        <f ca="1">IF(C225="","",#REF!)</f>
        <v/>
      </c>
    </row>
    <row r="226" spans="1:12">
      <c r="A226" s="640">
        <v>215</v>
      </c>
      <c r="B226" s="666" t="str">
        <f ca="1" t="shared" si="9"/>
        <v/>
      </c>
      <c r="C226" s="203" t="str">
        <f ca="1" t="shared" si="10"/>
        <v/>
      </c>
      <c r="D226" s="577" t="str">
        <f ca="1">IF(ISERROR(OFFSET('HARGA SATUAN'!$D$6,MATCH(C226,'HARGA SATUAN'!$C$7:$C$1492,0),0)),"",OFFSET('HARGA SATUAN'!$D$6,MATCH(C226,'HARGA SATUAN'!$C$7:$C$1492,0),0))</f>
        <v/>
      </c>
      <c r="E226" s="577">
        <f ca="1">IF(B226="+","Unit",IF(ISERROR(OFFSET('HARGA SATUAN'!$E$6,MATCH(C226,'HARGA SATUAN'!$C$7:$C$1492,0),0)),"",OFFSET('HARGA SATUAN'!$E$6,MATCH(C226,'HARGA SATUAN'!$C$7:$C$1492,0),0)))</f>
        <v>0</v>
      </c>
      <c r="F226" s="668" t="str">
        <f ca="1" t="shared" si="11"/>
        <v/>
      </c>
      <c r="G226" s="573">
        <f ca="1">IF(ISERROR(OFFSET('HARGA SATUAN'!$I$6,MATCH(C226,'HARGA SATUAN'!$C$7:$C$1492,0),0)),"",OFFSET('HARGA SATUAN'!$I$6,MATCH(C226,'HARGA SATUAN'!$C$7:$C$1492,0),0))</f>
        <v>0</v>
      </c>
      <c r="H226" s="667" t="str">
        <f ca="1">IF(B226="","",#REF!)</f>
        <v/>
      </c>
      <c r="I226" s="667" t="str">
        <f ca="1">IF(B226="","",#REF!)</f>
        <v/>
      </c>
      <c r="J226" s="667" t="str">
        <f ca="1">IF(B226="","",#REF!)</f>
        <v/>
      </c>
      <c r="K226" s="667" t="str">
        <f ca="1">IF(B226="","",#REF!)</f>
        <v/>
      </c>
      <c r="L226" s="667" t="str">
        <f ca="1">IF(C226="","",#REF!)</f>
        <v/>
      </c>
    </row>
    <row r="227" spans="1:12">
      <c r="A227" s="640">
        <v>216</v>
      </c>
      <c r="B227" s="666" t="str">
        <f ca="1" t="shared" si="9"/>
        <v/>
      </c>
      <c r="C227" s="203" t="str">
        <f ca="1" t="shared" si="10"/>
        <v/>
      </c>
      <c r="D227" s="577" t="str">
        <f ca="1">IF(ISERROR(OFFSET('HARGA SATUAN'!$D$6,MATCH(C227,'HARGA SATUAN'!$C$7:$C$1492,0),0)),"",OFFSET('HARGA SATUAN'!$D$6,MATCH(C227,'HARGA SATUAN'!$C$7:$C$1492,0),0))</f>
        <v/>
      </c>
      <c r="E227" s="577">
        <f ca="1">IF(B227="+","Unit",IF(ISERROR(OFFSET('HARGA SATUAN'!$E$6,MATCH(C227,'HARGA SATUAN'!$C$7:$C$1492,0),0)),"",OFFSET('HARGA SATUAN'!$E$6,MATCH(C227,'HARGA SATUAN'!$C$7:$C$1492,0),0)))</f>
        <v>0</v>
      </c>
      <c r="F227" s="668" t="str">
        <f ca="1" t="shared" si="11"/>
        <v/>
      </c>
      <c r="G227" s="573">
        <f ca="1">IF(ISERROR(OFFSET('HARGA SATUAN'!$I$6,MATCH(C227,'HARGA SATUAN'!$C$7:$C$1492,0),0)),"",OFFSET('HARGA SATUAN'!$I$6,MATCH(C227,'HARGA SATUAN'!$C$7:$C$1492,0),0))</f>
        <v>0</v>
      </c>
      <c r="H227" s="667" t="str">
        <f ca="1">IF(B227="","",#REF!)</f>
        <v/>
      </c>
      <c r="I227" s="667" t="str">
        <f ca="1">IF(B227="","",#REF!)</f>
        <v/>
      </c>
      <c r="J227" s="667" t="str">
        <f ca="1">IF(B227="","",#REF!)</f>
        <v/>
      </c>
      <c r="K227" s="667" t="str">
        <f ca="1">IF(B227="","",#REF!)</f>
        <v/>
      </c>
      <c r="L227" s="667" t="str">
        <f ca="1">IF(C227="","",#REF!)</f>
        <v/>
      </c>
    </row>
    <row r="228" spans="1:12">
      <c r="A228" s="640">
        <v>217</v>
      </c>
      <c r="B228" s="666" t="str">
        <f ca="1" t="shared" si="9"/>
        <v/>
      </c>
      <c r="C228" s="203" t="str">
        <f ca="1" t="shared" si="10"/>
        <v/>
      </c>
      <c r="D228" s="577" t="str">
        <f ca="1">IF(ISERROR(OFFSET('HARGA SATUAN'!$D$6,MATCH(C228,'HARGA SATUAN'!$C$7:$C$1492,0),0)),"",OFFSET('HARGA SATUAN'!$D$6,MATCH(C228,'HARGA SATUAN'!$C$7:$C$1492,0),0))</f>
        <v/>
      </c>
      <c r="E228" s="577">
        <f ca="1">IF(B228="+","Unit",IF(ISERROR(OFFSET('HARGA SATUAN'!$E$6,MATCH(C228,'HARGA SATUAN'!$C$7:$C$1492,0),0)),"",OFFSET('HARGA SATUAN'!$E$6,MATCH(C228,'HARGA SATUAN'!$C$7:$C$1492,0),0)))</f>
        <v>0</v>
      </c>
      <c r="F228" s="668" t="str">
        <f ca="1" t="shared" si="11"/>
        <v/>
      </c>
      <c r="G228" s="573">
        <f ca="1">IF(ISERROR(OFFSET('HARGA SATUAN'!$I$6,MATCH(C228,'HARGA SATUAN'!$C$7:$C$1492,0),0)),"",OFFSET('HARGA SATUAN'!$I$6,MATCH(C228,'HARGA SATUAN'!$C$7:$C$1492,0),0))</f>
        <v>0</v>
      </c>
      <c r="H228" s="667" t="str">
        <f ca="1">IF(B228="","",#REF!)</f>
        <v/>
      </c>
      <c r="I228" s="667" t="str">
        <f ca="1">IF(B228="","",#REF!)</f>
        <v/>
      </c>
      <c r="J228" s="667" t="str">
        <f ca="1">IF(B228="","",#REF!)</f>
        <v/>
      </c>
      <c r="K228" s="667" t="str">
        <f ca="1">IF(B228="","",#REF!)</f>
        <v/>
      </c>
      <c r="L228" s="667" t="str">
        <f ca="1">IF(C228="","",#REF!)</f>
        <v/>
      </c>
    </row>
    <row r="229" spans="1:12">
      <c r="A229" s="640">
        <v>218</v>
      </c>
      <c r="B229" s="666" t="str">
        <f ca="1" t="shared" si="9"/>
        <v/>
      </c>
      <c r="C229" s="203" t="str">
        <f ca="1" t="shared" si="10"/>
        <v/>
      </c>
      <c r="D229" s="577" t="str">
        <f ca="1">IF(ISERROR(OFFSET('HARGA SATUAN'!$D$6,MATCH(C229,'HARGA SATUAN'!$C$7:$C$1492,0),0)),"",OFFSET('HARGA SATUAN'!$D$6,MATCH(C229,'HARGA SATUAN'!$C$7:$C$1492,0),0))</f>
        <v/>
      </c>
      <c r="E229" s="577">
        <f ca="1">IF(B229="+","Unit",IF(ISERROR(OFFSET('HARGA SATUAN'!$E$6,MATCH(C229,'HARGA SATUAN'!$C$7:$C$1492,0),0)),"",OFFSET('HARGA SATUAN'!$E$6,MATCH(C229,'HARGA SATUAN'!$C$7:$C$1492,0),0)))</f>
        <v>0</v>
      </c>
      <c r="F229" s="668" t="str">
        <f ca="1" t="shared" si="11"/>
        <v/>
      </c>
      <c r="G229" s="573">
        <f ca="1">IF(ISERROR(OFFSET('HARGA SATUAN'!$I$6,MATCH(C229,'HARGA SATUAN'!$C$7:$C$1492,0),0)),"",OFFSET('HARGA SATUAN'!$I$6,MATCH(C229,'HARGA SATUAN'!$C$7:$C$1492,0),0))</f>
        <v>0</v>
      </c>
      <c r="H229" s="667" t="str">
        <f ca="1">IF(B229="","",#REF!)</f>
        <v/>
      </c>
      <c r="I229" s="667" t="str">
        <f ca="1">IF(B229="","",#REF!)</f>
        <v/>
      </c>
      <c r="J229" s="667" t="str">
        <f ca="1">IF(B229="","",#REF!)</f>
        <v/>
      </c>
      <c r="K229" s="667" t="str">
        <f ca="1">IF(B229="","",#REF!)</f>
        <v/>
      </c>
      <c r="L229" s="667" t="str">
        <f ca="1">IF(C229="","",#REF!)</f>
        <v/>
      </c>
    </row>
    <row r="230" spans="1:12">
      <c r="A230" s="640">
        <v>219</v>
      </c>
      <c r="B230" s="666" t="str">
        <f ca="1" t="shared" si="9"/>
        <v/>
      </c>
      <c r="C230" s="203" t="str">
        <f ca="1" t="shared" si="10"/>
        <v/>
      </c>
      <c r="D230" s="577" t="str">
        <f ca="1">IF(ISERROR(OFFSET('HARGA SATUAN'!$D$6,MATCH(C230,'HARGA SATUAN'!$C$7:$C$1492,0),0)),"",OFFSET('HARGA SATUAN'!$D$6,MATCH(C230,'HARGA SATUAN'!$C$7:$C$1492,0),0))</f>
        <v/>
      </c>
      <c r="E230" s="577">
        <f ca="1">IF(B230="+","Unit",IF(ISERROR(OFFSET('HARGA SATUAN'!$E$6,MATCH(C230,'HARGA SATUAN'!$C$7:$C$1492,0),0)),"",OFFSET('HARGA SATUAN'!$E$6,MATCH(C230,'HARGA SATUAN'!$C$7:$C$1492,0),0)))</f>
        <v>0</v>
      </c>
      <c r="F230" s="668" t="str">
        <f ca="1" t="shared" si="11"/>
        <v/>
      </c>
      <c r="G230" s="573">
        <f ca="1">IF(ISERROR(OFFSET('HARGA SATUAN'!$I$6,MATCH(C230,'HARGA SATUAN'!$C$7:$C$1492,0),0)),"",OFFSET('HARGA SATUAN'!$I$6,MATCH(C230,'HARGA SATUAN'!$C$7:$C$1492,0),0))</f>
        <v>0</v>
      </c>
      <c r="H230" s="667" t="str">
        <f ca="1">IF(B230="","",#REF!)</f>
        <v/>
      </c>
      <c r="I230" s="667" t="str">
        <f ca="1">IF(B230="","",#REF!)</f>
        <v/>
      </c>
      <c r="J230" s="667" t="str">
        <f ca="1">IF(B230="","",#REF!)</f>
        <v/>
      </c>
      <c r="K230" s="667" t="str">
        <f ca="1">IF(B230="","",#REF!)</f>
        <v/>
      </c>
      <c r="L230" s="667" t="str">
        <f ca="1">IF(C230="","",#REF!)</f>
        <v/>
      </c>
    </row>
    <row r="231" spans="1:12">
      <c r="A231" s="640">
        <v>220</v>
      </c>
      <c r="B231" s="666" t="str">
        <f ca="1" t="shared" si="9"/>
        <v/>
      </c>
      <c r="C231" s="203" t="str">
        <f ca="1" t="shared" si="10"/>
        <v/>
      </c>
      <c r="D231" s="577" t="str">
        <f ca="1">IF(ISERROR(OFFSET('HARGA SATUAN'!$D$6,MATCH(C231,'HARGA SATUAN'!$C$7:$C$1492,0),0)),"",OFFSET('HARGA SATUAN'!$D$6,MATCH(C231,'HARGA SATUAN'!$C$7:$C$1492,0),0))</f>
        <v/>
      </c>
      <c r="E231" s="577">
        <f ca="1">IF(B231="+","Unit",IF(ISERROR(OFFSET('HARGA SATUAN'!$E$6,MATCH(C231,'HARGA SATUAN'!$C$7:$C$1492,0),0)),"",OFFSET('HARGA SATUAN'!$E$6,MATCH(C231,'HARGA SATUAN'!$C$7:$C$1492,0),0)))</f>
        <v>0</v>
      </c>
      <c r="F231" s="668" t="str">
        <f ca="1" t="shared" si="11"/>
        <v/>
      </c>
      <c r="G231" s="573">
        <f ca="1">IF(ISERROR(OFFSET('HARGA SATUAN'!$I$6,MATCH(C231,'HARGA SATUAN'!$C$7:$C$1492,0),0)),"",OFFSET('HARGA SATUAN'!$I$6,MATCH(C231,'HARGA SATUAN'!$C$7:$C$1492,0),0))</f>
        <v>0</v>
      </c>
      <c r="H231" s="667" t="str">
        <f ca="1">IF(B231="","",#REF!)</f>
        <v/>
      </c>
      <c r="I231" s="667" t="str">
        <f ca="1">IF(B231="","",#REF!)</f>
        <v/>
      </c>
      <c r="J231" s="667" t="str">
        <f ca="1">IF(B231="","",#REF!)</f>
        <v/>
      </c>
      <c r="K231" s="667" t="str">
        <f ca="1">IF(B231="","",#REF!)</f>
        <v/>
      </c>
      <c r="L231" s="667" t="str">
        <f ca="1">IF(C231="","",#REF!)</f>
        <v/>
      </c>
    </row>
    <row r="232" spans="1:12">
      <c r="A232" s="640">
        <v>221</v>
      </c>
      <c r="B232" s="666" t="str">
        <f ca="1" t="shared" si="9"/>
        <v/>
      </c>
      <c r="C232" s="203" t="str">
        <f ca="1" t="shared" si="10"/>
        <v/>
      </c>
      <c r="D232" s="577" t="str">
        <f ca="1">IF(ISERROR(OFFSET('HARGA SATUAN'!$D$6,MATCH(C232,'HARGA SATUAN'!$C$7:$C$1492,0),0)),"",OFFSET('HARGA SATUAN'!$D$6,MATCH(C232,'HARGA SATUAN'!$C$7:$C$1492,0),0))</f>
        <v/>
      </c>
      <c r="E232" s="577">
        <f ca="1">IF(B232="+","Unit",IF(ISERROR(OFFSET('HARGA SATUAN'!$E$6,MATCH(C232,'HARGA SATUAN'!$C$7:$C$1492,0),0)),"",OFFSET('HARGA SATUAN'!$E$6,MATCH(C232,'HARGA SATUAN'!$C$7:$C$1492,0),0)))</f>
        <v>0</v>
      </c>
      <c r="F232" s="668" t="str">
        <f ca="1" t="shared" si="11"/>
        <v/>
      </c>
      <c r="G232" s="573">
        <f ca="1">IF(ISERROR(OFFSET('HARGA SATUAN'!$I$6,MATCH(C232,'HARGA SATUAN'!$C$7:$C$1492,0),0)),"",OFFSET('HARGA SATUAN'!$I$6,MATCH(C232,'HARGA SATUAN'!$C$7:$C$1492,0),0))</f>
        <v>0</v>
      </c>
      <c r="H232" s="667" t="str">
        <f ca="1">IF(B232="","",#REF!)</f>
        <v/>
      </c>
      <c r="I232" s="667" t="str">
        <f ca="1">IF(B232="","",#REF!)</f>
        <v/>
      </c>
      <c r="J232" s="667" t="str">
        <f ca="1">IF(B232="","",#REF!)</f>
        <v/>
      </c>
      <c r="K232" s="667" t="str">
        <f ca="1">IF(B232="","",#REF!)</f>
        <v/>
      </c>
      <c r="L232" s="667" t="str">
        <f ca="1">IF(C232="","",#REF!)</f>
        <v/>
      </c>
    </row>
    <row r="233" spans="1:12">
      <c r="A233" s="640">
        <v>222</v>
      </c>
      <c r="B233" s="666" t="str">
        <f ca="1" t="shared" si="9"/>
        <v/>
      </c>
      <c r="C233" s="203" t="str">
        <f ca="1" t="shared" si="10"/>
        <v/>
      </c>
      <c r="D233" s="577" t="str">
        <f ca="1">IF(ISERROR(OFFSET('HARGA SATUAN'!$D$6,MATCH(C233,'HARGA SATUAN'!$C$7:$C$1492,0),0)),"",OFFSET('HARGA SATUAN'!$D$6,MATCH(C233,'HARGA SATUAN'!$C$7:$C$1492,0),0))</f>
        <v/>
      </c>
      <c r="E233" s="577">
        <f ca="1">IF(B233="+","Unit",IF(ISERROR(OFFSET('HARGA SATUAN'!$E$6,MATCH(C233,'HARGA SATUAN'!$C$7:$C$1492,0),0)),"",OFFSET('HARGA SATUAN'!$E$6,MATCH(C233,'HARGA SATUAN'!$C$7:$C$1492,0),0)))</f>
        <v>0</v>
      </c>
      <c r="F233" s="668" t="str">
        <f ca="1" t="shared" si="11"/>
        <v/>
      </c>
      <c r="G233" s="573">
        <f ca="1">IF(ISERROR(OFFSET('HARGA SATUAN'!$I$6,MATCH(C233,'HARGA SATUAN'!$C$7:$C$1492,0),0)),"",OFFSET('HARGA SATUAN'!$I$6,MATCH(C233,'HARGA SATUAN'!$C$7:$C$1492,0),0))</f>
        <v>0</v>
      </c>
      <c r="H233" s="667" t="str">
        <f ca="1">IF(B233="","",#REF!)</f>
        <v/>
      </c>
      <c r="I233" s="667" t="str">
        <f ca="1">IF(B233="","",#REF!)</f>
        <v/>
      </c>
      <c r="J233" s="667" t="str">
        <f ca="1">IF(B233="","",#REF!)</f>
        <v/>
      </c>
      <c r="K233" s="667" t="str">
        <f ca="1">IF(B233="","",#REF!)</f>
        <v/>
      </c>
      <c r="L233" s="667" t="str">
        <f ca="1">IF(C233="","",#REF!)</f>
        <v/>
      </c>
    </row>
    <row r="234" spans="1:12">
      <c r="A234" s="640">
        <v>223</v>
      </c>
      <c r="B234" s="666" t="str">
        <f ca="1" t="shared" si="9"/>
        <v/>
      </c>
      <c r="C234" s="203" t="str">
        <f ca="1" t="shared" si="10"/>
        <v/>
      </c>
      <c r="D234" s="577" t="str">
        <f ca="1">IF(ISERROR(OFFSET('HARGA SATUAN'!$D$6,MATCH(C234,'HARGA SATUAN'!$C$7:$C$1492,0),0)),"",OFFSET('HARGA SATUAN'!$D$6,MATCH(C234,'HARGA SATUAN'!$C$7:$C$1492,0),0))</f>
        <v/>
      </c>
      <c r="E234" s="577">
        <f ca="1">IF(B234="+","Unit",IF(ISERROR(OFFSET('HARGA SATUAN'!$E$6,MATCH(C234,'HARGA SATUAN'!$C$7:$C$1492,0),0)),"",OFFSET('HARGA SATUAN'!$E$6,MATCH(C234,'HARGA SATUAN'!$C$7:$C$1492,0),0)))</f>
        <v>0</v>
      </c>
      <c r="F234" s="668" t="str">
        <f ca="1" t="shared" si="11"/>
        <v/>
      </c>
      <c r="G234" s="573">
        <f ca="1">IF(ISERROR(OFFSET('HARGA SATUAN'!$I$6,MATCH(C234,'HARGA SATUAN'!$C$7:$C$1492,0),0)),"",OFFSET('HARGA SATUAN'!$I$6,MATCH(C234,'HARGA SATUAN'!$C$7:$C$1492,0),0))</f>
        <v>0</v>
      </c>
      <c r="H234" s="667" t="str">
        <f ca="1">IF(B234="","",#REF!)</f>
        <v/>
      </c>
      <c r="I234" s="667" t="str">
        <f ca="1">IF(B234="","",#REF!)</f>
        <v/>
      </c>
      <c r="J234" s="667" t="str">
        <f ca="1">IF(B234="","",#REF!)</f>
        <v/>
      </c>
      <c r="K234" s="667" t="str">
        <f ca="1">IF(B234="","",#REF!)</f>
        <v/>
      </c>
      <c r="L234" s="667" t="str">
        <f ca="1">IF(C234="","",#REF!)</f>
        <v/>
      </c>
    </row>
    <row r="235" spans="1:12">
      <c r="A235" s="640">
        <v>224</v>
      </c>
      <c r="B235" s="666" t="str">
        <f ca="1" t="shared" si="9"/>
        <v/>
      </c>
      <c r="C235" s="203" t="str">
        <f ca="1" t="shared" si="10"/>
        <v/>
      </c>
      <c r="D235" s="577" t="str">
        <f ca="1">IF(ISERROR(OFFSET('HARGA SATUAN'!$D$6,MATCH(C235,'HARGA SATUAN'!$C$7:$C$1492,0),0)),"",OFFSET('HARGA SATUAN'!$D$6,MATCH(C235,'HARGA SATUAN'!$C$7:$C$1492,0),0))</f>
        <v/>
      </c>
      <c r="E235" s="577">
        <f ca="1">IF(B235="+","Unit",IF(ISERROR(OFFSET('HARGA SATUAN'!$E$6,MATCH(C235,'HARGA SATUAN'!$C$7:$C$1492,0),0)),"",OFFSET('HARGA SATUAN'!$E$6,MATCH(C235,'HARGA SATUAN'!$C$7:$C$1492,0),0)))</f>
        <v>0</v>
      </c>
      <c r="F235" s="668" t="str">
        <f ca="1" t="shared" si="11"/>
        <v/>
      </c>
      <c r="G235" s="573">
        <f ca="1">IF(ISERROR(OFFSET('HARGA SATUAN'!$I$6,MATCH(C235,'HARGA SATUAN'!$C$7:$C$1492,0),0)),"",OFFSET('HARGA SATUAN'!$I$6,MATCH(C235,'HARGA SATUAN'!$C$7:$C$1492,0),0))</f>
        <v>0</v>
      </c>
      <c r="H235" s="667" t="str">
        <f ca="1">IF(B235="","",#REF!)</f>
        <v/>
      </c>
      <c r="I235" s="667" t="str">
        <f ca="1">IF(B235="","",#REF!)</f>
        <v/>
      </c>
      <c r="J235" s="667" t="str">
        <f ca="1">IF(B235="","",#REF!)</f>
        <v/>
      </c>
      <c r="K235" s="667" t="str">
        <f ca="1">IF(B235="","",#REF!)</f>
        <v/>
      </c>
      <c r="L235" s="667" t="str">
        <f ca="1">IF(C235="","",#REF!)</f>
        <v/>
      </c>
    </row>
    <row r="236" spans="1:12">
      <c r="A236" s="640">
        <v>225</v>
      </c>
      <c r="B236" s="666" t="str">
        <f ca="1" t="shared" si="9"/>
        <v/>
      </c>
      <c r="C236" s="203" t="str">
        <f ca="1" t="shared" si="10"/>
        <v/>
      </c>
      <c r="D236" s="577" t="str">
        <f ca="1">IF(ISERROR(OFFSET('HARGA SATUAN'!$D$6,MATCH(C236,'HARGA SATUAN'!$C$7:$C$1492,0),0)),"",OFFSET('HARGA SATUAN'!$D$6,MATCH(C236,'HARGA SATUAN'!$C$7:$C$1492,0),0))</f>
        <v/>
      </c>
      <c r="E236" s="577">
        <f ca="1">IF(B236="+","Unit",IF(ISERROR(OFFSET('HARGA SATUAN'!$E$6,MATCH(C236,'HARGA SATUAN'!$C$7:$C$1492,0),0)),"",OFFSET('HARGA SATUAN'!$E$6,MATCH(C236,'HARGA SATUAN'!$C$7:$C$1492,0),0)))</f>
        <v>0</v>
      </c>
      <c r="F236" s="668" t="str">
        <f ca="1" t="shared" si="11"/>
        <v/>
      </c>
      <c r="G236" s="573">
        <f ca="1">IF(ISERROR(OFFSET('HARGA SATUAN'!$I$6,MATCH(C236,'HARGA SATUAN'!$C$7:$C$1492,0),0)),"",OFFSET('HARGA SATUAN'!$I$6,MATCH(C236,'HARGA SATUAN'!$C$7:$C$1492,0),0))</f>
        <v>0</v>
      </c>
      <c r="H236" s="667" t="str">
        <f ca="1">IF(B236="","",#REF!)</f>
        <v/>
      </c>
      <c r="I236" s="667" t="str">
        <f ca="1">IF(B236="","",#REF!)</f>
        <v/>
      </c>
      <c r="J236" s="667" t="str">
        <f ca="1">IF(B236="","",#REF!)</f>
        <v/>
      </c>
      <c r="K236" s="667" t="str">
        <f ca="1">IF(B236="","",#REF!)</f>
        <v/>
      </c>
      <c r="L236" s="667" t="str">
        <f ca="1">IF(C236="","",#REF!)</f>
        <v/>
      </c>
    </row>
    <row r="237" spans="1:12">
      <c r="A237" s="640">
        <v>226</v>
      </c>
      <c r="B237" s="666" t="str">
        <f ca="1" t="shared" si="9"/>
        <v/>
      </c>
      <c r="C237" s="203" t="str">
        <f ca="1" t="shared" si="10"/>
        <v/>
      </c>
      <c r="D237" s="577" t="str">
        <f ca="1">IF(ISERROR(OFFSET('HARGA SATUAN'!$D$6,MATCH(C237,'HARGA SATUAN'!$C$7:$C$1492,0),0)),"",OFFSET('HARGA SATUAN'!$D$6,MATCH(C237,'HARGA SATUAN'!$C$7:$C$1492,0),0))</f>
        <v/>
      </c>
      <c r="E237" s="577">
        <f ca="1">IF(B237="+","Unit",IF(ISERROR(OFFSET('HARGA SATUAN'!$E$6,MATCH(C237,'HARGA SATUAN'!$C$7:$C$1492,0),0)),"",OFFSET('HARGA SATUAN'!$E$6,MATCH(C237,'HARGA SATUAN'!$C$7:$C$1492,0),0)))</f>
        <v>0</v>
      </c>
      <c r="F237" s="668" t="str">
        <f ca="1" t="shared" si="11"/>
        <v/>
      </c>
      <c r="G237" s="573">
        <f ca="1">IF(ISERROR(OFFSET('HARGA SATUAN'!$I$6,MATCH(C237,'HARGA SATUAN'!$C$7:$C$1492,0),0)),"",OFFSET('HARGA SATUAN'!$I$6,MATCH(C237,'HARGA SATUAN'!$C$7:$C$1492,0),0))</f>
        <v>0</v>
      </c>
      <c r="H237" s="667" t="str">
        <f ca="1">IF(B237="","",#REF!)</f>
        <v/>
      </c>
      <c r="I237" s="667" t="str">
        <f ca="1">IF(B237="","",#REF!)</f>
        <v/>
      </c>
      <c r="J237" s="667" t="str">
        <f ca="1">IF(B237="","",#REF!)</f>
        <v/>
      </c>
      <c r="K237" s="667" t="str">
        <f ca="1">IF(B237="","",#REF!)</f>
        <v/>
      </c>
      <c r="L237" s="667" t="str">
        <f ca="1">IF(C237="","",#REF!)</f>
        <v/>
      </c>
    </row>
    <row r="238" spans="1:12">
      <c r="A238" s="640">
        <v>227</v>
      </c>
      <c r="B238" s="666" t="str">
        <f ca="1" t="shared" si="9"/>
        <v/>
      </c>
      <c r="C238" s="203" t="str">
        <f ca="1" t="shared" si="10"/>
        <v/>
      </c>
      <c r="D238" s="577" t="str">
        <f ca="1">IF(ISERROR(OFFSET('HARGA SATUAN'!$D$6,MATCH(C238,'HARGA SATUAN'!$C$7:$C$1492,0),0)),"",OFFSET('HARGA SATUAN'!$D$6,MATCH(C238,'HARGA SATUAN'!$C$7:$C$1492,0),0))</f>
        <v/>
      </c>
      <c r="E238" s="577">
        <f ca="1">IF(B238="+","Unit",IF(ISERROR(OFFSET('HARGA SATUAN'!$E$6,MATCH(C238,'HARGA SATUAN'!$C$7:$C$1492,0),0)),"",OFFSET('HARGA SATUAN'!$E$6,MATCH(C238,'HARGA SATUAN'!$C$7:$C$1492,0),0)))</f>
        <v>0</v>
      </c>
      <c r="F238" s="668" t="str">
        <f ca="1" t="shared" si="11"/>
        <v/>
      </c>
      <c r="G238" s="573">
        <f ca="1">IF(ISERROR(OFFSET('HARGA SATUAN'!$I$6,MATCH(C238,'HARGA SATUAN'!$C$7:$C$1492,0),0)),"",OFFSET('HARGA SATUAN'!$I$6,MATCH(C238,'HARGA SATUAN'!$C$7:$C$1492,0),0))</f>
        <v>0</v>
      </c>
      <c r="H238" s="667" t="str">
        <f ca="1">IF(B238="","",#REF!)</f>
        <v/>
      </c>
      <c r="I238" s="667" t="str">
        <f ca="1">IF(B238="","",#REF!)</f>
        <v/>
      </c>
      <c r="J238" s="667" t="str">
        <f ca="1">IF(B238="","",#REF!)</f>
        <v/>
      </c>
      <c r="K238" s="667" t="str">
        <f ca="1">IF(B238="","",#REF!)</f>
        <v/>
      </c>
      <c r="L238" s="667" t="str">
        <f ca="1">IF(C238="","",#REF!)</f>
        <v/>
      </c>
    </row>
    <row r="239" spans="1:12">
      <c r="A239" s="640">
        <v>228</v>
      </c>
      <c r="B239" s="666" t="str">
        <f ca="1" t="shared" si="9"/>
        <v/>
      </c>
      <c r="C239" s="203" t="str">
        <f ca="1" t="shared" si="10"/>
        <v/>
      </c>
      <c r="D239" s="577" t="str">
        <f ca="1">IF(ISERROR(OFFSET('HARGA SATUAN'!$D$6,MATCH(C239,'HARGA SATUAN'!$C$7:$C$1492,0),0)),"",OFFSET('HARGA SATUAN'!$D$6,MATCH(C239,'HARGA SATUAN'!$C$7:$C$1492,0),0))</f>
        <v/>
      </c>
      <c r="E239" s="577">
        <f ca="1">IF(B239="+","Unit",IF(ISERROR(OFFSET('HARGA SATUAN'!$E$6,MATCH(C239,'HARGA SATUAN'!$C$7:$C$1492,0),0)),"",OFFSET('HARGA SATUAN'!$E$6,MATCH(C239,'HARGA SATUAN'!$C$7:$C$1492,0),0)))</f>
        <v>0</v>
      </c>
      <c r="F239" s="668" t="str">
        <f ca="1" t="shared" si="11"/>
        <v/>
      </c>
      <c r="G239" s="573">
        <f ca="1">IF(ISERROR(OFFSET('HARGA SATUAN'!$I$6,MATCH(C239,'HARGA SATUAN'!$C$7:$C$1492,0),0)),"",OFFSET('HARGA SATUAN'!$I$6,MATCH(C239,'HARGA SATUAN'!$C$7:$C$1492,0),0))</f>
        <v>0</v>
      </c>
      <c r="H239" s="667" t="str">
        <f ca="1">IF(B239="","",#REF!)</f>
        <v/>
      </c>
      <c r="I239" s="667" t="str">
        <f ca="1">IF(B239="","",#REF!)</f>
        <v/>
      </c>
      <c r="J239" s="667" t="str">
        <f ca="1">IF(B239="","",#REF!)</f>
        <v/>
      </c>
      <c r="K239" s="667" t="str">
        <f ca="1">IF(B239="","",#REF!)</f>
        <v/>
      </c>
      <c r="L239" s="667" t="str">
        <f ca="1">IF(C239="","",#REF!)</f>
        <v/>
      </c>
    </row>
    <row r="240" spans="1:12">
      <c r="A240" s="640">
        <v>229</v>
      </c>
      <c r="B240" s="666" t="str">
        <f ca="1" t="shared" si="9"/>
        <v/>
      </c>
      <c r="C240" s="203" t="str">
        <f ca="1" t="shared" si="10"/>
        <v/>
      </c>
      <c r="D240" s="577" t="str">
        <f ca="1">IF(ISERROR(OFFSET('HARGA SATUAN'!$D$6,MATCH(C240,'HARGA SATUAN'!$C$7:$C$1492,0),0)),"",OFFSET('HARGA SATUAN'!$D$6,MATCH(C240,'HARGA SATUAN'!$C$7:$C$1492,0),0))</f>
        <v/>
      </c>
      <c r="E240" s="577">
        <f ca="1">IF(B240="+","Unit",IF(ISERROR(OFFSET('HARGA SATUAN'!$E$6,MATCH(C240,'HARGA SATUAN'!$C$7:$C$1492,0),0)),"",OFFSET('HARGA SATUAN'!$E$6,MATCH(C240,'HARGA SATUAN'!$C$7:$C$1492,0),0)))</f>
        <v>0</v>
      </c>
      <c r="F240" s="668" t="str">
        <f ca="1" t="shared" si="11"/>
        <v/>
      </c>
      <c r="G240" s="573">
        <f ca="1">IF(ISERROR(OFFSET('HARGA SATUAN'!$I$6,MATCH(C240,'HARGA SATUAN'!$C$7:$C$1492,0),0)),"",OFFSET('HARGA SATUAN'!$I$6,MATCH(C240,'HARGA SATUAN'!$C$7:$C$1492,0),0))</f>
        <v>0</v>
      </c>
      <c r="H240" s="667" t="str">
        <f ca="1">IF(B240="","",#REF!)</f>
        <v/>
      </c>
      <c r="I240" s="667" t="str">
        <f ca="1">IF(B240="","",#REF!)</f>
        <v/>
      </c>
      <c r="J240" s="667" t="str">
        <f ca="1">IF(B240="","",#REF!)</f>
        <v/>
      </c>
      <c r="K240" s="667" t="str">
        <f ca="1">IF(B240="","",#REF!)</f>
        <v/>
      </c>
      <c r="L240" s="667" t="str">
        <f ca="1">IF(C240="","",#REF!)</f>
        <v/>
      </c>
    </row>
    <row r="241" spans="1:12">
      <c r="A241" s="640">
        <v>230</v>
      </c>
      <c r="B241" s="666" t="str">
        <f ca="1" t="shared" si="9"/>
        <v/>
      </c>
      <c r="C241" s="203" t="str">
        <f ca="1" t="shared" si="10"/>
        <v/>
      </c>
      <c r="D241" s="577" t="str">
        <f ca="1">IF(ISERROR(OFFSET('HARGA SATUAN'!$D$6,MATCH(C241,'HARGA SATUAN'!$C$7:$C$1492,0),0)),"",OFFSET('HARGA SATUAN'!$D$6,MATCH(C241,'HARGA SATUAN'!$C$7:$C$1492,0),0))</f>
        <v/>
      </c>
      <c r="E241" s="577">
        <f ca="1">IF(B241="+","Unit",IF(ISERROR(OFFSET('HARGA SATUAN'!$E$6,MATCH(C241,'HARGA SATUAN'!$C$7:$C$1492,0),0)),"",OFFSET('HARGA SATUAN'!$E$6,MATCH(C241,'HARGA SATUAN'!$C$7:$C$1492,0),0)))</f>
        <v>0</v>
      </c>
      <c r="F241" s="668" t="str">
        <f ca="1" t="shared" si="11"/>
        <v/>
      </c>
      <c r="G241" s="573">
        <f ca="1">IF(ISERROR(OFFSET('HARGA SATUAN'!$I$6,MATCH(C241,'HARGA SATUAN'!$C$7:$C$1492,0),0)),"",OFFSET('HARGA SATUAN'!$I$6,MATCH(C241,'HARGA SATUAN'!$C$7:$C$1492,0),0))</f>
        <v>0</v>
      </c>
      <c r="H241" s="667" t="str">
        <f ca="1">IF(B241="","",#REF!)</f>
        <v/>
      </c>
      <c r="I241" s="667" t="str">
        <f ca="1">IF(B241="","",#REF!)</f>
        <v/>
      </c>
      <c r="J241" s="667" t="str">
        <f ca="1">IF(B241="","",#REF!)</f>
        <v/>
      </c>
      <c r="K241" s="667" t="str">
        <f ca="1">IF(B241="","",#REF!)</f>
        <v/>
      </c>
      <c r="L241" s="667" t="str">
        <f ca="1">IF(C241="","",#REF!)</f>
        <v/>
      </c>
    </row>
    <row r="242" spans="1:12">
      <c r="A242" s="640">
        <v>231</v>
      </c>
      <c r="B242" s="666" t="str">
        <f ca="1" t="shared" si="9"/>
        <v/>
      </c>
      <c r="C242" s="203" t="str">
        <f ca="1" t="shared" si="10"/>
        <v/>
      </c>
      <c r="D242" s="577" t="str">
        <f ca="1">IF(ISERROR(OFFSET('HARGA SATUAN'!$D$6,MATCH(C242,'HARGA SATUAN'!$C$7:$C$1492,0),0)),"",OFFSET('HARGA SATUAN'!$D$6,MATCH(C242,'HARGA SATUAN'!$C$7:$C$1492,0),0))</f>
        <v/>
      </c>
      <c r="E242" s="577">
        <f ca="1">IF(B242="+","Unit",IF(ISERROR(OFFSET('HARGA SATUAN'!$E$6,MATCH(C242,'HARGA SATUAN'!$C$7:$C$1492,0),0)),"",OFFSET('HARGA SATUAN'!$E$6,MATCH(C242,'HARGA SATUAN'!$C$7:$C$1492,0),0)))</f>
        <v>0</v>
      </c>
      <c r="F242" s="668" t="str">
        <f ca="1" t="shared" si="11"/>
        <v/>
      </c>
      <c r="G242" s="573">
        <f ca="1">IF(ISERROR(OFFSET('HARGA SATUAN'!$I$6,MATCH(C242,'HARGA SATUAN'!$C$7:$C$1492,0),0)),"",OFFSET('HARGA SATUAN'!$I$6,MATCH(C242,'HARGA SATUAN'!$C$7:$C$1492,0),0))</f>
        <v>0</v>
      </c>
      <c r="H242" s="667" t="str">
        <f ca="1">IF(B242="","",#REF!)</f>
        <v/>
      </c>
      <c r="I242" s="667" t="str">
        <f ca="1">IF(B242="","",#REF!)</f>
        <v/>
      </c>
      <c r="J242" s="667" t="str">
        <f ca="1">IF(B242="","",#REF!)</f>
        <v/>
      </c>
      <c r="K242" s="667" t="str">
        <f ca="1">IF(B242="","",#REF!)</f>
        <v/>
      </c>
      <c r="L242" s="667" t="str">
        <f ca="1">IF(C242="","",#REF!)</f>
        <v/>
      </c>
    </row>
    <row r="243" spans="1:12">
      <c r="A243" s="640">
        <v>232</v>
      </c>
      <c r="B243" s="666" t="str">
        <f ca="1" t="shared" si="9"/>
        <v/>
      </c>
      <c r="C243" s="203" t="str">
        <f ca="1" t="shared" si="10"/>
        <v/>
      </c>
      <c r="D243" s="577" t="str">
        <f ca="1">IF(ISERROR(OFFSET('HARGA SATUAN'!$D$6,MATCH(C243,'HARGA SATUAN'!$C$7:$C$1492,0),0)),"",OFFSET('HARGA SATUAN'!$D$6,MATCH(C243,'HARGA SATUAN'!$C$7:$C$1492,0),0))</f>
        <v/>
      </c>
      <c r="E243" s="577">
        <f ca="1">IF(B243="+","Unit",IF(ISERROR(OFFSET('HARGA SATUAN'!$E$6,MATCH(C243,'HARGA SATUAN'!$C$7:$C$1492,0),0)),"",OFFSET('HARGA SATUAN'!$E$6,MATCH(C243,'HARGA SATUAN'!$C$7:$C$1492,0),0)))</f>
        <v>0</v>
      </c>
      <c r="F243" s="668" t="str">
        <f ca="1" t="shared" si="11"/>
        <v/>
      </c>
      <c r="G243" s="573">
        <f ca="1">IF(ISERROR(OFFSET('HARGA SATUAN'!$I$6,MATCH(C243,'HARGA SATUAN'!$C$7:$C$1492,0),0)),"",OFFSET('HARGA SATUAN'!$I$6,MATCH(C243,'HARGA SATUAN'!$C$7:$C$1492,0),0))</f>
        <v>0</v>
      </c>
      <c r="H243" s="667" t="str">
        <f ca="1">IF(B243="","",#REF!)</f>
        <v/>
      </c>
      <c r="I243" s="667" t="str">
        <f ca="1">IF(B243="","",#REF!)</f>
        <v/>
      </c>
      <c r="J243" s="667" t="str">
        <f ca="1">IF(B243="","",#REF!)</f>
        <v/>
      </c>
      <c r="K243" s="667" t="str">
        <f ca="1">IF(B243="","",#REF!)</f>
        <v/>
      </c>
      <c r="L243" s="667" t="str">
        <f ca="1">IF(C243="","",#REF!)</f>
        <v/>
      </c>
    </row>
    <row r="244" spans="1:12">
      <c r="A244" s="640">
        <v>233</v>
      </c>
      <c r="B244" s="666" t="str">
        <f ca="1" t="shared" si="9"/>
        <v/>
      </c>
      <c r="C244" s="203" t="str">
        <f ca="1" t="shared" si="10"/>
        <v/>
      </c>
      <c r="D244" s="577" t="str">
        <f ca="1">IF(ISERROR(OFFSET('HARGA SATUAN'!$D$6,MATCH(C244,'HARGA SATUAN'!$C$7:$C$1492,0),0)),"",OFFSET('HARGA SATUAN'!$D$6,MATCH(C244,'HARGA SATUAN'!$C$7:$C$1492,0),0))</f>
        <v/>
      </c>
      <c r="E244" s="577">
        <f ca="1">IF(B244="+","Unit",IF(ISERROR(OFFSET('HARGA SATUAN'!$E$6,MATCH(C244,'HARGA SATUAN'!$C$7:$C$1492,0),0)),"",OFFSET('HARGA SATUAN'!$E$6,MATCH(C244,'HARGA SATUAN'!$C$7:$C$1492,0),0)))</f>
        <v>0</v>
      </c>
      <c r="F244" s="668" t="str">
        <f ca="1" t="shared" si="11"/>
        <v/>
      </c>
      <c r="G244" s="573">
        <f ca="1">IF(ISERROR(OFFSET('HARGA SATUAN'!$I$6,MATCH(C244,'HARGA SATUAN'!$C$7:$C$1492,0),0)),"",OFFSET('HARGA SATUAN'!$I$6,MATCH(C244,'HARGA SATUAN'!$C$7:$C$1492,0),0))</f>
        <v>0</v>
      </c>
      <c r="H244" s="667" t="str">
        <f ca="1">IF(B244="","",#REF!)</f>
        <v/>
      </c>
      <c r="I244" s="667" t="str">
        <f ca="1">IF(B244="","",#REF!)</f>
        <v/>
      </c>
      <c r="J244" s="667" t="str">
        <f ca="1">IF(B244="","",#REF!)</f>
        <v/>
      </c>
      <c r="K244" s="667" t="str">
        <f ca="1">IF(B244="","",#REF!)</f>
        <v/>
      </c>
      <c r="L244" s="667" t="str">
        <f ca="1">IF(C244="","",#REF!)</f>
        <v/>
      </c>
    </row>
    <row r="245" spans="1:12">
      <c r="A245" s="640">
        <v>234</v>
      </c>
      <c r="B245" s="666" t="str">
        <f ca="1" t="shared" si="9"/>
        <v/>
      </c>
      <c r="C245" s="203" t="str">
        <f ca="1" t="shared" si="10"/>
        <v/>
      </c>
      <c r="D245" s="577" t="str">
        <f ca="1">IF(ISERROR(OFFSET('HARGA SATUAN'!$D$6,MATCH(C245,'HARGA SATUAN'!$C$7:$C$1492,0),0)),"",OFFSET('HARGA SATUAN'!$D$6,MATCH(C245,'HARGA SATUAN'!$C$7:$C$1492,0),0))</f>
        <v/>
      </c>
      <c r="E245" s="577">
        <f ca="1">IF(B245="+","Unit",IF(ISERROR(OFFSET('HARGA SATUAN'!$E$6,MATCH(C245,'HARGA SATUAN'!$C$7:$C$1492,0),0)),"",OFFSET('HARGA SATUAN'!$E$6,MATCH(C245,'HARGA SATUAN'!$C$7:$C$1492,0),0)))</f>
        <v>0</v>
      </c>
      <c r="F245" s="668" t="str">
        <f ca="1" t="shared" si="11"/>
        <v/>
      </c>
      <c r="G245" s="573">
        <f ca="1">IF(ISERROR(OFFSET('HARGA SATUAN'!$I$6,MATCH(C245,'HARGA SATUAN'!$C$7:$C$1492,0),0)),"",OFFSET('HARGA SATUAN'!$I$6,MATCH(C245,'HARGA SATUAN'!$C$7:$C$1492,0),0))</f>
        <v>0</v>
      </c>
      <c r="H245" s="667" t="str">
        <f ca="1">IF(B245="","",#REF!)</f>
        <v/>
      </c>
      <c r="I245" s="667" t="str">
        <f ca="1">IF(B245="","",#REF!)</f>
        <v/>
      </c>
      <c r="J245" s="667" t="str">
        <f ca="1">IF(B245="","",#REF!)</f>
        <v/>
      </c>
      <c r="K245" s="667" t="str">
        <f ca="1">IF(B245="","",#REF!)</f>
        <v/>
      </c>
      <c r="L245" s="667" t="str">
        <f ca="1">IF(C245="","",#REF!)</f>
        <v/>
      </c>
    </row>
    <row r="246" spans="1:12">
      <c r="A246" s="640">
        <v>235</v>
      </c>
      <c r="B246" s="666" t="str">
        <f ca="1" t="shared" si="9"/>
        <v/>
      </c>
      <c r="C246" s="203" t="str">
        <f ca="1" t="shared" si="10"/>
        <v/>
      </c>
      <c r="D246" s="577" t="str">
        <f ca="1">IF(ISERROR(OFFSET('HARGA SATUAN'!$D$6,MATCH(C246,'HARGA SATUAN'!$C$7:$C$1492,0),0)),"",OFFSET('HARGA SATUAN'!$D$6,MATCH(C246,'HARGA SATUAN'!$C$7:$C$1492,0),0))</f>
        <v/>
      </c>
      <c r="E246" s="577">
        <f ca="1">IF(B246="+","Unit",IF(ISERROR(OFFSET('HARGA SATUAN'!$E$6,MATCH(C246,'HARGA SATUAN'!$C$7:$C$1492,0),0)),"",OFFSET('HARGA SATUAN'!$E$6,MATCH(C246,'HARGA SATUAN'!$C$7:$C$1492,0),0)))</f>
        <v>0</v>
      </c>
      <c r="F246" s="668" t="str">
        <f ca="1" t="shared" si="11"/>
        <v/>
      </c>
      <c r="G246" s="573">
        <f ca="1">IF(ISERROR(OFFSET('HARGA SATUAN'!$I$6,MATCH(C246,'HARGA SATUAN'!$C$7:$C$1492,0),0)),"",OFFSET('HARGA SATUAN'!$I$6,MATCH(C246,'HARGA SATUAN'!$C$7:$C$1492,0),0))</f>
        <v>0</v>
      </c>
      <c r="H246" s="667" t="str">
        <f ca="1">IF(B246="","",#REF!)</f>
        <v/>
      </c>
      <c r="I246" s="667" t="str">
        <f ca="1">IF(B246="","",#REF!)</f>
        <v/>
      </c>
      <c r="J246" s="667" t="str">
        <f ca="1">IF(B246="","",#REF!)</f>
        <v/>
      </c>
      <c r="K246" s="667" t="str">
        <f ca="1">IF(B246="","",#REF!)</f>
        <v/>
      </c>
      <c r="L246" s="667" t="str">
        <f ca="1">IF(C246="","",#REF!)</f>
        <v/>
      </c>
    </row>
    <row r="247" spans="1:12">
      <c r="A247" s="640">
        <v>236</v>
      </c>
      <c r="B247" s="666" t="str">
        <f ca="1" t="shared" si="9"/>
        <v/>
      </c>
      <c r="C247" s="203" t="str">
        <f ca="1" t="shared" si="10"/>
        <v/>
      </c>
      <c r="D247" s="577" t="str">
        <f ca="1">IF(ISERROR(OFFSET('HARGA SATUAN'!$D$6,MATCH(C247,'HARGA SATUAN'!$C$7:$C$1492,0),0)),"",OFFSET('HARGA SATUAN'!$D$6,MATCH(C247,'HARGA SATUAN'!$C$7:$C$1492,0),0))</f>
        <v/>
      </c>
      <c r="E247" s="577">
        <f ca="1">IF(B247="+","Unit",IF(ISERROR(OFFSET('HARGA SATUAN'!$E$6,MATCH(C247,'HARGA SATUAN'!$C$7:$C$1492,0),0)),"",OFFSET('HARGA SATUAN'!$E$6,MATCH(C247,'HARGA SATUAN'!$C$7:$C$1492,0),0)))</f>
        <v>0</v>
      </c>
      <c r="F247" s="668" t="str">
        <f ca="1" t="shared" si="11"/>
        <v/>
      </c>
      <c r="G247" s="573">
        <f ca="1">IF(ISERROR(OFFSET('HARGA SATUAN'!$I$6,MATCH(C247,'HARGA SATUAN'!$C$7:$C$1492,0),0)),"",OFFSET('HARGA SATUAN'!$I$6,MATCH(C247,'HARGA SATUAN'!$C$7:$C$1492,0),0))</f>
        <v>0</v>
      </c>
      <c r="H247" s="667" t="str">
        <f ca="1">IF(B247="","",#REF!)</f>
        <v/>
      </c>
      <c r="I247" s="667" t="str">
        <f ca="1">IF(B247="","",#REF!)</f>
        <v/>
      </c>
      <c r="J247" s="667" t="str">
        <f ca="1">IF(B247="","",#REF!)</f>
        <v/>
      </c>
      <c r="K247" s="667" t="str">
        <f ca="1">IF(B247="","",#REF!)</f>
        <v/>
      </c>
      <c r="L247" s="667" t="str">
        <f ca="1">IF(C247="","",#REF!)</f>
        <v/>
      </c>
    </row>
    <row r="248" spans="1:12">
      <c r="A248" s="640">
        <v>237</v>
      </c>
      <c r="B248" s="666" t="str">
        <f ca="1" t="shared" si="9"/>
        <v/>
      </c>
      <c r="C248" s="203" t="str">
        <f ca="1" t="shared" si="10"/>
        <v/>
      </c>
      <c r="D248" s="577" t="str">
        <f ca="1">IF(ISERROR(OFFSET('HARGA SATUAN'!$D$6,MATCH(C248,'HARGA SATUAN'!$C$7:$C$1492,0),0)),"",OFFSET('HARGA SATUAN'!$D$6,MATCH(C248,'HARGA SATUAN'!$C$7:$C$1492,0),0))</f>
        <v/>
      </c>
      <c r="E248" s="577">
        <f ca="1">IF(B248="+","Unit",IF(ISERROR(OFFSET('HARGA SATUAN'!$E$6,MATCH(C248,'HARGA SATUAN'!$C$7:$C$1492,0),0)),"",OFFSET('HARGA SATUAN'!$E$6,MATCH(C248,'HARGA SATUAN'!$C$7:$C$1492,0),0)))</f>
        <v>0</v>
      </c>
      <c r="F248" s="668" t="str">
        <f ca="1" t="shared" si="11"/>
        <v/>
      </c>
      <c r="G248" s="573">
        <f ca="1">IF(ISERROR(OFFSET('HARGA SATUAN'!$I$6,MATCH(C248,'HARGA SATUAN'!$C$7:$C$1492,0),0)),"",OFFSET('HARGA SATUAN'!$I$6,MATCH(C248,'HARGA SATUAN'!$C$7:$C$1492,0),0))</f>
        <v>0</v>
      </c>
      <c r="H248" s="667" t="str">
        <f ca="1">IF(B248="","",#REF!)</f>
        <v/>
      </c>
      <c r="I248" s="667" t="str">
        <f ca="1">IF(B248="","",#REF!)</f>
        <v/>
      </c>
      <c r="J248" s="667" t="str">
        <f ca="1">IF(B248="","",#REF!)</f>
        <v/>
      </c>
      <c r="K248" s="667" t="str">
        <f ca="1">IF(B248="","",#REF!)</f>
        <v/>
      </c>
      <c r="L248" s="667" t="str">
        <f ca="1">IF(C248="","",#REF!)</f>
        <v/>
      </c>
    </row>
    <row r="249" spans="1:12">
      <c r="A249" s="640">
        <v>238</v>
      </c>
      <c r="B249" s="666" t="str">
        <f ca="1" t="shared" si="9"/>
        <v/>
      </c>
      <c r="C249" s="203" t="str">
        <f ca="1" t="shared" si="10"/>
        <v/>
      </c>
      <c r="D249" s="577" t="str">
        <f ca="1">IF(ISERROR(OFFSET('HARGA SATUAN'!$D$6,MATCH(C249,'HARGA SATUAN'!$C$7:$C$1492,0),0)),"",OFFSET('HARGA SATUAN'!$D$6,MATCH(C249,'HARGA SATUAN'!$C$7:$C$1492,0),0))</f>
        <v/>
      </c>
      <c r="E249" s="577">
        <f ca="1">IF(B249="+","Unit",IF(ISERROR(OFFSET('HARGA SATUAN'!$E$6,MATCH(C249,'HARGA SATUAN'!$C$7:$C$1492,0),0)),"",OFFSET('HARGA SATUAN'!$E$6,MATCH(C249,'HARGA SATUAN'!$C$7:$C$1492,0),0)))</f>
        <v>0</v>
      </c>
      <c r="F249" s="668" t="str">
        <f ca="1" t="shared" si="11"/>
        <v/>
      </c>
      <c r="G249" s="573">
        <f ca="1">IF(ISERROR(OFFSET('HARGA SATUAN'!$I$6,MATCH(C249,'HARGA SATUAN'!$C$7:$C$1492,0),0)),"",OFFSET('HARGA SATUAN'!$I$6,MATCH(C249,'HARGA SATUAN'!$C$7:$C$1492,0),0))</f>
        <v>0</v>
      </c>
      <c r="H249" s="667" t="str">
        <f ca="1">IF(B249="","",#REF!)</f>
        <v/>
      </c>
      <c r="I249" s="667" t="str">
        <f ca="1">IF(B249="","",#REF!)</f>
        <v/>
      </c>
      <c r="J249" s="667" t="str">
        <f ca="1">IF(B249="","",#REF!)</f>
        <v/>
      </c>
      <c r="K249" s="667" t="str">
        <f ca="1">IF(B249="","",#REF!)</f>
        <v/>
      </c>
      <c r="L249" s="667" t="str">
        <f ca="1">IF(C249="","",#REF!)</f>
        <v/>
      </c>
    </row>
    <row r="250" spans="1:12">
      <c r="A250" s="640">
        <v>239</v>
      </c>
      <c r="B250" s="666" t="str">
        <f ca="1" t="shared" si="9"/>
        <v/>
      </c>
      <c r="C250" s="203" t="str">
        <f ca="1" t="shared" si="10"/>
        <v/>
      </c>
      <c r="D250" s="577" t="str">
        <f ca="1">IF(ISERROR(OFFSET('HARGA SATUAN'!$D$6,MATCH(C250,'HARGA SATUAN'!$C$7:$C$1492,0),0)),"",OFFSET('HARGA SATUAN'!$D$6,MATCH(C250,'HARGA SATUAN'!$C$7:$C$1492,0),0))</f>
        <v/>
      </c>
      <c r="E250" s="577">
        <f ca="1">IF(B250="+","Unit",IF(ISERROR(OFFSET('HARGA SATUAN'!$E$6,MATCH(C250,'HARGA SATUAN'!$C$7:$C$1492,0),0)),"",OFFSET('HARGA SATUAN'!$E$6,MATCH(C250,'HARGA SATUAN'!$C$7:$C$1492,0),0)))</f>
        <v>0</v>
      </c>
      <c r="F250" s="668" t="str">
        <f ca="1" t="shared" si="11"/>
        <v/>
      </c>
      <c r="G250" s="573">
        <f ca="1">IF(ISERROR(OFFSET('HARGA SATUAN'!$I$6,MATCH(C250,'HARGA SATUAN'!$C$7:$C$1492,0),0)),"",OFFSET('HARGA SATUAN'!$I$6,MATCH(C250,'HARGA SATUAN'!$C$7:$C$1492,0),0))</f>
        <v>0</v>
      </c>
      <c r="H250" s="667" t="str">
        <f ca="1">IF(B250="","",#REF!)</f>
        <v/>
      </c>
      <c r="I250" s="667" t="str">
        <f ca="1">IF(B250="","",#REF!)</f>
        <v/>
      </c>
      <c r="J250" s="667" t="str">
        <f ca="1">IF(B250="","",#REF!)</f>
        <v/>
      </c>
      <c r="K250" s="667" t="str">
        <f ca="1">IF(B250="","",#REF!)</f>
        <v/>
      </c>
      <c r="L250" s="667" t="str">
        <f ca="1">IF(C250="","",#REF!)</f>
        <v/>
      </c>
    </row>
    <row r="251" spans="1:12">
      <c r="A251" s="640">
        <v>240</v>
      </c>
      <c r="B251" s="666" t="str">
        <f ca="1" t="shared" si="9"/>
        <v/>
      </c>
      <c r="C251" s="203" t="str">
        <f ca="1" t="shared" si="10"/>
        <v/>
      </c>
      <c r="D251" s="577" t="str">
        <f ca="1">IF(ISERROR(OFFSET('HARGA SATUAN'!$D$6,MATCH(C251,'HARGA SATUAN'!$C$7:$C$1492,0),0)),"",OFFSET('HARGA SATUAN'!$D$6,MATCH(C251,'HARGA SATUAN'!$C$7:$C$1492,0),0))</f>
        <v/>
      </c>
      <c r="E251" s="577">
        <f ca="1">IF(B251="+","Unit",IF(ISERROR(OFFSET('HARGA SATUAN'!$E$6,MATCH(C251,'HARGA SATUAN'!$C$7:$C$1492,0),0)),"",OFFSET('HARGA SATUAN'!$E$6,MATCH(C251,'HARGA SATUAN'!$C$7:$C$1492,0),0)))</f>
        <v>0</v>
      </c>
      <c r="F251" s="668" t="str">
        <f ca="1" t="shared" si="11"/>
        <v/>
      </c>
      <c r="G251" s="573">
        <f ca="1">IF(ISERROR(OFFSET('HARGA SATUAN'!$I$6,MATCH(C251,'HARGA SATUAN'!$C$7:$C$1492,0),0)),"",OFFSET('HARGA SATUAN'!$I$6,MATCH(C251,'HARGA SATUAN'!$C$7:$C$1492,0),0))</f>
        <v>0</v>
      </c>
      <c r="H251" s="667" t="str">
        <f ca="1">IF(B251="","",#REF!)</f>
        <v/>
      </c>
      <c r="I251" s="667" t="str">
        <f ca="1">IF(B251="","",#REF!)</f>
        <v/>
      </c>
      <c r="J251" s="667" t="str">
        <f ca="1">IF(B251="","",#REF!)</f>
        <v/>
      </c>
      <c r="K251" s="667" t="str">
        <f ca="1">IF(B251="","",#REF!)</f>
        <v/>
      </c>
      <c r="L251" s="667" t="str">
        <f ca="1">IF(C251="","",#REF!)</f>
        <v/>
      </c>
    </row>
    <row r="252" spans="1:12">
      <c r="A252" s="640">
        <v>241</v>
      </c>
      <c r="B252" s="666" t="str">
        <f ca="1" t="shared" si="9"/>
        <v/>
      </c>
      <c r="C252" s="203" t="str">
        <f ca="1" t="shared" si="10"/>
        <v/>
      </c>
      <c r="D252" s="577" t="str">
        <f ca="1">IF(ISERROR(OFFSET('HARGA SATUAN'!$D$6,MATCH(C252,'HARGA SATUAN'!$C$7:$C$1492,0),0)),"",OFFSET('HARGA SATUAN'!$D$6,MATCH(C252,'HARGA SATUAN'!$C$7:$C$1492,0),0))</f>
        <v/>
      </c>
      <c r="E252" s="577">
        <f ca="1">IF(B252="+","Unit",IF(ISERROR(OFFSET('HARGA SATUAN'!$E$6,MATCH(C252,'HARGA SATUAN'!$C$7:$C$1492,0),0)),"",OFFSET('HARGA SATUAN'!$E$6,MATCH(C252,'HARGA SATUAN'!$C$7:$C$1492,0),0)))</f>
        <v>0</v>
      </c>
      <c r="F252" s="668" t="str">
        <f ca="1" t="shared" si="11"/>
        <v/>
      </c>
      <c r="G252" s="573">
        <f ca="1">IF(ISERROR(OFFSET('HARGA SATUAN'!$I$6,MATCH(C252,'HARGA SATUAN'!$C$7:$C$1492,0),0)),"",OFFSET('HARGA SATUAN'!$I$6,MATCH(C252,'HARGA SATUAN'!$C$7:$C$1492,0),0))</f>
        <v>0</v>
      </c>
      <c r="H252" s="667" t="str">
        <f ca="1">IF(B252="","",#REF!)</f>
        <v/>
      </c>
      <c r="I252" s="667" t="str">
        <f ca="1">IF(B252="","",#REF!)</f>
        <v/>
      </c>
      <c r="J252" s="667" t="str">
        <f ca="1">IF(B252="","",#REF!)</f>
        <v/>
      </c>
      <c r="K252" s="667" t="str">
        <f ca="1">IF(B252="","",#REF!)</f>
        <v/>
      </c>
      <c r="L252" s="667" t="str">
        <f ca="1">IF(C252="","",#REF!)</f>
        <v/>
      </c>
    </row>
    <row r="253" spans="1:12">
      <c r="A253" s="640">
        <v>242</v>
      </c>
      <c r="B253" s="666" t="str">
        <f ca="1" t="shared" si="9"/>
        <v/>
      </c>
      <c r="C253" s="203" t="str">
        <f ca="1" t="shared" si="10"/>
        <v/>
      </c>
      <c r="D253" s="577" t="str">
        <f ca="1">IF(ISERROR(OFFSET('HARGA SATUAN'!$D$6,MATCH(C253,'HARGA SATUAN'!$C$7:$C$1492,0),0)),"",OFFSET('HARGA SATUAN'!$D$6,MATCH(C253,'HARGA SATUAN'!$C$7:$C$1492,0),0))</f>
        <v/>
      </c>
      <c r="E253" s="577">
        <f ca="1">IF(B253="+","Unit",IF(ISERROR(OFFSET('HARGA SATUAN'!$E$6,MATCH(C253,'HARGA SATUAN'!$C$7:$C$1492,0),0)),"",OFFSET('HARGA SATUAN'!$E$6,MATCH(C253,'HARGA SATUAN'!$C$7:$C$1492,0),0)))</f>
        <v>0</v>
      </c>
      <c r="F253" s="668" t="str">
        <f ca="1" t="shared" si="11"/>
        <v/>
      </c>
      <c r="G253" s="573">
        <f ca="1">IF(ISERROR(OFFSET('HARGA SATUAN'!$I$6,MATCH(C253,'HARGA SATUAN'!$C$7:$C$1492,0),0)),"",OFFSET('HARGA SATUAN'!$I$6,MATCH(C253,'HARGA SATUAN'!$C$7:$C$1492,0),0))</f>
        <v>0</v>
      </c>
      <c r="H253" s="667" t="str">
        <f ca="1">IF(B253="","",#REF!)</f>
        <v/>
      </c>
      <c r="I253" s="667" t="str">
        <f ca="1">IF(B253="","",#REF!)</f>
        <v/>
      </c>
      <c r="J253" s="667" t="str">
        <f ca="1">IF(B253="","",#REF!)</f>
        <v/>
      </c>
      <c r="K253" s="667" t="str">
        <f ca="1">IF(B253="","",#REF!)</f>
        <v/>
      </c>
      <c r="L253" s="667" t="str">
        <f ca="1">IF(C253="","",#REF!)</f>
        <v/>
      </c>
    </row>
    <row r="254" spans="1:12">
      <c r="A254" s="640">
        <v>243</v>
      </c>
      <c r="B254" s="666" t="str">
        <f ca="1" t="shared" si="9"/>
        <v/>
      </c>
      <c r="C254" s="203" t="str">
        <f ca="1" t="shared" si="10"/>
        <v/>
      </c>
      <c r="D254" s="577" t="str">
        <f ca="1">IF(ISERROR(OFFSET('HARGA SATUAN'!$D$6,MATCH(C254,'HARGA SATUAN'!$C$7:$C$1492,0),0)),"",OFFSET('HARGA SATUAN'!$D$6,MATCH(C254,'HARGA SATUAN'!$C$7:$C$1492,0),0))</f>
        <v/>
      </c>
      <c r="E254" s="577">
        <f ca="1">IF(B254="+","Unit",IF(ISERROR(OFFSET('HARGA SATUAN'!$E$6,MATCH(C254,'HARGA SATUAN'!$C$7:$C$1492,0),0)),"",OFFSET('HARGA SATUAN'!$E$6,MATCH(C254,'HARGA SATUAN'!$C$7:$C$1492,0),0)))</f>
        <v>0</v>
      </c>
      <c r="F254" s="668" t="str">
        <f ca="1" t="shared" si="11"/>
        <v/>
      </c>
      <c r="G254" s="573">
        <f ca="1">IF(ISERROR(OFFSET('HARGA SATUAN'!$I$6,MATCH(C254,'HARGA SATUAN'!$C$7:$C$1492,0),0)),"",OFFSET('HARGA SATUAN'!$I$6,MATCH(C254,'HARGA SATUAN'!$C$7:$C$1492,0),0))</f>
        <v>0</v>
      </c>
      <c r="H254" s="667" t="str">
        <f ca="1">IF(B254="","",#REF!)</f>
        <v/>
      </c>
      <c r="I254" s="667" t="str">
        <f ca="1">IF(B254="","",#REF!)</f>
        <v/>
      </c>
      <c r="J254" s="667" t="str">
        <f ca="1">IF(B254="","",#REF!)</f>
        <v/>
      </c>
      <c r="K254" s="667" t="str">
        <f ca="1">IF(B254="","",#REF!)</f>
        <v/>
      </c>
      <c r="L254" s="667" t="str">
        <f ca="1">IF(C254="","",#REF!)</f>
        <v/>
      </c>
    </row>
    <row r="255" spans="1:12">
      <c r="A255" s="640">
        <v>244</v>
      </c>
      <c r="B255" s="666" t="str">
        <f ca="1" t="shared" si="9"/>
        <v/>
      </c>
      <c r="C255" s="203" t="str">
        <f ca="1" t="shared" si="10"/>
        <v/>
      </c>
      <c r="D255" s="577" t="str">
        <f ca="1">IF(ISERROR(OFFSET('HARGA SATUAN'!$D$6,MATCH(C255,'HARGA SATUAN'!$C$7:$C$1492,0),0)),"",OFFSET('HARGA SATUAN'!$D$6,MATCH(C255,'HARGA SATUAN'!$C$7:$C$1492,0),0))</f>
        <v/>
      </c>
      <c r="E255" s="577">
        <f ca="1">IF(B255="+","Unit",IF(ISERROR(OFFSET('HARGA SATUAN'!$E$6,MATCH(C255,'HARGA SATUAN'!$C$7:$C$1492,0),0)),"",OFFSET('HARGA SATUAN'!$E$6,MATCH(C255,'HARGA SATUAN'!$C$7:$C$1492,0),0)))</f>
        <v>0</v>
      </c>
      <c r="F255" s="668" t="str">
        <f ca="1" t="shared" si="11"/>
        <v/>
      </c>
      <c r="G255" s="573">
        <f ca="1">IF(ISERROR(OFFSET('HARGA SATUAN'!$I$6,MATCH(C255,'HARGA SATUAN'!$C$7:$C$1492,0),0)),"",OFFSET('HARGA SATUAN'!$I$6,MATCH(C255,'HARGA SATUAN'!$C$7:$C$1492,0),0))</f>
        <v>0</v>
      </c>
      <c r="H255" s="667" t="str">
        <f ca="1">IF(B255="","",#REF!)</f>
        <v/>
      </c>
      <c r="I255" s="667" t="str">
        <f ca="1">IF(B255="","",#REF!)</f>
        <v/>
      </c>
      <c r="J255" s="667" t="str">
        <f ca="1">IF(B255="","",#REF!)</f>
        <v/>
      </c>
      <c r="K255" s="667" t="str">
        <f ca="1">IF(B255="","",#REF!)</f>
        <v/>
      </c>
      <c r="L255" s="667" t="str">
        <f ca="1">IF(C255="","",#REF!)</f>
        <v/>
      </c>
    </row>
    <row r="256" spans="1:12">
      <c r="A256" s="640">
        <v>245</v>
      </c>
      <c r="B256" s="666" t="str">
        <f ca="1" t="shared" si="9"/>
        <v/>
      </c>
      <c r="C256" s="203" t="str">
        <f ca="1" t="shared" si="10"/>
        <v/>
      </c>
      <c r="D256" s="577" t="str">
        <f ca="1">IF(ISERROR(OFFSET('HARGA SATUAN'!$D$6,MATCH(C256,'HARGA SATUAN'!$C$7:$C$1492,0),0)),"",OFFSET('HARGA SATUAN'!$D$6,MATCH(C256,'HARGA SATUAN'!$C$7:$C$1492,0),0))</f>
        <v/>
      </c>
      <c r="E256" s="577">
        <f ca="1">IF(B256="+","Unit",IF(ISERROR(OFFSET('HARGA SATUAN'!$E$6,MATCH(C256,'HARGA SATUAN'!$C$7:$C$1492,0),0)),"",OFFSET('HARGA SATUAN'!$E$6,MATCH(C256,'HARGA SATUAN'!$C$7:$C$1492,0),0)))</f>
        <v>0</v>
      </c>
      <c r="F256" s="668" t="str">
        <f ca="1" t="shared" si="11"/>
        <v/>
      </c>
      <c r="G256" s="573">
        <f ca="1">IF(ISERROR(OFFSET('HARGA SATUAN'!$I$6,MATCH(C256,'HARGA SATUAN'!$C$7:$C$1492,0),0)),"",OFFSET('HARGA SATUAN'!$I$6,MATCH(C256,'HARGA SATUAN'!$C$7:$C$1492,0),0))</f>
        <v>0</v>
      </c>
      <c r="H256" s="667" t="str">
        <f ca="1">IF(B256="","",#REF!)</f>
        <v/>
      </c>
      <c r="I256" s="667" t="str">
        <f ca="1">IF(B256="","",#REF!)</f>
        <v/>
      </c>
      <c r="J256" s="667" t="str">
        <f ca="1">IF(B256="","",#REF!)</f>
        <v/>
      </c>
      <c r="K256" s="667" t="str">
        <f ca="1">IF(B256="","",#REF!)</f>
        <v/>
      </c>
      <c r="L256" s="667" t="str">
        <f ca="1">IF(C256="","",#REF!)</f>
        <v/>
      </c>
    </row>
    <row r="257" spans="1:12">
      <c r="A257" s="640">
        <v>246</v>
      </c>
      <c r="B257" s="666" t="str">
        <f ca="1" t="shared" si="9"/>
        <v/>
      </c>
      <c r="C257" s="203" t="str">
        <f ca="1" t="shared" si="10"/>
        <v/>
      </c>
      <c r="D257" s="577" t="str">
        <f ca="1">IF(ISERROR(OFFSET('HARGA SATUAN'!$D$6,MATCH(C257,'HARGA SATUAN'!$C$7:$C$1492,0),0)),"",OFFSET('HARGA SATUAN'!$D$6,MATCH(C257,'HARGA SATUAN'!$C$7:$C$1492,0),0))</f>
        <v/>
      </c>
      <c r="E257" s="577">
        <f ca="1">IF(B257="+","Unit",IF(ISERROR(OFFSET('HARGA SATUAN'!$E$6,MATCH(C257,'HARGA SATUAN'!$C$7:$C$1492,0),0)),"",OFFSET('HARGA SATUAN'!$E$6,MATCH(C257,'HARGA SATUAN'!$C$7:$C$1492,0),0)))</f>
        <v>0</v>
      </c>
      <c r="F257" s="668" t="str">
        <f ca="1" t="shared" si="11"/>
        <v/>
      </c>
      <c r="G257" s="573">
        <f ca="1">IF(ISERROR(OFFSET('HARGA SATUAN'!$I$6,MATCH(C257,'HARGA SATUAN'!$C$7:$C$1492,0),0)),"",OFFSET('HARGA SATUAN'!$I$6,MATCH(C257,'HARGA SATUAN'!$C$7:$C$1492,0),0))</f>
        <v>0</v>
      </c>
      <c r="H257" s="667" t="str">
        <f ca="1">IF(B257="","",#REF!)</f>
        <v/>
      </c>
      <c r="I257" s="667" t="str">
        <f ca="1">IF(B257="","",#REF!)</f>
        <v/>
      </c>
      <c r="J257" s="667" t="str">
        <f ca="1">IF(B257="","",#REF!)</f>
        <v/>
      </c>
      <c r="K257" s="667" t="str">
        <f ca="1">IF(B257="","",#REF!)</f>
        <v/>
      </c>
      <c r="L257" s="667" t="str">
        <f ca="1">IF(C257="","",#REF!)</f>
        <v/>
      </c>
    </row>
    <row r="258" spans="1:12">
      <c r="A258" s="640">
        <v>247</v>
      </c>
      <c r="B258" s="666" t="str">
        <f ca="1" t="shared" si="9"/>
        <v/>
      </c>
      <c r="C258" s="203" t="str">
        <f ca="1" t="shared" si="10"/>
        <v/>
      </c>
      <c r="D258" s="577" t="str">
        <f ca="1">IF(ISERROR(OFFSET('HARGA SATUAN'!$D$6,MATCH(C258,'HARGA SATUAN'!$C$7:$C$1492,0),0)),"",OFFSET('HARGA SATUAN'!$D$6,MATCH(C258,'HARGA SATUAN'!$C$7:$C$1492,0),0))</f>
        <v/>
      </c>
      <c r="E258" s="577">
        <f ca="1">IF(B258="+","Unit",IF(ISERROR(OFFSET('HARGA SATUAN'!$E$6,MATCH(C258,'HARGA SATUAN'!$C$7:$C$1492,0),0)),"",OFFSET('HARGA SATUAN'!$E$6,MATCH(C258,'HARGA SATUAN'!$C$7:$C$1492,0),0)))</f>
        <v>0</v>
      </c>
      <c r="F258" s="668" t="str">
        <f ca="1" t="shared" si="11"/>
        <v/>
      </c>
      <c r="G258" s="573">
        <f ca="1">IF(ISERROR(OFFSET('HARGA SATUAN'!$I$6,MATCH(C258,'HARGA SATUAN'!$C$7:$C$1492,0),0)),"",OFFSET('HARGA SATUAN'!$I$6,MATCH(C258,'HARGA SATUAN'!$C$7:$C$1492,0),0))</f>
        <v>0</v>
      </c>
      <c r="H258" s="667" t="str">
        <f ca="1">IF(B258="","",#REF!)</f>
        <v/>
      </c>
      <c r="I258" s="667" t="str">
        <f ca="1">IF(B258="","",#REF!)</f>
        <v/>
      </c>
      <c r="J258" s="667" t="str">
        <f ca="1">IF(B258="","",#REF!)</f>
        <v/>
      </c>
      <c r="K258" s="667" t="str">
        <f ca="1">IF(B258="","",#REF!)</f>
        <v/>
      </c>
      <c r="L258" s="667" t="str">
        <f ca="1">IF(C258="","",#REF!)</f>
        <v/>
      </c>
    </row>
    <row r="259" spans="1:12">
      <c r="A259" s="640">
        <v>248</v>
      </c>
      <c r="B259" s="666" t="str">
        <f ca="1" t="shared" si="9"/>
        <v/>
      </c>
      <c r="C259" s="203" t="str">
        <f ca="1" t="shared" si="10"/>
        <v/>
      </c>
      <c r="D259" s="577" t="str">
        <f ca="1">IF(ISERROR(OFFSET('HARGA SATUAN'!$D$6,MATCH(C259,'HARGA SATUAN'!$C$7:$C$1492,0),0)),"",OFFSET('HARGA SATUAN'!$D$6,MATCH(C259,'HARGA SATUAN'!$C$7:$C$1492,0),0))</f>
        <v/>
      </c>
      <c r="E259" s="577">
        <f ca="1">IF(B259="+","Unit",IF(ISERROR(OFFSET('HARGA SATUAN'!$E$6,MATCH(C259,'HARGA SATUAN'!$C$7:$C$1492,0),0)),"",OFFSET('HARGA SATUAN'!$E$6,MATCH(C259,'HARGA SATUAN'!$C$7:$C$1492,0),0)))</f>
        <v>0</v>
      </c>
      <c r="F259" s="668" t="str">
        <f ca="1" t="shared" si="11"/>
        <v/>
      </c>
      <c r="G259" s="573">
        <f ca="1">IF(ISERROR(OFFSET('HARGA SATUAN'!$I$6,MATCH(C259,'HARGA SATUAN'!$C$7:$C$1492,0),0)),"",OFFSET('HARGA SATUAN'!$I$6,MATCH(C259,'HARGA SATUAN'!$C$7:$C$1492,0),0))</f>
        <v>0</v>
      </c>
      <c r="H259" s="667" t="str">
        <f ca="1">IF(B259="","",#REF!)</f>
        <v/>
      </c>
      <c r="I259" s="667" t="str">
        <f ca="1">IF(B259="","",#REF!)</f>
        <v/>
      </c>
      <c r="J259" s="667" t="str">
        <f ca="1">IF(B259="","",#REF!)</f>
        <v/>
      </c>
      <c r="K259" s="667" t="str">
        <f ca="1">IF(B259="","",#REF!)</f>
        <v/>
      </c>
      <c r="L259" s="667" t="str">
        <f ca="1">IF(C259="","",#REF!)</f>
        <v/>
      </c>
    </row>
    <row r="260" spans="1:12">
      <c r="A260" s="640">
        <v>249</v>
      </c>
      <c r="B260" s="666" t="str">
        <f ca="1" t="shared" si="9"/>
        <v/>
      </c>
      <c r="C260" s="203" t="str">
        <f ca="1" t="shared" si="10"/>
        <v/>
      </c>
      <c r="D260" s="577" t="str">
        <f ca="1">IF(ISERROR(OFFSET('HARGA SATUAN'!$D$6,MATCH(C260,'HARGA SATUAN'!$C$7:$C$1492,0),0)),"",OFFSET('HARGA SATUAN'!$D$6,MATCH(C260,'HARGA SATUAN'!$C$7:$C$1492,0),0))</f>
        <v/>
      </c>
      <c r="E260" s="577">
        <f ca="1">IF(B260="+","Unit",IF(ISERROR(OFFSET('HARGA SATUAN'!$E$6,MATCH(C260,'HARGA SATUAN'!$C$7:$C$1492,0),0)),"",OFFSET('HARGA SATUAN'!$E$6,MATCH(C260,'HARGA SATUAN'!$C$7:$C$1492,0),0)))</f>
        <v>0</v>
      </c>
      <c r="F260" s="668" t="str">
        <f ca="1" t="shared" si="11"/>
        <v/>
      </c>
      <c r="G260" s="573">
        <f ca="1">IF(ISERROR(OFFSET('HARGA SATUAN'!$I$6,MATCH(C260,'HARGA SATUAN'!$C$7:$C$1492,0),0)),"",OFFSET('HARGA SATUAN'!$I$6,MATCH(C260,'HARGA SATUAN'!$C$7:$C$1492,0),0))</f>
        <v>0</v>
      </c>
      <c r="H260" s="667" t="str">
        <f ca="1">IF(B260="","",#REF!)</f>
        <v/>
      </c>
      <c r="I260" s="667" t="str">
        <f ca="1">IF(B260="","",#REF!)</f>
        <v/>
      </c>
      <c r="J260" s="667" t="str">
        <f ca="1">IF(B260="","",#REF!)</f>
        <v/>
      </c>
      <c r="K260" s="667" t="str">
        <f ca="1">IF(B260="","",#REF!)</f>
        <v/>
      </c>
      <c r="L260" s="667" t="str">
        <f ca="1">IF(C260="","",#REF!)</f>
        <v/>
      </c>
    </row>
    <row r="261" spans="1:12">
      <c r="A261" s="640">
        <v>250</v>
      </c>
      <c r="B261" s="666" t="str">
        <f ca="1" t="shared" si="9"/>
        <v/>
      </c>
      <c r="C261" s="203" t="str">
        <f ca="1" t="shared" si="10"/>
        <v/>
      </c>
      <c r="D261" s="577" t="str">
        <f ca="1">IF(ISERROR(OFFSET('HARGA SATUAN'!$D$6,MATCH(C261,'HARGA SATUAN'!$C$7:$C$1492,0),0)),"",OFFSET('HARGA SATUAN'!$D$6,MATCH(C261,'HARGA SATUAN'!$C$7:$C$1492,0),0))</f>
        <v/>
      </c>
      <c r="E261" s="577">
        <f ca="1">IF(B261="+","Unit",IF(ISERROR(OFFSET('HARGA SATUAN'!$E$6,MATCH(C261,'HARGA SATUAN'!$C$7:$C$1492,0),0)),"",OFFSET('HARGA SATUAN'!$E$6,MATCH(C261,'HARGA SATUAN'!$C$7:$C$1492,0),0)))</f>
        <v>0</v>
      </c>
      <c r="F261" s="668" t="str">
        <f ca="1" t="shared" si="11"/>
        <v/>
      </c>
      <c r="G261" s="573">
        <f ca="1">IF(ISERROR(OFFSET('HARGA SATUAN'!$I$6,MATCH(C261,'HARGA SATUAN'!$C$7:$C$1492,0),0)),"",OFFSET('HARGA SATUAN'!$I$6,MATCH(C261,'HARGA SATUAN'!$C$7:$C$1492,0),0))</f>
        <v>0</v>
      </c>
      <c r="H261" s="667" t="str">
        <f ca="1">IF(B261="","",#REF!)</f>
        <v/>
      </c>
      <c r="I261" s="667" t="str">
        <f ca="1">IF(B261="","",#REF!)</f>
        <v/>
      </c>
      <c r="J261" s="667" t="str">
        <f ca="1">IF(B261="","",#REF!)</f>
        <v/>
      </c>
      <c r="K261" s="667" t="str">
        <f ca="1">IF(B261="","",#REF!)</f>
        <v/>
      </c>
      <c r="L261" s="667" t="str">
        <f ca="1">IF(C261="","",#REF!)</f>
        <v/>
      </c>
    </row>
    <row r="262" spans="1:12">
      <c r="A262" s="640">
        <v>251</v>
      </c>
      <c r="B262" s="666" t="str">
        <f ca="1" t="shared" si="9"/>
        <v/>
      </c>
      <c r="C262" s="203" t="str">
        <f ca="1" t="shared" si="10"/>
        <v/>
      </c>
      <c r="D262" s="577" t="str">
        <f ca="1">IF(ISERROR(OFFSET('HARGA SATUAN'!$D$6,MATCH(C262,'HARGA SATUAN'!$C$7:$C$1492,0),0)),"",OFFSET('HARGA SATUAN'!$D$6,MATCH(C262,'HARGA SATUAN'!$C$7:$C$1492,0),0))</f>
        <v/>
      </c>
      <c r="E262" s="577">
        <f ca="1">IF(B262="+","Unit",IF(ISERROR(OFFSET('HARGA SATUAN'!$E$6,MATCH(C262,'HARGA SATUAN'!$C$7:$C$1492,0),0)),"",OFFSET('HARGA SATUAN'!$E$6,MATCH(C262,'HARGA SATUAN'!$C$7:$C$1492,0),0)))</f>
        <v>0</v>
      </c>
      <c r="F262" s="668" t="str">
        <f ca="1" t="shared" si="11"/>
        <v/>
      </c>
      <c r="G262" s="573">
        <f ca="1">IF(ISERROR(OFFSET('HARGA SATUAN'!$I$6,MATCH(C262,'HARGA SATUAN'!$C$7:$C$1492,0),0)),"",OFFSET('HARGA SATUAN'!$I$6,MATCH(C262,'HARGA SATUAN'!$C$7:$C$1492,0),0))</f>
        <v>0</v>
      </c>
      <c r="H262" s="667" t="str">
        <f ca="1">IF(B262="","",#REF!)</f>
        <v/>
      </c>
      <c r="I262" s="667" t="str">
        <f ca="1">IF(B262="","",#REF!)</f>
        <v/>
      </c>
      <c r="J262" s="667" t="str">
        <f ca="1">IF(B262="","",#REF!)</f>
        <v/>
      </c>
      <c r="K262" s="667" t="str">
        <f ca="1">IF(B262="","",#REF!)</f>
        <v/>
      </c>
      <c r="L262" s="667" t="str">
        <f ca="1">IF(C262="","",#REF!)</f>
        <v/>
      </c>
    </row>
    <row r="263" spans="1:12">
      <c r="A263" s="640">
        <v>252</v>
      </c>
      <c r="B263" s="666" t="str">
        <f ca="1" t="shared" si="9"/>
        <v/>
      </c>
      <c r="C263" s="203" t="str">
        <f ca="1" t="shared" si="10"/>
        <v/>
      </c>
      <c r="D263" s="577" t="str">
        <f ca="1">IF(ISERROR(OFFSET('HARGA SATUAN'!$D$6,MATCH(C263,'HARGA SATUAN'!$C$7:$C$1492,0),0)),"",OFFSET('HARGA SATUAN'!$D$6,MATCH(C263,'HARGA SATUAN'!$C$7:$C$1492,0),0))</f>
        <v/>
      </c>
      <c r="E263" s="577">
        <f ca="1">IF(B263="+","Unit",IF(ISERROR(OFFSET('HARGA SATUAN'!$E$6,MATCH(C263,'HARGA SATUAN'!$C$7:$C$1492,0),0)),"",OFFSET('HARGA SATUAN'!$E$6,MATCH(C263,'HARGA SATUAN'!$C$7:$C$1492,0),0)))</f>
        <v>0</v>
      </c>
      <c r="F263" s="668" t="str">
        <f ca="1" t="shared" si="11"/>
        <v/>
      </c>
      <c r="G263" s="573">
        <f ca="1">IF(ISERROR(OFFSET('HARGA SATUAN'!$I$6,MATCH(C263,'HARGA SATUAN'!$C$7:$C$1492,0),0)),"",OFFSET('HARGA SATUAN'!$I$6,MATCH(C263,'HARGA SATUAN'!$C$7:$C$1492,0),0))</f>
        <v>0</v>
      </c>
      <c r="H263" s="667" t="str">
        <f ca="1">IF(B263="","",#REF!)</f>
        <v/>
      </c>
      <c r="I263" s="667" t="str">
        <f ca="1">IF(B263="","",#REF!)</f>
        <v/>
      </c>
      <c r="J263" s="667" t="str">
        <f ca="1">IF(B263="","",#REF!)</f>
        <v/>
      </c>
      <c r="K263" s="667" t="str">
        <f ca="1">IF(B263="","",#REF!)</f>
        <v/>
      </c>
      <c r="L263" s="667" t="str">
        <f ca="1">IF(C263="","",#REF!)</f>
        <v/>
      </c>
    </row>
    <row r="264" spans="1:12">
      <c r="A264" s="640">
        <v>253</v>
      </c>
      <c r="B264" s="666" t="str">
        <f ca="1" t="shared" si="9"/>
        <v/>
      </c>
      <c r="C264" s="203" t="str">
        <f ca="1" t="shared" si="10"/>
        <v/>
      </c>
      <c r="D264" s="577" t="str">
        <f ca="1">IF(ISERROR(OFFSET('HARGA SATUAN'!$D$6,MATCH(C264,'HARGA SATUAN'!$C$7:$C$1492,0),0)),"",OFFSET('HARGA SATUAN'!$D$6,MATCH(C264,'HARGA SATUAN'!$C$7:$C$1492,0),0))</f>
        <v/>
      </c>
      <c r="E264" s="577">
        <f ca="1">IF(B264="+","Unit",IF(ISERROR(OFFSET('HARGA SATUAN'!$E$6,MATCH(C264,'HARGA SATUAN'!$C$7:$C$1492,0),0)),"",OFFSET('HARGA SATUAN'!$E$6,MATCH(C264,'HARGA SATUAN'!$C$7:$C$1492,0),0)))</f>
        <v>0</v>
      </c>
      <c r="F264" s="668" t="str">
        <f ca="1" t="shared" si="11"/>
        <v/>
      </c>
      <c r="G264" s="573">
        <f ca="1">IF(ISERROR(OFFSET('HARGA SATUAN'!$I$6,MATCH(C264,'HARGA SATUAN'!$C$7:$C$1492,0),0)),"",OFFSET('HARGA SATUAN'!$I$6,MATCH(C264,'HARGA SATUAN'!$C$7:$C$1492,0),0))</f>
        <v>0</v>
      </c>
      <c r="H264" s="667" t="str">
        <f ca="1">IF(B264="","",#REF!)</f>
        <v/>
      </c>
      <c r="I264" s="667" t="str">
        <f ca="1">IF(B264="","",#REF!)</f>
        <v/>
      </c>
      <c r="J264" s="667" t="str">
        <f ca="1">IF(B264="","",#REF!)</f>
        <v/>
      </c>
      <c r="K264" s="667" t="str">
        <f ca="1">IF(B264="","",#REF!)</f>
        <v/>
      </c>
      <c r="L264" s="667" t="str">
        <f ca="1">IF(C264="","",#REF!)</f>
        <v/>
      </c>
    </row>
    <row r="265" spans="1:12">
      <c r="A265" s="640">
        <v>254</v>
      </c>
      <c r="B265" s="666" t="str">
        <f ca="1" t="shared" si="9"/>
        <v/>
      </c>
      <c r="C265" s="203" t="str">
        <f ca="1" t="shared" si="10"/>
        <v/>
      </c>
      <c r="D265" s="577" t="str">
        <f ca="1">IF(ISERROR(OFFSET('HARGA SATUAN'!$D$6,MATCH(C265,'HARGA SATUAN'!$C$7:$C$1492,0),0)),"",OFFSET('HARGA SATUAN'!$D$6,MATCH(C265,'HARGA SATUAN'!$C$7:$C$1492,0),0))</f>
        <v/>
      </c>
      <c r="E265" s="577">
        <f ca="1">IF(B265="+","Unit",IF(ISERROR(OFFSET('HARGA SATUAN'!$E$6,MATCH(C265,'HARGA SATUAN'!$C$7:$C$1492,0),0)),"",OFFSET('HARGA SATUAN'!$E$6,MATCH(C265,'HARGA SATUAN'!$C$7:$C$1492,0),0)))</f>
        <v>0</v>
      </c>
      <c r="F265" s="668" t="str">
        <f ca="1" t="shared" si="11"/>
        <v/>
      </c>
      <c r="G265" s="573">
        <f ca="1">IF(ISERROR(OFFSET('HARGA SATUAN'!$I$6,MATCH(C265,'HARGA SATUAN'!$C$7:$C$1492,0),0)),"",OFFSET('HARGA SATUAN'!$I$6,MATCH(C265,'HARGA SATUAN'!$C$7:$C$1492,0),0))</f>
        <v>0</v>
      </c>
      <c r="H265" s="667" t="str">
        <f ca="1">IF(B265="","",#REF!)</f>
        <v/>
      </c>
      <c r="I265" s="667" t="str">
        <f ca="1">IF(B265="","",#REF!)</f>
        <v/>
      </c>
      <c r="J265" s="667" t="str">
        <f ca="1">IF(B265="","",#REF!)</f>
        <v/>
      </c>
      <c r="K265" s="667" t="str">
        <f ca="1">IF(B265="","",#REF!)</f>
        <v/>
      </c>
      <c r="L265" s="667" t="str">
        <f ca="1">IF(C265="","",#REF!)</f>
        <v/>
      </c>
    </row>
    <row r="266" spans="1:12">
      <c r="A266" s="640">
        <v>255</v>
      </c>
      <c r="B266" s="666" t="str">
        <f ca="1" t="shared" si="9"/>
        <v/>
      </c>
      <c r="C266" s="203" t="str">
        <f ca="1" t="shared" si="10"/>
        <v/>
      </c>
      <c r="D266" s="577" t="str">
        <f ca="1">IF(ISERROR(OFFSET('HARGA SATUAN'!$D$6,MATCH(C266,'HARGA SATUAN'!$C$7:$C$1492,0),0)),"",OFFSET('HARGA SATUAN'!$D$6,MATCH(C266,'HARGA SATUAN'!$C$7:$C$1492,0),0))</f>
        <v/>
      </c>
      <c r="E266" s="577">
        <f ca="1">IF(B266="+","Unit",IF(ISERROR(OFFSET('HARGA SATUAN'!$E$6,MATCH(C266,'HARGA SATUAN'!$C$7:$C$1492,0),0)),"",OFFSET('HARGA SATUAN'!$E$6,MATCH(C266,'HARGA SATUAN'!$C$7:$C$1492,0),0)))</f>
        <v>0</v>
      </c>
      <c r="F266" s="668" t="str">
        <f ca="1" t="shared" si="11"/>
        <v/>
      </c>
      <c r="G266" s="573">
        <f ca="1">IF(ISERROR(OFFSET('HARGA SATUAN'!$I$6,MATCH(C266,'HARGA SATUAN'!$C$7:$C$1492,0),0)),"",OFFSET('HARGA SATUAN'!$I$6,MATCH(C266,'HARGA SATUAN'!$C$7:$C$1492,0),0))</f>
        <v>0</v>
      </c>
      <c r="H266" s="667" t="str">
        <f ca="1">IF(B266="","",#REF!)</f>
        <v/>
      </c>
      <c r="I266" s="667" t="str">
        <f ca="1">IF(B266="","",#REF!)</f>
        <v/>
      </c>
      <c r="J266" s="667" t="str">
        <f ca="1">IF(B266="","",#REF!)</f>
        <v/>
      </c>
      <c r="K266" s="667" t="str">
        <f ca="1">IF(B266="","",#REF!)</f>
        <v/>
      </c>
      <c r="L266" s="667" t="str">
        <f ca="1">IF(C266="","",#REF!)</f>
        <v/>
      </c>
    </row>
    <row r="267" spans="1:12">
      <c r="A267" s="640">
        <v>256</v>
      </c>
      <c r="B267" s="666" t="str">
        <f ca="1" t="shared" si="9"/>
        <v/>
      </c>
      <c r="C267" s="203" t="str">
        <f ca="1" t="shared" si="10"/>
        <v/>
      </c>
      <c r="D267" s="577" t="str">
        <f ca="1">IF(ISERROR(OFFSET('HARGA SATUAN'!$D$6,MATCH(C267,'HARGA SATUAN'!$C$7:$C$1492,0),0)),"",OFFSET('HARGA SATUAN'!$D$6,MATCH(C267,'HARGA SATUAN'!$C$7:$C$1492,0),0))</f>
        <v/>
      </c>
      <c r="E267" s="577">
        <f ca="1">IF(B267="+","Unit",IF(ISERROR(OFFSET('HARGA SATUAN'!$E$6,MATCH(C267,'HARGA SATUAN'!$C$7:$C$1492,0),0)),"",OFFSET('HARGA SATUAN'!$E$6,MATCH(C267,'HARGA SATUAN'!$C$7:$C$1492,0),0)))</f>
        <v>0</v>
      </c>
      <c r="F267" s="668" t="str">
        <f ca="1" t="shared" si="11"/>
        <v/>
      </c>
      <c r="G267" s="573">
        <f ca="1">IF(ISERROR(OFFSET('HARGA SATUAN'!$I$6,MATCH(C267,'HARGA SATUAN'!$C$7:$C$1492,0),0)),"",OFFSET('HARGA SATUAN'!$I$6,MATCH(C267,'HARGA SATUAN'!$C$7:$C$1492,0),0))</f>
        <v>0</v>
      </c>
      <c r="H267" s="667" t="str">
        <f ca="1">IF(B267="","",#REF!)</f>
        <v/>
      </c>
      <c r="I267" s="667" t="str">
        <f ca="1">IF(B267="","",#REF!)</f>
        <v/>
      </c>
      <c r="J267" s="667" t="str">
        <f ca="1">IF(B267="","",#REF!)</f>
        <v/>
      </c>
      <c r="K267" s="667" t="str">
        <f ca="1">IF(B267="","",#REF!)</f>
        <v/>
      </c>
      <c r="L267" s="667" t="str">
        <f ca="1">IF(C267="","",#REF!)</f>
        <v/>
      </c>
    </row>
    <row r="268" spans="1:12">
      <c r="A268" s="640">
        <v>257</v>
      </c>
      <c r="B268" s="666" t="str">
        <f ca="1" t="shared" si="9"/>
        <v/>
      </c>
      <c r="C268" s="203" t="str">
        <f ca="1" t="shared" si="10"/>
        <v/>
      </c>
      <c r="D268" s="577" t="str">
        <f ca="1">IF(ISERROR(OFFSET('HARGA SATUAN'!$D$6,MATCH(C268,'HARGA SATUAN'!$C$7:$C$1492,0),0)),"",OFFSET('HARGA SATUAN'!$D$6,MATCH(C268,'HARGA SATUAN'!$C$7:$C$1492,0),0))</f>
        <v/>
      </c>
      <c r="E268" s="577">
        <f ca="1">IF(B268="+","Unit",IF(ISERROR(OFFSET('HARGA SATUAN'!$E$6,MATCH(C268,'HARGA SATUAN'!$C$7:$C$1492,0),0)),"",OFFSET('HARGA SATUAN'!$E$6,MATCH(C268,'HARGA SATUAN'!$C$7:$C$1492,0),0)))</f>
        <v>0</v>
      </c>
      <c r="F268" s="668" t="str">
        <f ca="1" t="shared" si="11"/>
        <v/>
      </c>
      <c r="G268" s="573">
        <f ca="1">IF(ISERROR(OFFSET('HARGA SATUAN'!$I$6,MATCH(C268,'HARGA SATUAN'!$C$7:$C$1492,0),0)),"",OFFSET('HARGA SATUAN'!$I$6,MATCH(C268,'HARGA SATUAN'!$C$7:$C$1492,0),0))</f>
        <v>0</v>
      </c>
      <c r="H268" s="667" t="str">
        <f ca="1">IF(B268="","",#REF!)</f>
        <v/>
      </c>
      <c r="I268" s="667" t="str">
        <f ca="1">IF(B268="","",#REF!)</f>
        <v/>
      </c>
      <c r="J268" s="667" t="str">
        <f ca="1">IF(B268="","",#REF!)</f>
        <v/>
      </c>
      <c r="K268" s="667" t="str">
        <f ca="1">IF(B268="","",#REF!)</f>
        <v/>
      </c>
      <c r="L268" s="667" t="str">
        <f ca="1">IF(C268="","",#REF!)</f>
        <v/>
      </c>
    </row>
    <row r="269" spans="1:12">
      <c r="A269" s="640">
        <v>258</v>
      </c>
      <c r="B269" s="666" t="str">
        <f ca="1" t="shared" ref="B269:B332" si="12">IF(C269="","",A269)</f>
        <v/>
      </c>
      <c r="C269" s="203" t="str">
        <f ca="1" t="shared" ref="C269:C332" si="13">IF(ISERROR(OFFSET($C$713,MATCH(A269,$F$714:$F$1320,0),0)),"",OFFSET($C$713,MATCH(A269,$F$714:$F$1320,0),0))</f>
        <v/>
      </c>
      <c r="D269" s="577" t="str">
        <f ca="1">IF(ISERROR(OFFSET('HARGA SATUAN'!$D$6,MATCH(C269,'HARGA SATUAN'!$C$7:$C$1492,0),0)),"",OFFSET('HARGA SATUAN'!$D$6,MATCH(C269,'HARGA SATUAN'!$C$7:$C$1492,0),0))</f>
        <v/>
      </c>
      <c r="E269" s="577">
        <f ca="1">IF(B269="+","Unit",IF(ISERROR(OFFSET('HARGA SATUAN'!$E$6,MATCH(C269,'HARGA SATUAN'!$C$7:$C$1492,0),0)),"",OFFSET('HARGA SATUAN'!$E$6,MATCH(C269,'HARGA SATUAN'!$C$7:$C$1492,0),0)))</f>
        <v>0</v>
      </c>
      <c r="F269" s="668" t="str">
        <f ca="1" t="shared" ref="F269:F332" si="14">IF(ISERROR(OFFSET($D$713,MATCH(A269,$F$714:$F$1320,0),0)),"",OFFSET($D$713,MATCH(A269,$F$714:$F$1320,0),0))</f>
        <v/>
      </c>
      <c r="G269" s="573">
        <f ca="1">IF(ISERROR(OFFSET('HARGA SATUAN'!$I$6,MATCH(C269,'HARGA SATUAN'!$C$7:$C$1492,0),0)),"",OFFSET('HARGA SATUAN'!$I$6,MATCH(C269,'HARGA SATUAN'!$C$7:$C$1492,0),0))</f>
        <v>0</v>
      </c>
      <c r="H269" s="667" t="str">
        <f ca="1">IF(B269="","",#REF!)</f>
        <v/>
      </c>
      <c r="I269" s="667" t="str">
        <f ca="1">IF(B269="","",#REF!)</f>
        <v/>
      </c>
      <c r="J269" s="667" t="str">
        <f ca="1">IF(B269="","",#REF!)</f>
        <v/>
      </c>
      <c r="K269" s="667" t="str">
        <f ca="1">IF(B269="","",#REF!)</f>
        <v/>
      </c>
      <c r="L269" s="667" t="str">
        <f ca="1">IF(C269="","",#REF!)</f>
        <v/>
      </c>
    </row>
    <row r="270" spans="1:12">
      <c r="A270" s="640">
        <v>259</v>
      </c>
      <c r="B270" s="666" t="str">
        <f ca="1" t="shared" si="12"/>
        <v/>
      </c>
      <c r="C270" s="203" t="str">
        <f ca="1" t="shared" si="13"/>
        <v/>
      </c>
      <c r="D270" s="577" t="str">
        <f ca="1">IF(ISERROR(OFFSET('HARGA SATUAN'!$D$6,MATCH(C270,'HARGA SATUAN'!$C$7:$C$1492,0),0)),"",OFFSET('HARGA SATUAN'!$D$6,MATCH(C270,'HARGA SATUAN'!$C$7:$C$1492,0),0))</f>
        <v/>
      </c>
      <c r="E270" s="577">
        <f ca="1">IF(B270="+","Unit",IF(ISERROR(OFFSET('HARGA SATUAN'!$E$6,MATCH(C270,'HARGA SATUAN'!$C$7:$C$1492,0),0)),"",OFFSET('HARGA SATUAN'!$E$6,MATCH(C270,'HARGA SATUAN'!$C$7:$C$1492,0),0)))</f>
        <v>0</v>
      </c>
      <c r="F270" s="668" t="str">
        <f ca="1" t="shared" si="14"/>
        <v/>
      </c>
      <c r="G270" s="573">
        <f ca="1">IF(ISERROR(OFFSET('HARGA SATUAN'!$I$6,MATCH(C270,'HARGA SATUAN'!$C$7:$C$1492,0),0)),"",OFFSET('HARGA SATUAN'!$I$6,MATCH(C270,'HARGA SATUAN'!$C$7:$C$1492,0),0))</f>
        <v>0</v>
      </c>
      <c r="H270" s="667" t="str">
        <f ca="1">IF(B270="","",#REF!)</f>
        <v/>
      </c>
      <c r="I270" s="667" t="str">
        <f ca="1">IF(B270="","",#REF!)</f>
        <v/>
      </c>
      <c r="J270" s="667" t="str">
        <f ca="1">IF(B270="","",#REF!)</f>
        <v/>
      </c>
      <c r="K270" s="667" t="str">
        <f ca="1">IF(B270="","",#REF!)</f>
        <v/>
      </c>
      <c r="L270" s="667" t="str">
        <f ca="1">IF(C270="","",#REF!)</f>
        <v/>
      </c>
    </row>
    <row r="271" spans="1:12">
      <c r="A271" s="640">
        <v>260</v>
      </c>
      <c r="B271" s="666" t="str">
        <f ca="1" t="shared" si="12"/>
        <v/>
      </c>
      <c r="C271" s="203" t="str">
        <f ca="1" t="shared" si="13"/>
        <v/>
      </c>
      <c r="D271" s="577" t="str">
        <f ca="1">IF(ISERROR(OFFSET('HARGA SATUAN'!$D$6,MATCH(C271,'HARGA SATUAN'!$C$7:$C$1492,0),0)),"",OFFSET('HARGA SATUAN'!$D$6,MATCH(C271,'HARGA SATUAN'!$C$7:$C$1492,0),0))</f>
        <v/>
      </c>
      <c r="E271" s="577">
        <f ca="1">IF(B271="+","Unit",IF(ISERROR(OFFSET('HARGA SATUAN'!$E$6,MATCH(C271,'HARGA SATUAN'!$C$7:$C$1492,0),0)),"",OFFSET('HARGA SATUAN'!$E$6,MATCH(C271,'HARGA SATUAN'!$C$7:$C$1492,0),0)))</f>
        <v>0</v>
      </c>
      <c r="F271" s="668" t="str">
        <f ca="1" t="shared" si="14"/>
        <v/>
      </c>
      <c r="G271" s="573">
        <f ca="1">IF(ISERROR(OFFSET('HARGA SATUAN'!$I$6,MATCH(C271,'HARGA SATUAN'!$C$7:$C$1492,0),0)),"",OFFSET('HARGA SATUAN'!$I$6,MATCH(C271,'HARGA SATUAN'!$C$7:$C$1492,0),0))</f>
        <v>0</v>
      </c>
      <c r="H271" s="667" t="str">
        <f ca="1">IF(B271="","",#REF!)</f>
        <v/>
      </c>
      <c r="I271" s="667" t="str">
        <f ca="1">IF(B271="","",#REF!)</f>
        <v/>
      </c>
      <c r="J271" s="667" t="str">
        <f ca="1">IF(B271="","",#REF!)</f>
        <v/>
      </c>
      <c r="K271" s="667" t="str">
        <f ca="1">IF(B271="","",#REF!)</f>
        <v/>
      </c>
      <c r="L271" s="667" t="str">
        <f ca="1">IF(C271="","",#REF!)</f>
        <v/>
      </c>
    </row>
    <row r="272" spans="1:12">
      <c r="A272" s="640">
        <v>261</v>
      </c>
      <c r="B272" s="666" t="str">
        <f ca="1" t="shared" si="12"/>
        <v/>
      </c>
      <c r="C272" s="203" t="str">
        <f ca="1" t="shared" si="13"/>
        <v/>
      </c>
      <c r="D272" s="577" t="str">
        <f ca="1">IF(ISERROR(OFFSET('HARGA SATUAN'!$D$6,MATCH(C272,'HARGA SATUAN'!$C$7:$C$1492,0),0)),"",OFFSET('HARGA SATUAN'!$D$6,MATCH(C272,'HARGA SATUAN'!$C$7:$C$1492,0),0))</f>
        <v/>
      </c>
      <c r="E272" s="577">
        <f ca="1">IF(B272="+","Unit",IF(ISERROR(OFFSET('HARGA SATUAN'!$E$6,MATCH(C272,'HARGA SATUAN'!$C$7:$C$1492,0),0)),"",OFFSET('HARGA SATUAN'!$E$6,MATCH(C272,'HARGA SATUAN'!$C$7:$C$1492,0),0)))</f>
        <v>0</v>
      </c>
      <c r="F272" s="668" t="str">
        <f ca="1" t="shared" si="14"/>
        <v/>
      </c>
      <c r="G272" s="573">
        <f ca="1">IF(ISERROR(OFFSET('HARGA SATUAN'!$I$6,MATCH(C272,'HARGA SATUAN'!$C$7:$C$1492,0),0)),"",OFFSET('HARGA SATUAN'!$I$6,MATCH(C272,'HARGA SATUAN'!$C$7:$C$1492,0),0))</f>
        <v>0</v>
      </c>
      <c r="H272" s="667" t="str">
        <f ca="1">IF(B272="","",#REF!)</f>
        <v/>
      </c>
      <c r="I272" s="667" t="str">
        <f ca="1">IF(B272="","",#REF!)</f>
        <v/>
      </c>
      <c r="J272" s="667" t="str">
        <f ca="1">IF(B272="","",#REF!)</f>
        <v/>
      </c>
      <c r="K272" s="667" t="str">
        <f ca="1">IF(B272="","",#REF!)</f>
        <v/>
      </c>
      <c r="L272" s="667" t="str">
        <f ca="1">IF(C272="","",#REF!)</f>
        <v/>
      </c>
    </row>
    <row r="273" spans="1:12">
      <c r="A273" s="640">
        <v>262</v>
      </c>
      <c r="B273" s="666" t="str">
        <f ca="1" t="shared" si="12"/>
        <v/>
      </c>
      <c r="C273" s="203" t="str">
        <f ca="1" t="shared" si="13"/>
        <v/>
      </c>
      <c r="D273" s="577" t="str">
        <f ca="1">IF(ISERROR(OFFSET('HARGA SATUAN'!$D$6,MATCH(C273,'HARGA SATUAN'!$C$7:$C$1492,0),0)),"",OFFSET('HARGA SATUAN'!$D$6,MATCH(C273,'HARGA SATUAN'!$C$7:$C$1492,0),0))</f>
        <v/>
      </c>
      <c r="E273" s="577">
        <f ca="1">IF(B273="+","Unit",IF(ISERROR(OFFSET('HARGA SATUAN'!$E$6,MATCH(C273,'HARGA SATUAN'!$C$7:$C$1492,0),0)),"",OFFSET('HARGA SATUAN'!$E$6,MATCH(C273,'HARGA SATUAN'!$C$7:$C$1492,0),0)))</f>
        <v>0</v>
      </c>
      <c r="F273" s="668" t="str">
        <f ca="1" t="shared" si="14"/>
        <v/>
      </c>
      <c r="G273" s="573">
        <f ca="1">IF(ISERROR(OFFSET('HARGA SATUAN'!$I$6,MATCH(C273,'HARGA SATUAN'!$C$7:$C$1492,0),0)),"",OFFSET('HARGA SATUAN'!$I$6,MATCH(C273,'HARGA SATUAN'!$C$7:$C$1492,0),0))</f>
        <v>0</v>
      </c>
      <c r="H273" s="667" t="str">
        <f ca="1">IF(B273="","",#REF!)</f>
        <v/>
      </c>
      <c r="I273" s="667" t="str">
        <f ca="1">IF(B273="","",#REF!)</f>
        <v/>
      </c>
      <c r="J273" s="667" t="str">
        <f ca="1">IF(B273="","",#REF!)</f>
        <v/>
      </c>
      <c r="K273" s="667" t="str">
        <f ca="1">IF(B273="","",#REF!)</f>
        <v/>
      </c>
      <c r="L273" s="667" t="str">
        <f ca="1">IF(C273="","",#REF!)</f>
        <v/>
      </c>
    </row>
    <row r="274" spans="1:12">
      <c r="A274" s="640">
        <v>263</v>
      </c>
      <c r="B274" s="666" t="str">
        <f ca="1" t="shared" si="12"/>
        <v/>
      </c>
      <c r="C274" s="203" t="str">
        <f ca="1" t="shared" si="13"/>
        <v/>
      </c>
      <c r="D274" s="577" t="str">
        <f ca="1">IF(ISERROR(OFFSET('HARGA SATUAN'!$D$6,MATCH(C274,'HARGA SATUAN'!$C$7:$C$1492,0),0)),"",OFFSET('HARGA SATUAN'!$D$6,MATCH(C274,'HARGA SATUAN'!$C$7:$C$1492,0),0))</f>
        <v/>
      </c>
      <c r="E274" s="577">
        <f ca="1">IF(B274="+","Unit",IF(ISERROR(OFFSET('HARGA SATUAN'!$E$6,MATCH(C274,'HARGA SATUAN'!$C$7:$C$1492,0),0)),"",OFFSET('HARGA SATUAN'!$E$6,MATCH(C274,'HARGA SATUAN'!$C$7:$C$1492,0),0)))</f>
        <v>0</v>
      </c>
      <c r="F274" s="668" t="str">
        <f ca="1" t="shared" si="14"/>
        <v/>
      </c>
      <c r="G274" s="573">
        <f ca="1">IF(ISERROR(OFFSET('HARGA SATUAN'!$I$6,MATCH(C274,'HARGA SATUAN'!$C$7:$C$1492,0),0)),"",OFFSET('HARGA SATUAN'!$I$6,MATCH(C274,'HARGA SATUAN'!$C$7:$C$1492,0),0))</f>
        <v>0</v>
      </c>
      <c r="H274" s="667" t="str">
        <f ca="1">IF(B274="","",#REF!)</f>
        <v/>
      </c>
      <c r="I274" s="667" t="str">
        <f ca="1">IF(B274="","",#REF!)</f>
        <v/>
      </c>
      <c r="J274" s="667" t="str">
        <f ca="1">IF(B274="","",#REF!)</f>
        <v/>
      </c>
      <c r="K274" s="667" t="str">
        <f ca="1">IF(B274="","",#REF!)</f>
        <v/>
      </c>
      <c r="L274" s="667" t="str">
        <f ca="1">IF(C274="","",#REF!)</f>
        <v/>
      </c>
    </row>
    <row r="275" spans="1:12">
      <c r="A275" s="640">
        <v>264</v>
      </c>
      <c r="B275" s="666" t="str">
        <f ca="1" t="shared" si="12"/>
        <v/>
      </c>
      <c r="C275" s="203" t="str">
        <f ca="1" t="shared" si="13"/>
        <v/>
      </c>
      <c r="D275" s="577" t="str">
        <f ca="1">IF(ISERROR(OFFSET('HARGA SATUAN'!$D$6,MATCH(C275,'HARGA SATUAN'!$C$7:$C$1492,0),0)),"",OFFSET('HARGA SATUAN'!$D$6,MATCH(C275,'HARGA SATUAN'!$C$7:$C$1492,0),0))</f>
        <v/>
      </c>
      <c r="E275" s="577">
        <f ca="1">IF(B275="+","Unit",IF(ISERROR(OFFSET('HARGA SATUAN'!$E$6,MATCH(C275,'HARGA SATUAN'!$C$7:$C$1492,0),0)),"",OFFSET('HARGA SATUAN'!$E$6,MATCH(C275,'HARGA SATUAN'!$C$7:$C$1492,0),0)))</f>
        <v>0</v>
      </c>
      <c r="F275" s="668" t="str">
        <f ca="1" t="shared" si="14"/>
        <v/>
      </c>
      <c r="G275" s="573">
        <f ca="1">IF(ISERROR(OFFSET('HARGA SATUAN'!$I$6,MATCH(C275,'HARGA SATUAN'!$C$7:$C$1492,0),0)),"",OFFSET('HARGA SATUAN'!$I$6,MATCH(C275,'HARGA SATUAN'!$C$7:$C$1492,0),0))</f>
        <v>0</v>
      </c>
      <c r="H275" s="667" t="str">
        <f ca="1">IF(B275="","",#REF!)</f>
        <v/>
      </c>
      <c r="I275" s="667" t="str">
        <f ca="1">IF(B275="","",#REF!)</f>
        <v/>
      </c>
      <c r="J275" s="667" t="str">
        <f ca="1">IF(B275="","",#REF!)</f>
        <v/>
      </c>
      <c r="K275" s="667" t="str">
        <f ca="1">IF(B275="","",#REF!)</f>
        <v/>
      </c>
      <c r="L275" s="667" t="str">
        <f ca="1">IF(C275="","",#REF!)</f>
        <v/>
      </c>
    </row>
    <row r="276" spans="1:12">
      <c r="A276" s="640">
        <v>265</v>
      </c>
      <c r="B276" s="666" t="str">
        <f ca="1" t="shared" si="12"/>
        <v/>
      </c>
      <c r="C276" s="203" t="str">
        <f ca="1" t="shared" si="13"/>
        <v/>
      </c>
      <c r="D276" s="577" t="str">
        <f ca="1">IF(ISERROR(OFFSET('HARGA SATUAN'!$D$6,MATCH(C276,'HARGA SATUAN'!$C$7:$C$1492,0),0)),"",OFFSET('HARGA SATUAN'!$D$6,MATCH(C276,'HARGA SATUAN'!$C$7:$C$1492,0),0))</f>
        <v/>
      </c>
      <c r="E276" s="577">
        <f ca="1">IF(B276="+","Unit",IF(ISERROR(OFFSET('HARGA SATUAN'!$E$6,MATCH(C276,'HARGA SATUAN'!$C$7:$C$1492,0),0)),"",OFFSET('HARGA SATUAN'!$E$6,MATCH(C276,'HARGA SATUAN'!$C$7:$C$1492,0),0)))</f>
        <v>0</v>
      </c>
      <c r="F276" s="668" t="str">
        <f ca="1" t="shared" si="14"/>
        <v/>
      </c>
      <c r="G276" s="573">
        <f ca="1">IF(ISERROR(OFFSET('HARGA SATUAN'!$I$6,MATCH(C276,'HARGA SATUAN'!$C$7:$C$1492,0),0)),"",OFFSET('HARGA SATUAN'!$I$6,MATCH(C276,'HARGA SATUAN'!$C$7:$C$1492,0),0))</f>
        <v>0</v>
      </c>
      <c r="H276" s="667" t="str">
        <f ca="1">IF(B276="","",#REF!)</f>
        <v/>
      </c>
      <c r="I276" s="667" t="str">
        <f ca="1">IF(B276="","",#REF!)</f>
        <v/>
      </c>
      <c r="J276" s="667" t="str">
        <f ca="1">IF(B276="","",#REF!)</f>
        <v/>
      </c>
      <c r="K276" s="667" t="str">
        <f ca="1">IF(B276="","",#REF!)</f>
        <v/>
      </c>
      <c r="L276" s="667" t="str">
        <f ca="1">IF(C276="","",#REF!)</f>
        <v/>
      </c>
    </row>
    <row r="277" spans="1:12">
      <c r="A277" s="640">
        <v>266</v>
      </c>
      <c r="B277" s="666" t="str">
        <f ca="1" t="shared" si="12"/>
        <v/>
      </c>
      <c r="C277" s="203" t="str">
        <f ca="1" t="shared" si="13"/>
        <v/>
      </c>
      <c r="D277" s="577" t="str">
        <f ca="1">IF(ISERROR(OFFSET('HARGA SATUAN'!$D$6,MATCH(C277,'HARGA SATUAN'!$C$7:$C$1492,0),0)),"",OFFSET('HARGA SATUAN'!$D$6,MATCH(C277,'HARGA SATUAN'!$C$7:$C$1492,0),0))</f>
        <v/>
      </c>
      <c r="E277" s="577">
        <f ca="1">IF(B277="+","Unit",IF(ISERROR(OFFSET('HARGA SATUAN'!$E$6,MATCH(C277,'HARGA SATUAN'!$C$7:$C$1492,0),0)),"",OFFSET('HARGA SATUAN'!$E$6,MATCH(C277,'HARGA SATUAN'!$C$7:$C$1492,0),0)))</f>
        <v>0</v>
      </c>
      <c r="F277" s="668" t="str">
        <f ca="1" t="shared" si="14"/>
        <v/>
      </c>
      <c r="G277" s="573">
        <f ca="1">IF(ISERROR(OFFSET('HARGA SATUAN'!$I$6,MATCH(C277,'HARGA SATUAN'!$C$7:$C$1492,0),0)),"",OFFSET('HARGA SATUAN'!$I$6,MATCH(C277,'HARGA SATUAN'!$C$7:$C$1492,0),0))</f>
        <v>0</v>
      </c>
      <c r="H277" s="667" t="str">
        <f ca="1">IF(B277="","",#REF!)</f>
        <v/>
      </c>
      <c r="I277" s="667" t="str">
        <f ca="1">IF(B277="","",#REF!)</f>
        <v/>
      </c>
      <c r="J277" s="667" t="str">
        <f ca="1">IF(B277="","",#REF!)</f>
        <v/>
      </c>
      <c r="K277" s="667" t="str">
        <f ca="1">IF(B277="","",#REF!)</f>
        <v/>
      </c>
      <c r="L277" s="667" t="str">
        <f ca="1">IF(C277="","",#REF!)</f>
        <v/>
      </c>
    </row>
    <row r="278" spans="1:12">
      <c r="A278" s="640">
        <v>267</v>
      </c>
      <c r="B278" s="666" t="str">
        <f ca="1" t="shared" si="12"/>
        <v/>
      </c>
      <c r="C278" s="203" t="str">
        <f ca="1" t="shared" si="13"/>
        <v/>
      </c>
      <c r="D278" s="577" t="str">
        <f ca="1">IF(ISERROR(OFFSET('HARGA SATUAN'!$D$6,MATCH(C278,'HARGA SATUAN'!$C$7:$C$1492,0),0)),"",OFFSET('HARGA SATUAN'!$D$6,MATCH(C278,'HARGA SATUAN'!$C$7:$C$1492,0),0))</f>
        <v/>
      </c>
      <c r="E278" s="577">
        <f ca="1">IF(B278="+","Unit",IF(ISERROR(OFFSET('HARGA SATUAN'!$E$6,MATCH(C278,'HARGA SATUAN'!$C$7:$C$1492,0),0)),"",OFFSET('HARGA SATUAN'!$E$6,MATCH(C278,'HARGA SATUAN'!$C$7:$C$1492,0),0)))</f>
        <v>0</v>
      </c>
      <c r="F278" s="668" t="str">
        <f ca="1" t="shared" si="14"/>
        <v/>
      </c>
      <c r="G278" s="573">
        <f ca="1">IF(ISERROR(OFFSET('HARGA SATUAN'!$I$6,MATCH(C278,'HARGA SATUAN'!$C$7:$C$1492,0),0)),"",OFFSET('HARGA SATUAN'!$I$6,MATCH(C278,'HARGA SATUAN'!$C$7:$C$1492,0),0))</f>
        <v>0</v>
      </c>
      <c r="H278" s="667" t="str">
        <f ca="1">IF(B278="","",#REF!)</f>
        <v/>
      </c>
      <c r="I278" s="667" t="str">
        <f ca="1">IF(B278="","",#REF!)</f>
        <v/>
      </c>
      <c r="J278" s="667" t="str">
        <f ca="1">IF(B278="","",#REF!)</f>
        <v/>
      </c>
      <c r="K278" s="667" t="str">
        <f ca="1">IF(B278="","",#REF!)</f>
        <v/>
      </c>
      <c r="L278" s="667" t="str">
        <f ca="1">IF(C278="","",#REF!)</f>
        <v/>
      </c>
    </row>
    <row r="279" spans="1:12">
      <c r="A279" s="640">
        <v>268</v>
      </c>
      <c r="B279" s="666" t="str">
        <f ca="1" t="shared" si="12"/>
        <v/>
      </c>
      <c r="C279" s="203" t="str">
        <f ca="1" t="shared" si="13"/>
        <v/>
      </c>
      <c r="D279" s="577" t="str">
        <f ca="1">IF(ISERROR(OFFSET('HARGA SATUAN'!$D$6,MATCH(C279,'HARGA SATUAN'!$C$7:$C$1492,0),0)),"",OFFSET('HARGA SATUAN'!$D$6,MATCH(C279,'HARGA SATUAN'!$C$7:$C$1492,0),0))</f>
        <v/>
      </c>
      <c r="E279" s="577">
        <f ca="1">IF(B279="+","Unit",IF(ISERROR(OFFSET('HARGA SATUAN'!$E$6,MATCH(C279,'HARGA SATUAN'!$C$7:$C$1492,0),0)),"",OFFSET('HARGA SATUAN'!$E$6,MATCH(C279,'HARGA SATUAN'!$C$7:$C$1492,0),0)))</f>
        <v>0</v>
      </c>
      <c r="F279" s="668" t="str">
        <f ca="1" t="shared" si="14"/>
        <v/>
      </c>
      <c r="G279" s="573">
        <f ca="1">IF(ISERROR(OFFSET('HARGA SATUAN'!$I$6,MATCH(C279,'HARGA SATUAN'!$C$7:$C$1492,0),0)),"",OFFSET('HARGA SATUAN'!$I$6,MATCH(C279,'HARGA SATUAN'!$C$7:$C$1492,0),0))</f>
        <v>0</v>
      </c>
      <c r="H279" s="667" t="str">
        <f ca="1">IF(B279="","",#REF!)</f>
        <v/>
      </c>
      <c r="I279" s="667" t="str">
        <f ca="1">IF(B279="","",#REF!)</f>
        <v/>
      </c>
      <c r="J279" s="667" t="str">
        <f ca="1">IF(B279="","",#REF!)</f>
        <v/>
      </c>
      <c r="K279" s="667" t="str">
        <f ca="1">IF(B279="","",#REF!)</f>
        <v/>
      </c>
      <c r="L279" s="667" t="str">
        <f ca="1">IF(C279="","",#REF!)</f>
        <v/>
      </c>
    </row>
    <row r="280" spans="1:12">
      <c r="A280" s="640">
        <v>269</v>
      </c>
      <c r="B280" s="666" t="str">
        <f ca="1" t="shared" si="12"/>
        <v/>
      </c>
      <c r="C280" s="203" t="str">
        <f ca="1" t="shared" si="13"/>
        <v/>
      </c>
      <c r="D280" s="577" t="str">
        <f ca="1">IF(ISERROR(OFFSET('HARGA SATUAN'!$D$6,MATCH(C280,'HARGA SATUAN'!$C$7:$C$1492,0),0)),"",OFFSET('HARGA SATUAN'!$D$6,MATCH(C280,'HARGA SATUAN'!$C$7:$C$1492,0),0))</f>
        <v/>
      </c>
      <c r="E280" s="577">
        <f ca="1">IF(B280="+","Unit",IF(ISERROR(OFFSET('HARGA SATUAN'!$E$6,MATCH(C280,'HARGA SATUAN'!$C$7:$C$1492,0),0)),"",OFFSET('HARGA SATUAN'!$E$6,MATCH(C280,'HARGA SATUAN'!$C$7:$C$1492,0),0)))</f>
        <v>0</v>
      </c>
      <c r="F280" s="668" t="str">
        <f ca="1" t="shared" si="14"/>
        <v/>
      </c>
      <c r="G280" s="573">
        <f ca="1">IF(ISERROR(OFFSET('HARGA SATUAN'!$I$6,MATCH(C280,'HARGA SATUAN'!$C$7:$C$1492,0),0)),"",OFFSET('HARGA SATUAN'!$I$6,MATCH(C280,'HARGA SATUAN'!$C$7:$C$1492,0),0))</f>
        <v>0</v>
      </c>
      <c r="H280" s="667" t="str">
        <f ca="1">IF(B280="","",#REF!)</f>
        <v/>
      </c>
      <c r="I280" s="667" t="str">
        <f ca="1">IF(B280="","",#REF!)</f>
        <v/>
      </c>
      <c r="J280" s="667" t="str">
        <f ca="1">IF(B280="","",#REF!)</f>
        <v/>
      </c>
      <c r="K280" s="667" t="str">
        <f ca="1">IF(B280="","",#REF!)</f>
        <v/>
      </c>
      <c r="L280" s="667" t="str">
        <f ca="1">IF(C280="","",#REF!)</f>
        <v/>
      </c>
    </row>
    <row r="281" spans="1:12">
      <c r="A281" s="640">
        <v>270</v>
      </c>
      <c r="B281" s="666" t="str">
        <f ca="1" t="shared" si="12"/>
        <v/>
      </c>
      <c r="C281" s="203" t="str">
        <f ca="1" t="shared" si="13"/>
        <v/>
      </c>
      <c r="D281" s="577" t="str">
        <f ca="1">IF(ISERROR(OFFSET('HARGA SATUAN'!$D$6,MATCH(C281,'HARGA SATUAN'!$C$7:$C$1492,0),0)),"",OFFSET('HARGA SATUAN'!$D$6,MATCH(C281,'HARGA SATUAN'!$C$7:$C$1492,0),0))</f>
        <v/>
      </c>
      <c r="E281" s="577">
        <f ca="1">IF(B281="+","Unit",IF(ISERROR(OFFSET('HARGA SATUAN'!$E$6,MATCH(C281,'HARGA SATUAN'!$C$7:$C$1492,0),0)),"",OFFSET('HARGA SATUAN'!$E$6,MATCH(C281,'HARGA SATUAN'!$C$7:$C$1492,0),0)))</f>
        <v>0</v>
      </c>
      <c r="F281" s="668" t="str">
        <f ca="1" t="shared" si="14"/>
        <v/>
      </c>
      <c r="G281" s="573">
        <f ca="1">IF(ISERROR(OFFSET('HARGA SATUAN'!$I$6,MATCH(C281,'HARGA SATUAN'!$C$7:$C$1492,0),0)),"",OFFSET('HARGA SATUAN'!$I$6,MATCH(C281,'HARGA SATUAN'!$C$7:$C$1492,0),0))</f>
        <v>0</v>
      </c>
      <c r="H281" s="667" t="str">
        <f ca="1">IF(B281="","",#REF!)</f>
        <v/>
      </c>
      <c r="I281" s="667" t="str">
        <f ca="1">IF(B281="","",#REF!)</f>
        <v/>
      </c>
      <c r="J281" s="667" t="str">
        <f ca="1">IF(B281="","",#REF!)</f>
        <v/>
      </c>
      <c r="K281" s="667" t="str">
        <f ca="1">IF(B281="","",#REF!)</f>
        <v/>
      </c>
      <c r="L281" s="667" t="str">
        <f ca="1">IF(C281="","",#REF!)</f>
        <v/>
      </c>
    </row>
    <row r="282" spans="1:12">
      <c r="A282" s="640">
        <v>271</v>
      </c>
      <c r="B282" s="666" t="str">
        <f ca="1" t="shared" si="12"/>
        <v/>
      </c>
      <c r="C282" s="203" t="str">
        <f ca="1" t="shared" si="13"/>
        <v/>
      </c>
      <c r="D282" s="577" t="str">
        <f ca="1">IF(ISERROR(OFFSET('HARGA SATUAN'!$D$6,MATCH(C282,'HARGA SATUAN'!$C$7:$C$1492,0),0)),"",OFFSET('HARGA SATUAN'!$D$6,MATCH(C282,'HARGA SATUAN'!$C$7:$C$1492,0),0))</f>
        <v/>
      </c>
      <c r="E282" s="577">
        <f ca="1">IF(B282="+","Unit",IF(ISERROR(OFFSET('HARGA SATUAN'!$E$6,MATCH(C282,'HARGA SATUAN'!$C$7:$C$1492,0),0)),"",OFFSET('HARGA SATUAN'!$E$6,MATCH(C282,'HARGA SATUAN'!$C$7:$C$1492,0),0)))</f>
        <v>0</v>
      </c>
      <c r="F282" s="668" t="str">
        <f ca="1" t="shared" si="14"/>
        <v/>
      </c>
      <c r="G282" s="573">
        <f ca="1">IF(ISERROR(OFFSET('HARGA SATUAN'!$I$6,MATCH(C282,'HARGA SATUAN'!$C$7:$C$1492,0),0)),"",OFFSET('HARGA SATUAN'!$I$6,MATCH(C282,'HARGA SATUAN'!$C$7:$C$1492,0),0))</f>
        <v>0</v>
      </c>
      <c r="H282" s="667" t="str">
        <f ca="1">IF(B282="","",#REF!)</f>
        <v/>
      </c>
      <c r="I282" s="667" t="str">
        <f ca="1">IF(B282="","",#REF!)</f>
        <v/>
      </c>
      <c r="J282" s="667" t="str">
        <f ca="1">IF(B282="","",#REF!)</f>
        <v/>
      </c>
      <c r="K282" s="667" t="str">
        <f ca="1">IF(B282="","",#REF!)</f>
        <v/>
      </c>
      <c r="L282" s="667" t="str">
        <f ca="1">IF(C282="","",#REF!)</f>
        <v/>
      </c>
    </row>
    <row r="283" spans="1:12">
      <c r="A283" s="640">
        <v>272</v>
      </c>
      <c r="B283" s="666" t="str">
        <f ca="1" t="shared" si="12"/>
        <v/>
      </c>
      <c r="C283" s="203" t="str">
        <f ca="1" t="shared" si="13"/>
        <v/>
      </c>
      <c r="D283" s="577" t="str">
        <f ca="1">IF(ISERROR(OFFSET('HARGA SATUAN'!$D$6,MATCH(C283,'HARGA SATUAN'!$C$7:$C$1492,0),0)),"",OFFSET('HARGA SATUAN'!$D$6,MATCH(C283,'HARGA SATUAN'!$C$7:$C$1492,0),0))</f>
        <v/>
      </c>
      <c r="E283" s="577">
        <f ca="1">IF(B283="+","Unit",IF(ISERROR(OFFSET('HARGA SATUAN'!$E$6,MATCH(C283,'HARGA SATUAN'!$C$7:$C$1492,0),0)),"",OFFSET('HARGA SATUAN'!$E$6,MATCH(C283,'HARGA SATUAN'!$C$7:$C$1492,0),0)))</f>
        <v>0</v>
      </c>
      <c r="F283" s="668" t="str">
        <f ca="1" t="shared" si="14"/>
        <v/>
      </c>
      <c r="G283" s="573">
        <f ca="1">IF(ISERROR(OFFSET('HARGA SATUAN'!$I$6,MATCH(C283,'HARGA SATUAN'!$C$7:$C$1492,0),0)),"",OFFSET('HARGA SATUAN'!$I$6,MATCH(C283,'HARGA SATUAN'!$C$7:$C$1492,0),0))</f>
        <v>0</v>
      </c>
      <c r="H283" s="667" t="str">
        <f ca="1">IF(B283="","",#REF!)</f>
        <v/>
      </c>
      <c r="I283" s="667" t="str">
        <f ca="1">IF(B283="","",#REF!)</f>
        <v/>
      </c>
      <c r="J283" s="667" t="str">
        <f ca="1">IF(B283="","",#REF!)</f>
        <v/>
      </c>
      <c r="K283" s="667" t="str">
        <f ca="1">IF(B283="","",#REF!)</f>
        <v/>
      </c>
      <c r="L283" s="667" t="str">
        <f ca="1">IF(C283="","",#REF!)</f>
        <v/>
      </c>
    </row>
    <row r="284" spans="1:12">
      <c r="A284" s="640">
        <v>273</v>
      </c>
      <c r="B284" s="666" t="str">
        <f ca="1" t="shared" si="12"/>
        <v/>
      </c>
      <c r="C284" s="203" t="str">
        <f ca="1" t="shared" si="13"/>
        <v/>
      </c>
      <c r="D284" s="577" t="str">
        <f ca="1">IF(ISERROR(OFFSET('HARGA SATUAN'!$D$6,MATCH(C284,'HARGA SATUAN'!$C$7:$C$1492,0),0)),"",OFFSET('HARGA SATUAN'!$D$6,MATCH(C284,'HARGA SATUAN'!$C$7:$C$1492,0),0))</f>
        <v/>
      </c>
      <c r="E284" s="577">
        <f ca="1">IF(B284="+","Unit",IF(ISERROR(OFFSET('HARGA SATUAN'!$E$6,MATCH(C284,'HARGA SATUAN'!$C$7:$C$1492,0),0)),"",OFFSET('HARGA SATUAN'!$E$6,MATCH(C284,'HARGA SATUAN'!$C$7:$C$1492,0),0)))</f>
        <v>0</v>
      </c>
      <c r="F284" s="668" t="str">
        <f ca="1" t="shared" si="14"/>
        <v/>
      </c>
      <c r="G284" s="573">
        <f ca="1">IF(ISERROR(OFFSET('HARGA SATUAN'!$I$6,MATCH(C284,'HARGA SATUAN'!$C$7:$C$1492,0),0)),"",OFFSET('HARGA SATUAN'!$I$6,MATCH(C284,'HARGA SATUAN'!$C$7:$C$1492,0),0))</f>
        <v>0</v>
      </c>
      <c r="H284" s="667" t="str">
        <f ca="1">IF(B284="","",#REF!)</f>
        <v/>
      </c>
      <c r="I284" s="667" t="str">
        <f ca="1">IF(B284="","",#REF!)</f>
        <v/>
      </c>
      <c r="J284" s="667" t="str">
        <f ca="1">IF(B284="","",#REF!)</f>
        <v/>
      </c>
      <c r="K284" s="667" t="str">
        <f ca="1">IF(B284="","",#REF!)</f>
        <v/>
      </c>
      <c r="L284" s="667" t="str">
        <f ca="1">IF(C284="","",#REF!)</f>
        <v/>
      </c>
    </row>
    <row r="285" spans="1:12">
      <c r="A285" s="640">
        <v>274</v>
      </c>
      <c r="B285" s="666" t="str">
        <f ca="1" t="shared" si="12"/>
        <v/>
      </c>
      <c r="C285" s="203" t="str">
        <f ca="1" t="shared" si="13"/>
        <v/>
      </c>
      <c r="D285" s="577" t="str">
        <f ca="1">IF(ISERROR(OFFSET('HARGA SATUAN'!$D$6,MATCH(C285,'HARGA SATUAN'!$C$7:$C$1492,0),0)),"",OFFSET('HARGA SATUAN'!$D$6,MATCH(C285,'HARGA SATUAN'!$C$7:$C$1492,0),0))</f>
        <v/>
      </c>
      <c r="E285" s="577">
        <f ca="1">IF(B285="+","Unit",IF(ISERROR(OFFSET('HARGA SATUAN'!$E$6,MATCH(C285,'HARGA SATUAN'!$C$7:$C$1492,0),0)),"",OFFSET('HARGA SATUAN'!$E$6,MATCH(C285,'HARGA SATUAN'!$C$7:$C$1492,0),0)))</f>
        <v>0</v>
      </c>
      <c r="F285" s="668" t="str">
        <f ca="1" t="shared" si="14"/>
        <v/>
      </c>
      <c r="G285" s="573">
        <f ca="1">IF(ISERROR(OFFSET('HARGA SATUAN'!$I$6,MATCH(C285,'HARGA SATUAN'!$C$7:$C$1492,0),0)),"",OFFSET('HARGA SATUAN'!$I$6,MATCH(C285,'HARGA SATUAN'!$C$7:$C$1492,0),0))</f>
        <v>0</v>
      </c>
      <c r="H285" s="667" t="str">
        <f ca="1">IF(B285="","",#REF!)</f>
        <v/>
      </c>
      <c r="I285" s="667" t="str">
        <f ca="1">IF(B285="","",#REF!)</f>
        <v/>
      </c>
      <c r="J285" s="667" t="str">
        <f ca="1">IF(B285="","",#REF!)</f>
        <v/>
      </c>
      <c r="K285" s="667" t="str">
        <f ca="1">IF(B285="","",#REF!)</f>
        <v/>
      </c>
      <c r="L285" s="667" t="str">
        <f ca="1">IF(C285="","",#REF!)</f>
        <v/>
      </c>
    </row>
    <row r="286" spans="1:12">
      <c r="A286" s="640">
        <v>275</v>
      </c>
      <c r="B286" s="666" t="str">
        <f ca="1" t="shared" si="12"/>
        <v/>
      </c>
      <c r="C286" s="203" t="str">
        <f ca="1" t="shared" si="13"/>
        <v/>
      </c>
      <c r="D286" s="577" t="str">
        <f ca="1">IF(ISERROR(OFFSET('HARGA SATUAN'!$D$6,MATCH(C286,'HARGA SATUAN'!$C$7:$C$1492,0),0)),"",OFFSET('HARGA SATUAN'!$D$6,MATCH(C286,'HARGA SATUAN'!$C$7:$C$1492,0),0))</f>
        <v/>
      </c>
      <c r="E286" s="577">
        <f ca="1">IF(B286="+","Unit",IF(ISERROR(OFFSET('HARGA SATUAN'!$E$6,MATCH(C286,'HARGA SATUAN'!$C$7:$C$1492,0),0)),"",OFFSET('HARGA SATUAN'!$E$6,MATCH(C286,'HARGA SATUAN'!$C$7:$C$1492,0),0)))</f>
        <v>0</v>
      </c>
      <c r="F286" s="668" t="str">
        <f ca="1" t="shared" si="14"/>
        <v/>
      </c>
      <c r="G286" s="573">
        <f ca="1">IF(ISERROR(OFFSET('HARGA SATUAN'!$I$6,MATCH(C286,'HARGA SATUAN'!$C$7:$C$1492,0),0)),"",OFFSET('HARGA SATUAN'!$I$6,MATCH(C286,'HARGA SATUAN'!$C$7:$C$1492,0),0))</f>
        <v>0</v>
      </c>
      <c r="H286" s="667" t="str">
        <f ca="1">IF(B286="","",#REF!)</f>
        <v/>
      </c>
      <c r="I286" s="667" t="str">
        <f ca="1">IF(B286="","",#REF!)</f>
        <v/>
      </c>
      <c r="J286" s="667" t="str">
        <f ca="1">IF(B286="","",#REF!)</f>
        <v/>
      </c>
      <c r="K286" s="667" t="str">
        <f ca="1">IF(B286="","",#REF!)</f>
        <v/>
      </c>
      <c r="L286" s="667" t="str">
        <f ca="1">IF(C286="","",#REF!)</f>
        <v/>
      </c>
    </row>
    <row r="287" spans="1:12">
      <c r="A287" s="640">
        <v>276</v>
      </c>
      <c r="B287" s="666" t="str">
        <f ca="1" t="shared" si="12"/>
        <v/>
      </c>
      <c r="C287" s="203" t="str">
        <f ca="1" t="shared" si="13"/>
        <v/>
      </c>
      <c r="D287" s="577" t="str">
        <f ca="1">IF(ISERROR(OFFSET('HARGA SATUAN'!$D$6,MATCH(C287,'HARGA SATUAN'!$C$7:$C$1492,0),0)),"",OFFSET('HARGA SATUAN'!$D$6,MATCH(C287,'HARGA SATUAN'!$C$7:$C$1492,0),0))</f>
        <v/>
      </c>
      <c r="E287" s="577">
        <f ca="1">IF(B287="+","Unit",IF(ISERROR(OFFSET('HARGA SATUAN'!$E$6,MATCH(C287,'HARGA SATUAN'!$C$7:$C$1492,0),0)),"",OFFSET('HARGA SATUAN'!$E$6,MATCH(C287,'HARGA SATUAN'!$C$7:$C$1492,0),0)))</f>
        <v>0</v>
      </c>
      <c r="F287" s="668" t="str">
        <f ca="1" t="shared" si="14"/>
        <v/>
      </c>
      <c r="G287" s="573">
        <f ca="1">IF(ISERROR(OFFSET('HARGA SATUAN'!$I$6,MATCH(C287,'HARGA SATUAN'!$C$7:$C$1492,0),0)),"",OFFSET('HARGA SATUAN'!$I$6,MATCH(C287,'HARGA SATUAN'!$C$7:$C$1492,0),0))</f>
        <v>0</v>
      </c>
      <c r="H287" s="667" t="str">
        <f ca="1">IF(B287="","",#REF!)</f>
        <v/>
      </c>
      <c r="I287" s="667" t="str">
        <f ca="1">IF(B287="","",#REF!)</f>
        <v/>
      </c>
      <c r="J287" s="667" t="str">
        <f ca="1">IF(B287="","",#REF!)</f>
        <v/>
      </c>
      <c r="K287" s="667" t="str">
        <f ca="1">IF(B287="","",#REF!)</f>
        <v/>
      </c>
      <c r="L287" s="667" t="str">
        <f ca="1">IF(C287="","",#REF!)</f>
        <v/>
      </c>
    </row>
    <row r="288" spans="1:12">
      <c r="A288" s="640">
        <v>277</v>
      </c>
      <c r="B288" s="666" t="str">
        <f ca="1" t="shared" si="12"/>
        <v/>
      </c>
      <c r="C288" s="203" t="str">
        <f ca="1" t="shared" si="13"/>
        <v/>
      </c>
      <c r="D288" s="577" t="str">
        <f ca="1">IF(ISERROR(OFFSET('HARGA SATUAN'!$D$6,MATCH(C288,'HARGA SATUAN'!$C$7:$C$1492,0),0)),"",OFFSET('HARGA SATUAN'!$D$6,MATCH(C288,'HARGA SATUAN'!$C$7:$C$1492,0),0))</f>
        <v/>
      </c>
      <c r="E288" s="577">
        <f ca="1">IF(B288="+","Unit",IF(ISERROR(OFFSET('HARGA SATUAN'!$E$6,MATCH(C288,'HARGA SATUAN'!$C$7:$C$1492,0),0)),"",OFFSET('HARGA SATUAN'!$E$6,MATCH(C288,'HARGA SATUAN'!$C$7:$C$1492,0),0)))</f>
        <v>0</v>
      </c>
      <c r="F288" s="668" t="str">
        <f ca="1" t="shared" si="14"/>
        <v/>
      </c>
      <c r="G288" s="573">
        <f ca="1">IF(ISERROR(OFFSET('HARGA SATUAN'!$I$6,MATCH(C288,'HARGA SATUAN'!$C$7:$C$1492,0),0)),"",OFFSET('HARGA SATUAN'!$I$6,MATCH(C288,'HARGA SATUAN'!$C$7:$C$1492,0),0))</f>
        <v>0</v>
      </c>
      <c r="H288" s="667" t="str">
        <f ca="1">IF(B288="","",#REF!)</f>
        <v/>
      </c>
      <c r="I288" s="667" t="str">
        <f ca="1">IF(B288="","",#REF!)</f>
        <v/>
      </c>
      <c r="J288" s="667" t="str">
        <f ca="1">IF(B288="","",#REF!)</f>
        <v/>
      </c>
      <c r="K288" s="667" t="str">
        <f ca="1">IF(B288="","",#REF!)</f>
        <v/>
      </c>
      <c r="L288" s="667" t="str">
        <f ca="1">IF(C288="","",#REF!)</f>
        <v/>
      </c>
    </row>
    <row r="289" spans="1:12">
      <c r="A289" s="640">
        <v>278</v>
      </c>
      <c r="B289" s="666" t="str">
        <f ca="1" t="shared" si="12"/>
        <v/>
      </c>
      <c r="C289" s="203" t="str">
        <f ca="1" t="shared" si="13"/>
        <v/>
      </c>
      <c r="D289" s="577" t="str">
        <f ca="1">IF(ISERROR(OFFSET('HARGA SATUAN'!$D$6,MATCH(C289,'HARGA SATUAN'!$C$7:$C$1492,0),0)),"",OFFSET('HARGA SATUAN'!$D$6,MATCH(C289,'HARGA SATUAN'!$C$7:$C$1492,0),0))</f>
        <v/>
      </c>
      <c r="E289" s="577">
        <f ca="1">IF(B289="+","Unit",IF(ISERROR(OFFSET('HARGA SATUAN'!$E$6,MATCH(C289,'HARGA SATUAN'!$C$7:$C$1492,0),0)),"",OFFSET('HARGA SATUAN'!$E$6,MATCH(C289,'HARGA SATUAN'!$C$7:$C$1492,0),0)))</f>
        <v>0</v>
      </c>
      <c r="F289" s="668" t="str">
        <f ca="1" t="shared" si="14"/>
        <v/>
      </c>
      <c r="G289" s="573">
        <f ca="1">IF(ISERROR(OFFSET('HARGA SATUAN'!$I$6,MATCH(C289,'HARGA SATUAN'!$C$7:$C$1492,0),0)),"",OFFSET('HARGA SATUAN'!$I$6,MATCH(C289,'HARGA SATUAN'!$C$7:$C$1492,0),0))</f>
        <v>0</v>
      </c>
      <c r="H289" s="667" t="str">
        <f ca="1">IF(B289="","",#REF!)</f>
        <v/>
      </c>
      <c r="I289" s="667" t="str">
        <f ca="1">IF(B289="","",#REF!)</f>
        <v/>
      </c>
      <c r="J289" s="667" t="str">
        <f ca="1">IF(B289="","",#REF!)</f>
        <v/>
      </c>
      <c r="K289" s="667" t="str">
        <f ca="1">IF(B289="","",#REF!)</f>
        <v/>
      </c>
      <c r="L289" s="667" t="str">
        <f ca="1">IF(C289="","",#REF!)</f>
        <v/>
      </c>
    </row>
    <row r="290" spans="1:12">
      <c r="A290" s="640">
        <v>279</v>
      </c>
      <c r="B290" s="666" t="str">
        <f ca="1" t="shared" si="12"/>
        <v/>
      </c>
      <c r="C290" s="203" t="str">
        <f ca="1" t="shared" si="13"/>
        <v/>
      </c>
      <c r="D290" s="577" t="str">
        <f ca="1">IF(ISERROR(OFFSET('HARGA SATUAN'!$D$6,MATCH(C290,'HARGA SATUAN'!$C$7:$C$1492,0),0)),"",OFFSET('HARGA SATUAN'!$D$6,MATCH(C290,'HARGA SATUAN'!$C$7:$C$1492,0),0))</f>
        <v/>
      </c>
      <c r="E290" s="577">
        <f ca="1">IF(B290="+","Unit",IF(ISERROR(OFFSET('HARGA SATUAN'!$E$6,MATCH(C290,'HARGA SATUAN'!$C$7:$C$1492,0),0)),"",OFFSET('HARGA SATUAN'!$E$6,MATCH(C290,'HARGA SATUAN'!$C$7:$C$1492,0),0)))</f>
        <v>0</v>
      </c>
      <c r="F290" s="668" t="str">
        <f ca="1" t="shared" si="14"/>
        <v/>
      </c>
      <c r="G290" s="573">
        <f ca="1">IF(ISERROR(OFFSET('HARGA SATUAN'!$I$6,MATCH(C290,'HARGA SATUAN'!$C$7:$C$1492,0),0)),"",OFFSET('HARGA SATUAN'!$I$6,MATCH(C290,'HARGA SATUAN'!$C$7:$C$1492,0),0))</f>
        <v>0</v>
      </c>
      <c r="H290" s="667" t="str">
        <f ca="1">IF(B290="","",#REF!)</f>
        <v/>
      </c>
      <c r="I290" s="667" t="str">
        <f ca="1">IF(B290="","",#REF!)</f>
        <v/>
      </c>
      <c r="J290" s="667" t="str">
        <f ca="1">IF(B290="","",#REF!)</f>
        <v/>
      </c>
      <c r="K290" s="667" t="str">
        <f ca="1">IF(B290="","",#REF!)</f>
        <v/>
      </c>
      <c r="L290" s="667" t="str">
        <f ca="1">IF(C290="","",#REF!)</f>
        <v/>
      </c>
    </row>
    <row r="291" spans="1:12">
      <c r="A291" s="640">
        <v>280</v>
      </c>
      <c r="B291" s="666" t="str">
        <f ca="1" t="shared" si="12"/>
        <v/>
      </c>
      <c r="C291" s="203" t="str">
        <f ca="1" t="shared" si="13"/>
        <v/>
      </c>
      <c r="D291" s="577" t="str">
        <f ca="1">IF(ISERROR(OFFSET('HARGA SATUAN'!$D$6,MATCH(C291,'HARGA SATUAN'!$C$7:$C$1492,0),0)),"",OFFSET('HARGA SATUAN'!$D$6,MATCH(C291,'HARGA SATUAN'!$C$7:$C$1492,0),0))</f>
        <v/>
      </c>
      <c r="E291" s="577">
        <f ca="1">IF(B291="+","Unit",IF(ISERROR(OFFSET('HARGA SATUAN'!$E$6,MATCH(C291,'HARGA SATUAN'!$C$7:$C$1492,0),0)),"",OFFSET('HARGA SATUAN'!$E$6,MATCH(C291,'HARGA SATUAN'!$C$7:$C$1492,0),0)))</f>
        <v>0</v>
      </c>
      <c r="F291" s="668" t="str">
        <f ca="1" t="shared" si="14"/>
        <v/>
      </c>
      <c r="G291" s="573">
        <f ca="1">IF(ISERROR(OFFSET('HARGA SATUAN'!$I$6,MATCH(C291,'HARGA SATUAN'!$C$7:$C$1492,0),0)),"",OFFSET('HARGA SATUAN'!$I$6,MATCH(C291,'HARGA SATUAN'!$C$7:$C$1492,0),0))</f>
        <v>0</v>
      </c>
      <c r="H291" s="667" t="str">
        <f ca="1">IF(B291="","",#REF!)</f>
        <v/>
      </c>
      <c r="I291" s="667" t="str">
        <f ca="1">IF(B291="","",#REF!)</f>
        <v/>
      </c>
      <c r="J291" s="667" t="str">
        <f ca="1">IF(B291="","",#REF!)</f>
        <v/>
      </c>
      <c r="K291" s="667" t="str">
        <f ca="1">IF(B291="","",#REF!)</f>
        <v/>
      </c>
      <c r="L291" s="667" t="str">
        <f ca="1">IF(C291="","",#REF!)</f>
        <v/>
      </c>
    </row>
    <row r="292" spans="1:12">
      <c r="A292" s="640">
        <v>281</v>
      </c>
      <c r="B292" s="666" t="str">
        <f ca="1" t="shared" si="12"/>
        <v/>
      </c>
      <c r="C292" s="203" t="str">
        <f ca="1" t="shared" si="13"/>
        <v/>
      </c>
      <c r="D292" s="577" t="str">
        <f ca="1">IF(ISERROR(OFFSET('HARGA SATUAN'!$D$6,MATCH(C292,'HARGA SATUAN'!$C$7:$C$1492,0),0)),"",OFFSET('HARGA SATUAN'!$D$6,MATCH(C292,'HARGA SATUAN'!$C$7:$C$1492,0),0))</f>
        <v/>
      </c>
      <c r="E292" s="577">
        <f ca="1">IF(B292="+","Unit",IF(ISERROR(OFFSET('HARGA SATUAN'!$E$6,MATCH(C292,'HARGA SATUAN'!$C$7:$C$1492,0),0)),"",OFFSET('HARGA SATUAN'!$E$6,MATCH(C292,'HARGA SATUAN'!$C$7:$C$1492,0),0)))</f>
        <v>0</v>
      </c>
      <c r="F292" s="668" t="str">
        <f ca="1" t="shared" si="14"/>
        <v/>
      </c>
      <c r="G292" s="573">
        <f ca="1">IF(ISERROR(OFFSET('HARGA SATUAN'!$I$6,MATCH(C292,'HARGA SATUAN'!$C$7:$C$1492,0),0)),"",OFFSET('HARGA SATUAN'!$I$6,MATCH(C292,'HARGA SATUAN'!$C$7:$C$1492,0),0))</f>
        <v>0</v>
      </c>
      <c r="H292" s="667" t="str">
        <f ca="1">IF(B292="","",#REF!)</f>
        <v/>
      </c>
      <c r="I292" s="667" t="str">
        <f ca="1">IF(B292="","",#REF!)</f>
        <v/>
      </c>
      <c r="J292" s="667" t="str">
        <f ca="1">IF(B292="","",#REF!)</f>
        <v/>
      </c>
      <c r="K292" s="667" t="str">
        <f ca="1">IF(B292="","",#REF!)</f>
        <v/>
      </c>
      <c r="L292" s="667" t="str">
        <f ca="1">IF(C292="","",#REF!)</f>
        <v/>
      </c>
    </row>
    <row r="293" spans="1:12">
      <c r="A293" s="640">
        <v>282</v>
      </c>
      <c r="B293" s="666" t="str">
        <f ca="1" t="shared" si="12"/>
        <v/>
      </c>
      <c r="C293" s="203" t="str">
        <f ca="1" t="shared" si="13"/>
        <v/>
      </c>
      <c r="D293" s="577" t="str">
        <f ca="1">IF(ISERROR(OFFSET('HARGA SATUAN'!$D$6,MATCH(C293,'HARGA SATUAN'!$C$7:$C$1492,0),0)),"",OFFSET('HARGA SATUAN'!$D$6,MATCH(C293,'HARGA SATUAN'!$C$7:$C$1492,0),0))</f>
        <v/>
      </c>
      <c r="E293" s="577">
        <f ca="1">IF(B293="+","Unit",IF(ISERROR(OFFSET('HARGA SATUAN'!$E$6,MATCH(C293,'HARGA SATUAN'!$C$7:$C$1492,0),0)),"",OFFSET('HARGA SATUAN'!$E$6,MATCH(C293,'HARGA SATUAN'!$C$7:$C$1492,0),0)))</f>
        <v>0</v>
      </c>
      <c r="F293" s="668" t="str">
        <f ca="1" t="shared" si="14"/>
        <v/>
      </c>
      <c r="G293" s="573">
        <f ca="1">IF(ISERROR(OFFSET('HARGA SATUAN'!$I$6,MATCH(C293,'HARGA SATUAN'!$C$7:$C$1492,0),0)),"",OFFSET('HARGA SATUAN'!$I$6,MATCH(C293,'HARGA SATUAN'!$C$7:$C$1492,0),0))</f>
        <v>0</v>
      </c>
      <c r="H293" s="667" t="str">
        <f ca="1">IF(B293="","",#REF!)</f>
        <v/>
      </c>
      <c r="I293" s="667" t="str">
        <f ca="1">IF(B293="","",#REF!)</f>
        <v/>
      </c>
      <c r="J293" s="667" t="str">
        <f ca="1">IF(B293="","",#REF!)</f>
        <v/>
      </c>
      <c r="K293" s="667" t="str">
        <f ca="1">IF(B293="","",#REF!)</f>
        <v/>
      </c>
      <c r="L293" s="667" t="str">
        <f ca="1">IF(C293="","",#REF!)</f>
        <v/>
      </c>
    </row>
    <row r="294" spans="1:12">
      <c r="A294" s="640">
        <v>283</v>
      </c>
      <c r="B294" s="666" t="str">
        <f ca="1" t="shared" si="12"/>
        <v/>
      </c>
      <c r="C294" s="203" t="str">
        <f ca="1" t="shared" si="13"/>
        <v/>
      </c>
      <c r="D294" s="577" t="str">
        <f ca="1">IF(ISERROR(OFFSET('HARGA SATUAN'!$D$6,MATCH(C294,'HARGA SATUAN'!$C$7:$C$1492,0),0)),"",OFFSET('HARGA SATUAN'!$D$6,MATCH(C294,'HARGA SATUAN'!$C$7:$C$1492,0),0))</f>
        <v/>
      </c>
      <c r="E294" s="577">
        <f ca="1">IF(B294="+","Unit",IF(ISERROR(OFFSET('HARGA SATUAN'!$E$6,MATCH(C294,'HARGA SATUAN'!$C$7:$C$1492,0),0)),"",OFFSET('HARGA SATUAN'!$E$6,MATCH(C294,'HARGA SATUAN'!$C$7:$C$1492,0),0)))</f>
        <v>0</v>
      </c>
      <c r="F294" s="668" t="str">
        <f ca="1" t="shared" si="14"/>
        <v/>
      </c>
      <c r="G294" s="573">
        <f ca="1">IF(ISERROR(OFFSET('HARGA SATUAN'!$I$6,MATCH(C294,'HARGA SATUAN'!$C$7:$C$1492,0),0)),"",OFFSET('HARGA SATUAN'!$I$6,MATCH(C294,'HARGA SATUAN'!$C$7:$C$1492,0),0))</f>
        <v>0</v>
      </c>
      <c r="H294" s="667" t="str">
        <f ca="1">IF(B294="","",#REF!)</f>
        <v/>
      </c>
      <c r="I294" s="667" t="str">
        <f ca="1">IF(B294="","",#REF!)</f>
        <v/>
      </c>
      <c r="J294" s="667" t="str">
        <f ca="1">IF(B294="","",#REF!)</f>
        <v/>
      </c>
      <c r="K294" s="667" t="str">
        <f ca="1">IF(B294="","",#REF!)</f>
        <v/>
      </c>
      <c r="L294" s="667" t="str">
        <f ca="1">IF(C294="","",#REF!)</f>
        <v/>
      </c>
    </row>
    <row r="295" spans="1:12">
      <c r="A295" s="640">
        <v>284</v>
      </c>
      <c r="B295" s="666" t="str">
        <f ca="1" t="shared" si="12"/>
        <v/>
      </c>
      <c r="C295" s="203" t="str">
        <f ca="1" t="shared" si="13"/>
        <v/>
      </c>
      <c r="D295" s="577" t="str">
        <f ca="1">IF(ISERROR(OFFSET('HARGA SATUAN'!$D$6,MATCH(C295,'HARGA SATUAN'!$C$7:$C$1492,0),0)),"",OFFSET('HARGA SATUAN'!$D$6,MATCH(C295,'HARGA SATUAN'!$C$7:$C$1492,0),0))</f>
        <v/>
      </c>
      <c r="E295" s="577">
        <f ca="1">IF(B295="+","Unit",IF(ISERROR(OFFSET('HARGA SATUAN'!$E$6,MATCH(C295,'HARGA SATUAN'!$C$7:$C$1492,0),0)),"",OFFSET('HARGA SATUAN'!$E$6,MATCH(C295,'HARGA SATUAN'!$C$7:$C$1492,0),0)))</f>
        <v>0</v>
      </c>
      <c r="F295" s="668" t="str">
        <f ca="1" t="shared" si="14"/>
        <v/>
      </c>
      <c r="G295" s="573">
        <f ca="1">IF(ISERROR(OFFSET('HARGA SATUAN'!$I$6,MATCH(C295,'HARGA SATUAN'!$C$7:$C$1492,0),0)),"",OFFSET('HARGA SATUAN'!$I$6,MATCH(C295,'HARGA SATUAN'!$C$7:$C$1492,0),0))</f>
        <v>0</v>
      </c>
      <c r="H295" s="667" t="str">
        <f ca="1">IF(B295="","",#REF!)</f>
        <v/>
      </c>
      <c r="I295" s="667" t="str">
        <f ca="1">IF(B295="","",#REF!)</f>
        <v/>
      </c>
      <c r="J295" s="667" t="str">
        <f ca="1">IF(B295="","",#REF!)</f>
        <v/>
      </c>
      <c r="K295" s="667" t="str">
        <f ca="1">IF(B295="","",#REF!)</f>
        <v/>
      </c>
      <c r="L295" s="667" t="str">
        <f ca="1">IF(C295="","",#REF!)</f>
        <v/>
      </c>
    </row>
    <row r="296" spans="1:12">
      <c r="A296" s="640">
        <v>285</v>
      </c>
      <c r="B296" s="666" t="str">
        <f ca="1" t="shared" si="12"/>
        <v/>
      </c>
      <c r="C296" s="203" t="str">
        <f ca="1" t="shared" si="13"/>
        <v/>
      </c>
      <c r="D296" s="577" t="str">
        <f ca="1">IF(ISERROR(OFFSET('HARGA SATUAN'!$D$6,MATCH(C296,'HARGA SATUAN'!$C$7:$C$1492,0),0)),"",OFFSET('HARGA SATUAN'!$D$6,MATCH(C296,'HARGA SATUAN'!$C$7:$C$1492,0),0))</f>
        <v/>
      </c>
      <c r="E296" s="577">
        <f ca="1">IF(B296="+","Unit",IF(ISERROR(OFFSET('HARGA SATUAN'!$E$6,MATCH(C296,'HARGA SATUAN'!$C$7:$C$1492,0),0)),"",OFFSET('HARGA SATUAN'!$E$6,MATCH(C296,'HARGA SATUAN'!$C$7:$C$1492,0),0)))</f>
        <v>0</v>
      </c>
      <c r="F296" s="668" t="str">
        <f ca="1" t="shared" si="14"/>
        <v/>
      </c>
      <c r="G296" s="573">
        <f ca="1">IF(ISERROR(OFFSET('HARGA SATUAN'!$I$6,MATCH(C296,'HARGA SATUAN'!$C$7:$C$1492,0),0)),"",OFFSET('HARGA SATUAN'!$I$6,MATCH(C296,'HARGA SATUAN'!$C$7:$C$1492,0),0))</f>
        <v>0</v>
      </c>
      <c r="H296" s="667" t="str">
        <f ca="1">IF(B296="","",#REF!)</f>
        <v/>
      </c>
      <c r="I296" s="667" t="str">
        <f ca="1">IF(B296="","",#REF!)</f>
        <v/>
      </c>
      <c r="J296" s="667" t="str">
        <f ca="1">IF(B296="","",#REF!)</f>
        <v/>
      </c>
      <c r="K296" s="667" t="str">
        <f ca="1">IF(B296="","",#REF!)</f>
        <v/>
      </c>
      <c r="L296" s="667" t="str">
        <f ca="1">IF(C296="","",#REF!)</f>
        <v/>
      </c>
    </row>
    <row r="297" spans="1:12">
      <c r="A297" s="640">
        <v>286</v>
      </c>
      <c r="B297" s="666" t="str">
        <f ca="1" t="shared" si="12"/>
        <v/>
      </c>
      <c r="C297" s="203" t="str">
        <f ca="1" t="shared" si="13"/>
        <v/>
      </c>
      <c r="D297" s="577" t="str">
        <f ca="1">IF(ISERROR(OFFSET('HARGA SATUAN'!$D$6,MATCH(C297,'HARGA SATUAN'!$C$7:$C$1492,0),0)),"",OFFSET('HARGA SATUAN'!$D$6,MATCH(C297,'HARGA SATUAN'!$C$7:$C$1492,0),0))</f>
        <v/>
      </c>
      <c r="E297" s="577">
        <f ca="1">IF(B297="+","Unit",IF(ISERROR(OFFSET('HARGA SATUAN'!$E$6,MATCH(C297,'HARGA SATUAN'!$C$7:$C$1492,0),0)),"",OFFSET('HARGA SATUAN'!$E$6,MATCH(C297,'HARGA SATUAN'!$C$7:$C$1492,0),0)))</f>
        <v>0</v>
      </c>
      <c r="F297" s="668" t="str">
        <f ca="1" t="shared" si="14"/>
        <v/>
      </c>
      <c r="G297" s="573">
        <f ca="1">IF(ISERROR(OFFSET('HARGA SATUAN'!$I$6,MATCH(C297,'HARGA SATUAN'!$C$7:$C$1492,0),0)),"",OFFSET('HARGA SATUAN'!$I$6,MATCH(C297,'HARGA SATUAN'!$C$7:$C$1492,0),0))</f>
        <v>0</v>
      </c>
      <c r="H297" s="667" t="str">
        <f ca="1">IF(B297="","",#REF!)</f>
        <v/>
      </c>
      <c r="I297" s="667" t="str">
        <f ca="1">IF(B297="","",#REF!)</f>
        <v/>
      </c>
      <c r="J297" s="667" t="str">
        <f ca="1">IF(B297="","",#REF!)</f>
        <v/>
      </c>
      <c r="K297" s="667" t="str">
        <f ca="1">IF(B297="","",#REF!)</f>
        <v/>
      </c>
      <c r="L297" s="667" t="str">
        <f ca="1">IF(C297="","",#REF!)</f>
        <v/>
      </c>
    </row>
    <row r="298" spans="1:12">
      <c r="A298" s="640">
        <v>287</v>
      </c>
      <c r="B298" s="666" t="str">
        <f ca="1" t="shared" si="12"/>
        <v/>
      </c>
      <c r="C298" s="203" t="str">
        <f ca="1" t="shared" si="13"/>
        <v/>
      </c>
      <c r="D298" s="577" t="str">
        <f ca="1">IF(ISERROR(OFFSET('HARGA SATUAN'!$D$6,MATCH(C298,'HARGA SATUAN'!$C$7:$C$1492,0),0)),"",OFFSET('HARGA SATUAN'!$D$6,MATCH(C298,'HARGA SATUAN'!$C$7:$C$1492,0),0))</f>
        <v/>
      </c>
      <c r="E298" s="577">
        <f ca="1">IF(B298="+","Unit",IF(ISERROR(OFFSET('HARGA SATUAN'!$E$6,MATCH(C298,'HARGA SATUAN'!$C$7:$C$1492,0),0)),"",OFFSET('HARGA SATUAN'!$E$6,MATCH(C298,'HARGA SATUAN'!$C$7:$C$1492,0),0)))</f>
        <v>0</v>
      </c>
      <c r="F298" s="668" t="str">
        <f ca="1" t="shared" si="14"/>
        <v/>
      </c>
      <c r="G298" s="573">
        <f ca="1">IF(ISERROR(OFFSET('HARGA SATUAN'!$I$6,MATCH(C298,'HARGA SATUAN'!$C$7:$C$1492,0),0)),"",OFFSET('HARGA SATUAN'!$I$6,MATCH(C298,'HARGA SATUAN'!$C$7:$C$1492,0),0))</f>
        <v>0</v>
      </c>
      <c r="H298" s="667" t="str">
        <f ca="1">IF(B298="","",#REF!)</f>
        <v/>
      </c>
      <c r="I298" s="667" t="str">
        <f ca="1">IF(B298="","",#REF!)</f>
        <v/>
      </c>
      <c r="J298" s="667" t="str">
        <f ca="1">IF(B298="","",#REF!)</f>
        <v/>
      </c>
      <c r="K298" s="667" t="str">
        <f ca="1">IF(B298="","",#REF!)</f>
        <v/>
      </c>
      <c r="L298" s="667" t="str">
        <f ca="1">IF(C298="","",#REF!)</f>
        <v/>
      </c>
    </row>
    <row r="299" spans="1:12">
      <c r="A299" s="640">
        <v>288</v>
      </c>
      <c r="B299" s="666" t="str">
        <f ca="1" t="shared" si="12"/>
        <v/>
      </c>
      <c r="C299" s="203" t="str">
        <f ca="1" t="shared" si="13"/>
        <v/>
      </c>
      <c r="D299" s="577" t="str">
        <f ca="1">IF(ISERROR(OFFSET('HARGA SATUAN'!$D$6,MATCH(C299,'HARGA SATUAN'!$C$7:$C$1492,0),0)),"",OFFSET('HARGA SATUAN'!$D$6,MATCH(C299,'HARGA SATUAN'!$C$7:$C$1492,0),0))</f>
        <v/>
      </c>
      <c r="E299" s="577">
        <f ca="1">IF(B299="+","Unit",IF(ISERROR(OFFSET('HARGA SATUAN'!$E$6,MATCH(C299,'HARGA SATUAN'!$C$7:$C$1492,0),0)),"",OFFSET('HARGA SATUAN'!$E$6,MATCH(C299,'HARGA SATUAN'!$C$7:$C$1492,0),0)))</f>
        <v>0</v>
      </c>
      <c r="F299" s="668" t="str">
        <f ca="1" t="shared" si="14"/>
        <v/>
      </c>
      <c r="G299" s="573">
        <f ca="1">IF(ISERROR(OFFSET('HARGA SATUAN'!$I$6,MATCH(C299,'HARGA SATUAN'!$C$7:$C$1492,0),0)),"",OFFSET('HARGA SATUAN'!$I$6,MATCH(C299,'HARGA SATUAN'!$C$7:$C$1492,0),0))</f>
        <v>0</v>
      </c>
      <c r="H299" s="667" t="str">
        <f ca="1">IF(B299="","",#REF!)</f>
        <v/>
      </c>
      <c r="I299" s="667" t="str">
        <f ca="1">IF(B299="","",#REF!)</f>
        <v/>
      </c>
      <c r="J299" s="667" t="str">
        <f ca="1">IF(B299="","",#REF!)</f>
        <v/>
      </c>
      <c r="K299" s="667" t="str">
        <f ca="1">IF(B299="","",#REF!)</f>
        <v/>
      </c>
      <c r="L299" s="667" t="str">
        <f ca="1">IF(C299="","",#REF!)</f>
        <v/>
      </c>
    </row>
    <row r="300" spans="1:12">
      <c r="A300" s="640">
        <v>289</v>
      </c>
      <c r="B300" s="666" t="str">
        <f ca="1" t="shared" si="12"/>
        <v/>
      </c>
      <c r="C300" s="203" t="str">
        <f ca="1" t="shared" si="13"/>
        <v/>
      </c>
      <c r="D300" s="577" t="str">
        <f ca="1">IF(ISERROR(OFFSET('HARGA SATUAN'!$D$6,MATCH(C300,'HARGA SATUAN'!$C$7:$C$1492,0),0)),"",OFFSET('HARGA SATUAN'!$D$6,MATCH(C300,'HARGA SATUAN'!$C$7:$C$1492,0),0))</f>
        <v/>
      </c>
      <c r="E300" s="577">
        <f ca="1">IF(B300="+","Unit",IF(ISERROR(OFFSET('HARGA SATUAN'!$E$6,MATCH(C300,'HARGA SATUAN'!$C$7:$C$1492,0),0)),"",OFFSET('HARGA SATUAN'!$E$6,MATCH(C300,'HARGA SATUAN'!$C$7:$C$1492,0),0)))</f>
        <v>0</v>
      </c>
      <c r="F300" s="668" t="str">
        <f ca="1" t="shared" si="14"/>
        <v/>
      </c>
      <c r="G300" s="573">
        <f ca="1">IF(ISERROR(OFFSET('HARGA SATUAN'!$I$6,MATCH(C300,'HARGA SATUAN'!$C$7:$C$1492,0),0)),"",OFFSET('HARGA SATUAN'!$I$6,MATCH(C300,'HARGA SATUAN'!$C$7:$C$1492,0),0))</f>
        <v>0</v>
      </c>
      <c r="H300" s="667" t="str">
        <f ca="1">IF(B300="","",#REF!)</f>
        <v/>
      </c>
      <c r="I300" s="667" t="str">
        <f ca="1">IF(B300="","",#REF!)</f>
        <v/>
      </c>
      <c r="J300" s="667" t="str">
        <f ca="1">IF(B300="","",#REF!)</f>
        <v/>
      </c>
      <c r="K300" s="667" t="str">
        <f ca="1">IF(B300="","",#REF!)</f>
        <v/>
      </c>
      <c r="L300" s="667" t="str">
        <f ca="1">IF(C300="","",#REF!)</f>
        <v/>
      </c>
    </row>
    <row r="301" spans="1:12">
      <c r="A301" s="640">
        <v>290</v>
      </c>
      <c r="B301" s="666" t="str">
        <f ca="1" t="shared" si="12"/>
        <v/>
      </c>
      <c r="C301" s="203" t="str">
        <f ca="1" t="shared" si="13"/>
        <v/>
      </c>
      <c r="D301" s="577" t="str">
        <f ca="1">IF(ISERROR(OFFSET('HARGA SATUAN'!$D$6,MATCH(C301,'HARGA SATUAN'!$C$7:$C$1492,0),0)),"",OFFSET('HARGA SATUAN'!$D$6,MATCH(C301,'HARGA SATUAN'!$C$7:$C$1492,0),0))</f>
        <v/>
      </c>
      <c r="E301" s="577">
        <f ca="1">IF(B301="+","Unit",IF(ISERROR(OFFSET('HARGA SATUAN'!$E$6,MATCH(C301,'HARGA SATUAN'!$C$7:$C$1492,0),0)),"",OFFSET('HARGA SATUAN'!$E$6,MATCH(C301,'HARGA SATUAN'!$C$7:$C$1492,0),0)))</f>
        <v>0</v>
      </c>
      <c r="F301" s="668" t="str">
        <f ca="1" t="shared" si="14"/>
        <v/>
      </c>
      <c r="G301" s="573">
        <f ca="1">IF(ISERROR(OFFSET('HARGA SATUAN'!$I$6,MATCH(C301,'HARGA SATUAN'!$C$7:$C$1492,0),0)),"",OFFSET('HARGA SATUAN'!$I$6,MATCH(C301,'HARGA SATUAN'!$C$7:$C$1492,0),0))</f>
        <v>0</v>
      </c>
      <c r="H301" s="667" t="str">
        <f ca="1">IF(B301="","",#REF!)</f>
        <v/>
      </c>
      <c r="I301" s="667" t="str">
        <f ca="1">IF(B301="","",#REF!)</f>
        <v/>
      </c>
      <c r="J301" s="667" t="str">
        <f ca="1">IF(B301="","",#REF!)</f>
        <v/>
      </c>
      <c r="K301" s="667" t="str">
        <f ca="1">IF(B301="","",#REF!)</f>
        <v/>
      </c>
      <c r="L301" s="667" t="str">
        <f ca="1">IF(C301="","",#REF!)</f>
        <v/>
      </c>
    </row>
    <row r="302" spans="1:12">
      <c r="A302" s="640">
        <v>291</v>
      </c>
      <c r="B302" s="666" t="str">
        <f ca="1" t="shared" si="12"/>
        <v/>
      </c>
      <c r="C302" s="203" t="str">
        <f ca="1" t="shared" si="13"/>
        <v/>
      </c>
      <c r="D302" s="577" t="str">
        <f ca="1">IF(ISERROR(OFFSET('HARGA SATUAN'!$D$6,MATCH(C302,'HARGA SATUAN'!$C$7:$C$1492,0),0)),"",OFFSET('HARGA SATUAN'!$D$6,MATCH(C302,'HARGA SATUAN'!$C$7:$C$1492,0),0))</f>
        <v/>
      </c>
      <c r="E302" s="577">
        <f ca="1">IF(B302="+","Unit",IF(ISERROR(OFFSET('HARGA SATUAN'!$E$6,MATCH(C302,'HARGA SATUAN'!$C$7:$C$1492,0),0)),"",OFFSET('HARGA SATUAN'!$E$6,MATCH(C302,'HARGA SATUAN'!$C$7:$C$1492,0),0)))</f>
        <v>0</v>
      </c>
      <c r="F302" s="668" t="str">
        <f ca="1" t="shared" si="14"/>
        <v/>
      </c>
      <c r="G302" s="573">
        <f ca="1">IF(ISERROR(OFFSET('HARGA SATUAN'!$I$6,MATCH(C302,'HARGA SATUAN'!$C$7:$C$1492,0),0)),"",OFFSET('HARGA SATUAN'!$I$6,MATCH(C302,'HARGA SATUAN'!$C$7:$C$1492,0),0))</f>
        <v>0</v>
      </c>
      <c r="H302" s="667" t="str">
        <f ca="1">IF(B302="","",#REF!)</f>
        <v/>
      </c>
      <c r="I302" s="667" t="str">
        <f ca="1">IF(B302="","",#REF!)</f>
        <v/>
      </c>
      <c r="J302" s="667" t="str">
        <f ca="1">IF(B302="","",#REF!)</f>
        <v/>
      </c>
      <c r="K302" s="667" t="str">
        <f ca="1">IF(B302="","",#REF!)</f>
        <v/>
      </c>
      <c r="L302" s="667" t="str">
        <f ca="1">IF(C302="","",#REF!)</f>
        <v/>
      </c>
    </row>
    <row r="303" spans="1:12">
      <c r="A303" s="640">
        <v>292</v>
      </c>
      <c r="B303" s="666" t="str">
        <f ca="1" t="shared" si="12"/>
        <v/>
      </c>
      <c r="C303" s="203" t="str">
        <f ca="1" t="shared" si="13"/>
        <v/>
      </c>
      <c r="D303" s="577" t="str">
        <f ca="1">IF(ISERROR(OFFSET('HARGA SATUAN'!$D$6,MATCH(C303,'HARGA SATUAN'!$C$7:$C$1492,0),0)),"",OFFSET('HARGA SATUAN'!$D$6,MATCH(C303,'HARGA SATUAN'!$C$7:$C$1492,0),0))</f>
        <v/>
      </c>
      <c r="E303" s="577">
        <f ca="1">IF(B303="+","Unit",IF(ISERROR(OFFSET('HARGA SATUAN'!$E$6,MATCH(C303,'HARGA SATUAN'!$C$7:$C$1492,0),0)),"",OFFSET('HARGA SATUAN'!$E$6,MATCH(C303,'HARGA SATUAN'!$C$7:$C$1492,0),0)))</f>
        <v>0</v>
      </c>
      <c r="F303" s="668" t="str">
        <f ca="1" t="shared" si="14"/>
        <v/>
      </c>
      <c r="G303" s="573">
        <f ca="1">IF(ISERROR(OFFSET('HARGA SATUAN'!$I$6,MATCH(C303,'HARGA SATUAN'!$C$7:$C$1492,0),0)),"",OFFSET('HARGA SATUAN'!$I$6,MATCH(C303,'HARGA SATUAN'!$C$7:$C$1492,0),0))</f>
        <v>0</v>
      </c>
      <c r="H303" s="667" t="str">
        <f ca="1">IF(B303="","",#REF!)</f>
        <v/>
      </c>
      <c r="I303" s="667" t="str">
        <f ca="1">IF(B303="","",#REF!)</f>
        <v/>
      </c>
      <c r="J303" s="667" t="str">
        <f ca="1">IF(B303="","",#REF!)</f>
        <v/>
      </c>
      <c r="K303" s="667" t="str">
        <f ca="1">IF(B303="","",#REF!)</f>
        <v/>
      </c>
      <c r="L303" s="667" t="str">
        <f ca="1">IF(C303="","",#REF!)</f>
        <v/>
      </c>
    </row>
    <row r="304" spans="1:12">
      <c r="A304" s="640">
        <v>293</v>
      </c>
      <c r="B304" s="666" t="str">
        <f ca="1" t="shared" si="12"/>
        <v/>
      </c>
      <c r="C304" s="203" t="str">
        <f ca="1" t="shared" si="13"/>
        <v/>
      </c>
      <c r="D304" s="577" t="str">
        <f ca="1">IF(ISERROR(OFFSET('HARGA SATUAN'!$D$6,MATCH(C304,'HARGA SATUAN'!$C$7:$C$1492,0),0)),"",OFFSET('HARGA SATUAN'!$D$6,MATCH(C304,'HARGA SATUAN'!$C$7:$C$1492,0),0))</f>
        <v/>
      </c>
      <c r="E304" s="577">
        <f ca="1">IF(B304="+","Unit",IF(ISERROR(OFFSET('HARGA SATUAN'!$E$6,MATCH(C304,'HARGA SATUAN'!$C$7:$C$1492,0),0)),"",OFFSET('HARGA SATUAN'!$E$6,MATCH(C304,'HARGA SATUAN'!$C$7:$C$1492,0),0)))</f>
        <v>0</v>
      </c>
      <c r="F304" s="668" t="str">
        <f ca="1" t="shared" si="14"/>
        <v/>
      </c>
      <c r="G304" s="573">
        <f ca="1">IF(ISERROR(OFFSET('HARGA SATUAN'!$I$6,MATCH(C304,'HARGA SATUAN'!$C$7:$C$1492,0),0)),"",OFFSET('HARGA SATUAN'!$I$6,MATCH(C304,'HARGA SATUAN'!$C$7:$C$1492,0),0))</f>
        <v>0</v>
      </c>
      <c r="H304" s="667" t="str">
        <f ca="1">IF(B304="","",#REF!)</f>
        <v/>
      </c>
      <c r="I304" s="667" t="str">
        <f ca="1">IF(B304="","",#REF!)</f>
        <v/>
      </c>
      <c r="J304" s="667" t="str">
        <f ca="1">IF(B304="","",#REF!)</f>
        <v/>
      </c>
      <c r="K304" s="667" t="str">
        <f ca="1">IF(B304="","",#REF!)</f>
        <v/>
      </c>
      <c r="L304" s="667" t="str">
        <f ca="1">IF(C304="","",#REF!)</f>
        <v/>
      </c>
    </row>
    <row r="305" spans="1:12">
      <c r="A305" s="640">
        <v>294</v>
      </c>
      <c r="B305" s="666" t="str">
        <f ca="1" t="shared" si="12"/>
        <v/>
      </c>
      <c r="C305" s="203" t="str">
        <f ca="1" t="shared" si="13"/>
        <v/>
      </c>
      <c r="D305" s="577" t="str">
        <f ca="1">IF(ISERROR(OFFSET('HARGA SATUAN'!$D$6,MATCH(C305,'HARGA SATUAN'!$C$7:$C$1492,0),0)),"",OFFSET('HARGA SATUAN'!$D$6,MATCH(C305,'HARGA SATUAN'!$C$7:$C$1492,0),0))</f>
        <v/>
      </c>
      <c r="E305" s="577">
        <f ca="1">IF(B305="+","Unit",IF(ISERROR(OFFSET('HARGA SATUAN'!$E$6,MATCH(C305,'HARGA SATUAN'!$C$7:$C$1492,0),0)),"",OFFSET('HARGA SATUAN'!$E$6,MATCH(C305,'HARGA SATUAN'!$C$7:$C$1492,0),0)))</f>
        <v>0</v>
      </c>
      <c r="F305" s="668" t="str">
        <f ca="1" t="shared" si="14"/>
        <v/>
      </c>
      <c r="G305" s="573">
        <f ca="1">IF(ISERROR(OFFSET('HARGA SATUAN'!$I$6,MATCH(C305,'HARGA SATUAN'!$C$7:$C$1492,0),0)),"",OFFSET('HARGA SATUAN'!$I$6,MATCH(C305,'HARGA SATUAN'!$C$7:$C$1492,0),0))</f>
        <v>0</v>
      </c>
      <c r="H305" s="667" t="str">
        <f ca="1">IF(B305="","",#REF!)</f>
        <v/>
      </c>
      <c r="I305" s="667" t="str">
        <f ca="1">IF(B305="","",#REF!)</f>
        <v/>
      </c>
      <c r="J305" s="667" t="str">
        <f ca="1">IF(B305="","",#REF!)</f>
        <v/>
      </c>
      <c r="K305" s="667" t="str">
        <f ca="1">IF(B305="","",#REF!)</f>
        <v/>
      </c>
      <c r="L305" s="667" t="str">
        <f ca="1">IF(C305="","",#REF!)</f>
        <v/>
      </c>
    </row>
    <row r="306" spans="1:12">
      <c r="A306" s="640">
        <v>295</v>
      </c>
      <c r="B306" s="666" t="str">
        <f ca="1" t="shared" si="12"/>
        <v/>
      </c>
      <c r="C306" s="203" t="str">
        <f ca="1" t="shared" si="13"/>
        <v/>
      </c>
      <c r="D306" s="577" t="str">
        <f ca="1">IF(ISERROR(OFFSET('HARGA SATUAN'!$D$6,MATCH(C306,'HARGA SATUAN'!$C$7:$C$1492,0),0)),"",OFFSET('HARGA SATUAN'!$D$6,MATCH(C306,'HARGA SATUAN'!$C$7:$C$1492,0),0))</f>
        <v/>
      </c>
      <c r="E306" s="577">
        <f ca="1">IF(B306="+","Unit",IF(ISERROR(OFFSET('HARGA SATUAN'!$E$6,MATCH(C306,'HARGA SATUAN'!$C$7:$C$1492,0),0)),"",OFFSET('HARGA SATUAN'!$E$6,MATCH(C306,'HARGA SATUAN'!$C$7:$C$1492,0),0)))</f>
        <v>0</v>
      </c>
      <c r="F306" s="668" t="str">
        <f ca="1" t="shared" si="14"/>
        <v/>
      </c>
      <c r="G306" s="573">
        <f ca="1">IF(ISERROR(OFFSET('HARGA SATUAN'!$I$6,MATCH(C306,'HARGA SATUAN'!$C$7:$C$1492,0),0)),"",OFFSET('HARGA SATUAN'!$I$6,MATCH(C306,'HARGA SATUAN'!$C$7:$C$1492,0),0))</f>
        <v>0</v>
      </c>
      <c r="H306" s="667" t="str">
        <f ca="1">IF(B306="","",#REF!)</f>
        <v/>
      </c>
      <c r="I306" s="667" t="str">
        <f ca="1">IF(B306="","",#REF!)</f>
        <v/>
      </c>
      <c r="J306" s="667" t="str">
        <f ca="1">IF(B306="","",#REF!)</f>
        <v/>
      </c>
      <c r="K306" s="667" t="str">
        <f ca="1">IF(B306="","",#REF!)</f>
        <v/>
      </c>
      <c r="L306" s="667" t="str">
        <f ca="1">IF(C306="","",#REF!)</f>
        <v/>
      </c>
    </row>
    <row r="307" spans="1:12">
      <c r="A307" s="640">
        <v>296</v>
      </c>
      <c r="B307" s="666" t="str">
        <f ca="1" t="shared" si="12"/>
        <v/>
      </c>
      <c r="C307" s="203" t="str">
        <f ca="1" t="shared" si="13"/>
        <v/>
      </c>
      <c r="D307" s="577" t="str">
        <f ca="1">IF(ISERROR(OFFSET('HARGA SATUAN'!$D$6,MATCH(C307,'HARGA SATUAN'!$C$7:$C$1492,0),0)),"",OFFSET('HARGA SATUAN'!$D$6,MATCH(C307,'HARGA SATUAN'!$C$7:$C$1492,0),0))</f>
        <v/>
      </c>
      <c r="E307" s="577">
        <f ca="1">IF(B307="+","Unit",IF(ISERROR(OFFSET('HARGA SATUAN'!$E$6,MATCH(C307,'HARGA SATUAN'!$C$7:$C$1492,0),0)),"",OFFSET('HARGA SATUAN'!$E$6,MATCH(C307,'HARGA SATUAN'!$C$7:$C$1492,0),0)))</f>
        <v>0</v>
      </c>
      <c r="F307" s="668" t="str">
        <f ca="1" t="shared" si="14"/>
        <v/>
      </c>
      <c r="G307" s="573">
        <f ca="1">IF(ISERROR(OFFSET('HARGA SATUAN'!$I$6,MATCH(C307,'HARGA SATUAN'!$C$7:$C$1492,0),0)),"",OFFSET('HARGA SATUAN'!$I$6,MATCH(C307,'HARGA SATUAN'!$C$7:$C$1492,0),0))</f>
        <v>0</v>
      </c>
      <c r="H307" s="667" t="str">
        <f ca="1">IF(B307="","",#REF!)</f>
        <v/>
      </c>
      <c r="I307" s="667" t="str">
        <f ca="1">IF(B307="","",#REF!)</f>
        <v/>
      </c>
      <c r="J307" s="667" t="str">
        <f ca="1">IF(B307="","",#REF!)</f>
        <v/>
      </c>
      <c r="K307" s="667" t="str">
        <f ca="1">IF(B307="","",#REF!)</f>
        <v/>
      </c>
      <c r="L307" s="667" t="str">
        <f ca="1">IF(C307="","",#REF!)</f>
        <v/>
      </c>
    </row>
    <row r="308" spans="1:12">
      <c r="A308" s="640">
        <v>297</v>
      </c>
      <c r="B308" s="666" t="str">
        <f ca="1" t="shared" si="12"/>
        <v/>
      </c>
      <c r="C308" s="203" t="str">
        <f ca="1" t="shared" si="13"/>
        <v/>
      </c>
      <c r="D308" s="577" t="str">
        <f ca="1">IF(ISERROR(OFFSET('HARGA SATUAN'!$D$6,MATCH(C308,'HARGA SATUAN'!$C$7:$C$1492,0),0)),"",OFFSET('HARGA SATUAN'!$D$6,MATCH(C308,'HARGA SATUAN'!$C$7:$C$1492,0),0))</f>
        <v/>
      </c>
      <c r="E308" s="577">
        <f ca="1">IF(B308="+","Unit",IF(ISERROR(OFFSET('HARGA SATUAN'!$E$6,MATCH(C308,'HARGA SATUAN'!$C$7:$C$1492,0),0)),"",OFFSET('HARGA SATUAN'!$E$6,MATCH(C308,'HARGA SATUAN'!$C$7:$C$1492,0),0)))</f>
        <v>0</v>
      </c>
      <c r="F308" s="668" t="str">
        <f ca="1" t="shared" si="14"/>
        <v/>
      </c>
      <c r="G308" s="573">
        <f ca="1">IF(ISERROR(OFFSET('HARGA SATUAN'!$I$6,MATCH(C308,'HARGA SATUAN'!$C$7:$C$1492,0),0)),"",OFFSET('HARGA SATUAN'!$I$6,MATCH(C308,'HARGA SATUAN'!$C$7:$C$1492,0),0))</f>
        <v>0</v>
      </c>
      <c r="H308" s="667" t="str">
        <f ca="1">IF(B308="","",#REF!)</f>
        <v/>
      </c>
      <c r="I308" s="667" t="str">
        <f ca="1">IF(B308="","",#REF!)</f>
        <v/>
      </c>
      <c r="J308" s="667" t="str">
        <f ca="1">IF(B308="","",#REF!)</f>
        <v/>
      </c>
      <c r="K308" s="667" t="str">
        <f ca="1">IF(B308="","",#REF!)</f>
        <v/>
      </c>
      <c r="L308" s="667" t="str">
        <f ca="1">IF(C308="","",#REF!)</f>
        <v/>
      </c>
    </row>
    <row r="309" spans="1:12">
      <c r="A309" s="640">
        <v>298</v>
      </c>
      <c r="B309" s="666" t="str">
        <f ca="1" t="shared" si="12"/>
        <v/>
      </c>
      <c r="C309" s="203" t="str">
        <f ca="1" t="shared" si="13"/>
        <v/>
      </c>
      <c r="D309" s="577" t="str">
        <f ca="1">IF(ISERROR(OFFSET('HARGA SATUAN'!$D$6,MATCH(C309,'HARGA SATUAN'!$C$7:$C$1492,0),0)),"",OFFSET('HARGA SATUAN'!$D$6,MATCH(C309,'HARGA SATUAN'!$C$7:$C$1492,0),0))</f>
        <v/>
      </c>
      <c r="E309" s="577">
        <f ca="1">IF(B309="+","Unit",IF(ISERROR(OFFSET('HARGA SATUAN'!$E$6,MATCH(C309,'HARGA SATUAN'!$C$7:$C$1492,0),0)),"",OFFSET('HARGA SATUAN'!$E$6,MATCH(C309,'HARGA SATUAN'!$C$7:$C$1492,0),0)))</f>
        <v>0</v>
      </c>
      <c r="F309" s="668" t="str">
        <f ca="1" t="shared" si="14"/>
        <v/>
      </c>
      <c r="G309" s="573">
        <f ca="1">IF(ISERROR(OFFSET('HARGA SATUAN'!$I$6,MATCH(C309,'HARGA SATUAN'!$C$7:$C$1492,0),0)),"",OFFSET('HARGA SATUAN'!$I$6,MATCH(C309,'HARGA SATUAN'!$C$7:$C$1492,0),0))</f>
        <v>0</v>
      </c>
      <c r="H309" s="667" t="str">
        <f ca="1">IF(B309="","",#REF!)</f>
        <v/>
      </c>
      <c r="I309" s="667" t="str">
        <f ca="1">IF(B309="","",#REF!)</f>
        <v/>
      </c>
      <c r="J309" s="667" t="str">
        <f ca="1">IF(B309="","",#REF!)</f>
        <v/>
      </c>
      <c r="K309" s="667" t="str">
        <f ca="1">IF(B309="","",#REF!)</f>
        <v/>
      </c>
      <c r="L309" s="667" t="str">
        <f ca="1">IF(C309="","",#REF!)</f>
        <v/>
      </c>
    </row>
    <row r="310" spans="1:12">
      <c r="A310" s="640">
        <v>299</v>
      </c>
      <c r="B310" s="666" t="str">
        <f ca="1" t="shared" si="12"/>
        <v/>
      </c>
      <c r="C310" s="203" t="str">
        <f ca="1" t="shared" si="13"/>
        <v/>
      </c>
      <c r="D310" s="577" t="str">
        <f ca="1">IF(ISERROR(OFFSET('HARGA SATUAN'!$D$6,MATCH(C310,'HARGA SATUAN'!$C$7:$C$1492,0),0)),"",OFFSET('HARGA SATUAN'!$D$6,MATCH(C310,'HARGA SATUAN'!$C$7:$C$1492,0),0))</f>
        <v/>
      </c>
      <c r="E310" s="577">
        <f ca="1">IF(B310="+","Unit",IF(ISERROR(OFFSET('HARGA SATUAN'!$E$6,MATCH(C310,'HARGA SATUAN'!$C$7:$C$1492,0),0)),"",OFFSET('HARGA SATUAN'!$E$6,MATCH(C310,'HARGA SATUAN'!$C$7:$C$1492,0),0)))</f>
        <v>0</v>
      </c>
      <c r="F310" s="668" t="str">
        <f ca="1" t="shared" si="14"/>
        <v/>
      </c>
      <c r="G310" s="573">
        <f ca="1">IF(ISERROR(OFFSET('HARGA SATUAN'!$I$6,MATCH(C310,'HARGA SATUAN'!$C$7:$C$1492,0),0)),"",OFFSET('HARGA SATUAN'!$I$6,MATCH(C310,'HARGA SATUAN'!$C$7:$C$1492,0),0))</f>
        <v>0</v>
      </c>
      <c r="H310" s="667" t="str">
        <f ca="1">IF(B310="","",#REF!)</f>
        <v/>
      </c>
      <c r="I310" s="667" t="str">
        <f ca="1">IF(B310="","",#REF!)</f>
        <v/>
      </c>
      <c r="J310" s="667" t="str">
        <f ca="1">IF(B310="","",#REF!)</f>
        <v/>
      </c>
      <c r="K310" s="667" t="str">
        <f ca="1">IF(B310="","",#REF!)</f>
        <v/>
      </c>
      <c r="L310" s="667" t="str">
        <f ca="1">IF(C310="","",#REF!)</f>
        <v/>
      </c>
    </row>
    <row r="311" spans="1:12">
      <c r="A311" s="640">
        <v>300</v>
      </c>
      <c r="B311" s="666" t="str">
        <f ca="1" t="shared" si="12"/>
        <v/>
      </c>
      <c r="C311" s="203" t="str">
        <f ca="1" t="shared" si="13"/>
        <v/>
      </c>
      <c r="D311" s="577" t="str">
        <f ca="1">IF(ISERROR(OFFSET('HARGA SATUAN'!$D$6,MATCH(C311,'HARGA SATUAN'!$C$7:$C$1492,0),0)),"",OFFSET('HARGA SATUAN'!$D$6,MATCH(C311,'HARGA SATUAN'!$C$7:$C$1492,0),0))</f>
        <v/>
      </c>
      <c r="E311" s="577">
        <f ca="1">IF(B311="+","Unit",IF(ISERROR(OFFSET('HARGA SATUAN'!$E$6,MATCH(C311,'HARGA SATUAN'!$C$7:$C$1492,0),0)),"",OFFSET('HARGA SATUAN'!$E$6,MATCH(C311,'HARGA SATUAN'!$C$7:$C$1492,0),0)))</f>
        <v>0</v>
      </c>
      <c r="F311" s="668" t="str">
        <f ca="1" t="shared" si="14"/>
        <v/>
      </c>
      <c r="G311" s="573">
        <f ca="1">IF(ISERROR(OFFSET('HARGA SATUAN'!$I$6,MATCH(C311,'HARGA SATUAN'!$C$7:$C$1492,0),0)),"",OFFSET('HARGA SATUAN'!$I$6,MATCH(C311,'HARGA SATUAN'!$C$7:$C$1492,0),0))</f>
        <v>0</v>
      </c>
      <c r="H311" s="667" t="str">
        <f ca="1">IF(B311="","",#REF!)</f>
        <v/>
      </c>
      <c r="I311" s="667" t="str">
        <f ca="1">IF(B311="","",#REF!)</f>
        <v/>
      </c>
      <c r="J311" s="667" t="str">
        <f ca="1">IF(B311="","",#REF!)</f>
        <v/>
      </c>
      <c r="K311" s="667" t="str">
        <f ca="1">IF(B311="","",#REF!)</f>
        <v/>
      </c>
      <c r="L311" s="667" t="str">
        <f ca="1">IF(C311="","",#REF!)</f>
        <v/>
      </c>
    </row>
    <row r="312" spans="1:12">
      <c r="A312" s="640">
        <v>301</v>
      </c>
      <c r="B312" s="666" t="str">
        <f ca="1" t="shared" si="12"/>
        <v/>
      </c>
      <c r="C312" s="203" t="str">
        <f ca="1" t="shared" si="13"/>
        <v/>
      </c>
      <c r="D312" s="577" t="str">
        <f ca="1">IF(ISERROR(OFFSET('HARGA SATUAN'!$D$6,MATCH(C312,'HARGA SATUAN'!$C$7:$C$1492,0),0)),"",OFFSET('HARGA SATUAN'!$D$6,MATCH(C312,'HARGA SATUAN'!$C$7:$C$1492,0),0))</f>
        <v/>
      </c>
      <c r="E312" s="577">
        <f ca="1">IF(B312="+","Unit",IF(ISERROR(OFFSET('HARGA SATUAN'!$E$6,MATCH(C312,'HARGA SATUAN'!$C$7:$C$1492,0),0)),"",OFFSET('HARGA SATUAN'!$E$6,MATCH(C312,'HARGA SATUAN'!$C$7:$C$1492,0),0)))</f>
        <v>0</v>
      </c>
      <c r="F312" s="668" t="str">
        <f ca="1" t="shared" si="14"/>
        <v/>
      </c>
      <c r="G312" s="573">
        <f ca="1">IF(ISERROR(OFFSET('HARGA SATUAN'!$I$6,MATCH(C312,'HARGA SATUAN'!$C$7:$C$1492,0),0)),"",OFFSET('HARGA SATUAN'!$I$6,MATCH(C312,'HARGA SATUAN'!$C$7:$C$1492,0),0))</f>
        <v>0</v>
      </c>
      <c r="H312" s="667" t="str">
        <f ca="1">IF(B312="","",#REF!)</f>
        <v/>
      </c>
      <c r="I312" s="667" t="str">
        <f ca="1">IF(B312="","",#REF!)</f>
        <v/>
      </c>
      <c r="J312" s="667" t="str">
        <f ca="1">IF(B312="","",#REF!)</f>
        <v/>
      </c>
      <c r="K312" s="667" t="str">
        <f ca="1">IF(B312="","",#REF!)</f>
        <v/>
      </c>
      <c r="L312" s="667" t="str">
        <f ca="1">IF(C312="","",#REF!)</f>
        <v/>
      </c>
    </row>
    <row r="313" spans="1:12">
      <c r="A313" s="640">
        <v>302</v>
      </c>
      <c r="B313" s="666" t="str">
        <f ca="1" t="shared" si="12"/>
        <v/>
      </c>
      <c r="C313" s="203" t="str">
        <f ca="1" t="shared" si="13"/>
        <v/>
      </c>
      <c r="D313" s="577" t="str">
        <f ca="1">IF(ISERROR(OFFSET('HARGA SATUAN'!$D$6,MATCH(C313,'HARGA SATUAN'!$C$7:$C$1492,0),0)),"",OFFSET('HARGA SATUAN'!$D$6,MATCH(C313,'HARGA SATUAN'!$C$7:$C$1492,0),0))</f>
        <v/>
      </c>
      <c r="E313" s="577">
        <f ca="1">IF(B313="+","Unit",IF(ISERROR(OFFSET('HARGA SATUAN'!$E$6,MATCH(C313,'HARGA SATUAN'!$C$7:$C$1492,0),0)),"",OFFSET('HARGA SATUAN'!$E$6,MATCH(C313,'HARGA SATUAN'!$C$7:$C$1492,0),0)))</f>
        <v>0</v>
      </c>
      <c r="F313" s="668" t="str">
        <f ca="1" t="shared" si="14"/>
        <v/>
      </c>
      <c r="G313" s="573">
        <f ca="1">IF(ISERROR(OFFSET('HARGA SATUAN'!$I$6,MATCH(C313,'HARGA SATUAN'!$C$7:$C$1492,0),0)),"",OFFSET('HARGA SATUAN'!$I$6,MATCH(C313,'HARGA SATUAN'!$C$7:$C$1492,0),0))</f>
        <v>0</v>
      </c>
      <c r="H313" s="667" t="str">
        <f ca="1">IF(B313="","",#REF!)</f>
        <v/>
      </c>
      <c r="I313" s="667" t="str">
        <f ca="1">IF(B313="","",#REF!)</f>
        <v/>
      </c>
      <c r="J313" s="667" t="str">
        <f ca="1">IF(B313="","",#REF!)</f>
        <v/>
      </c>
      <c r="K313" s="667" t="str">
        <f ca="1">IF(B313="","",#REF!)</f>
        <v/>
      </c>
      <c r="L313" s="667" t="str">
        <f ca="1">IF(C313="","",#REF!)</f>
        <v/>
      </c>
    </row>
    <row r="314" spans="1:12">
      <c r="A314" s="640">
        <v>303</v>
      </c>
      <c r="B314" s="666" t="str">
        <f ca="1" t="shared" si="12"/>
        <v/>
      </c>
      <c r="C314" s="203" t="str">
        <f ca="1" t="shared" si="13"/>
        <v/>
      </c>
      <c r="D314" s="577" t="str">
        <f ca="1">IF(ISERROR(OFFSET('HARGA SATUAN'!$D$6,MATCH(C314,'HARGA SATUAN'!$C$7:$C$1492,0),0)),"",OFFSET('HARGA SATUAN'!$D$6,MATCH(C314,'HARGA SATUAN'!$C$7:$C$1492,0),0))</f>
        <v/>
      </c>
      <c r="E314" s="577">
        <f ca="1">IF(B314="+","Unit",IF(ISERROR(OFFSET('HARGA SATUAN'!$E$6,MATCH(C314,'HARGA SATUAN'!$C$7:$C$1492,0),0)),"",OFFSET('HARGA SATUAN'!$E$6,MATCH(C314,'HARGA SATUAN'!$C$7:$C$1492,0),0)))</f>
        <v>0</v>
      </c>
      <c r="F314" s="668" t="str">
        <f ca="1" t="shared" si="14"/>
        <v/>
      </c>
      <c r="G314" s="573">
        <f ca="1">IF(ISERROR(OFFSET('HARGA SATUAN'!$I$6,MATCH(C314,'HARGA SATUAN'!$C$7:$C$1492,0),0)),"",OFFSET('HARGA SATUAN'!$I$6,MATCH(C314,'HARGA SATUAN'!$C$7:$C$1492,0),0))</f>
        <v>0</v>
      </c>
      <c r="H314" s="667" t="str">
        <f ca="1">IF(B314="","",#REF!)</f>
        <v/>
      </c>
      <c r="I314" s="667" t="str">
        <f ca="1">IF(B314="","",#REF!)</f>
        <v/>
      </c>
      <c r="J314" s="667" t="str">
        <f ca="1">IF(B314="","",#REF!)</f>
        <v/>
      </c>
      <c r="K314" s="667" t="str">
        <f ca="1">IF(B314="","",#REF!)</f>
        <v/>
      </c>
      <c r="L314" s="667" t="str">
        <f ca="1">IF(C314="","",#REF!)</f>
        <v/>
      </c>
    </row>
    <row r="315" spans="1:12">
      <c r="A315" s="640">
        <v>304</v>
      </c>
      <c r="B315" s="666" t="str">
        <f ca="1" t="shared" si="12"/>
        <v/>
      </c>
      <c r="C315" s="203" t="str">
        <f ca="1" t="shared" si="13"/>
        <v/>
      </c>
      <c r="D315" s="577" t="str">
        <f ca="1">IF(ISERROR(OFFSET('HARGA SATUAN'!$D$6,MATCH(C315,'HARGA SATUAN'!$C$7:$C$1492,0),0)),"",OFFSET('HARGA SATUAN'!$D$6,MATCH(C315,'HARGA SATUAN'!$C$7:$C$1492,0),0))</f>
        <v/>
      </c>
      <c r="E315" s="577">
        <f ca="1">IF(B315="+","Unit",IF(ISERROR(OFFSET('HARGA SATUAN'!$E$6,MATCH(C315,'HARGA SATUAN'!$C$7:$C$1492,0),0)),"",OFFSET('HARGA SATUAN'!$E$6,MATCH(C315,'HARGA SATUAN'!$C$7:$C$1492,0),0)))</f>
        <v>0</v>
      </c>
      <c r="F315" s="668" t="str">
        <f ca="1" t="shared" si="14"/>
        <v/>
      </c>
      <c r="G315" s="573">
        <f ca="1">IF(ISERROR(OFFSET('HARGA SATUAN'!$I$6,MATCH(C315,'HARGA SATUAN'!$C$7:$C$1492,0),0)),"",OFFSET('HARGA SATUAN'!$I$6,MATCH(C315,'HARGA SATUAN'!$C$7:$C$1492,0),0))</f>
        <v>0</v>
      </c>
      <c r="H315" s="667" t="str">
        <f ca="1">IF(B315="","",#REF!)</f>
        <v/>
      </c>
      <c r="I315" s="667" t="str">
        <f ca="1">IF(B315="","",#REF!)</f>
        <v/>
      </c>
      <c r="J315" s="667" t="str">
        <f ca="1">IF(B315="","",#REF!)</f>
        <v/>
      </c>
      <c r="K315" s="667" t="str">
        <f ca="1">IF(B315="","",#REF!)</f>
        <v/>
      </c>
      <c r="L315" s="667" t="str">
        <f ca="1">IF(C315="","",#REF!)</f>
        <v/>
      </c>
    </row>
    <row r="316" spans="1:12">
      <c r="A316" s="640">
        <v>305</v>
      </c>
      <c r="B316" s="666" t="str">
        <f ca="1" t="shared" si="12"/>
        <v/>
      </c>
      <c r="C316" s="203" t="str">
        <f ca="1" t="shared" si="13"/>
        <v/>
      </c>
      <c r="D316" s="577" t="str">
        <f ca="1">IF(ISERROR(OFFSET('HARGA SATUAN'!$D$6,MATCH(C316,'HARGA SATUAN'!$C$7:$C$1492,0),0)),"",OFFSET('HARGA SATUAN'!$D$6,MATCH(C316,'HARGA SATUAN'!$C$7:$C$1492,0),0))</f>
        <v/>
      </c>
      <c r="E316" s="577">
        <f ca="1">IF(B316="+","Unit",IF(ISERROR(OFFSET('HARGA SATUAN'!$E$6,MATCH(C316,'HARGA SATUAN'!$C$7:$C$1492,0),0)),"",OFFSET('HARGA SATUAN'!$E$6,MATCH(C316,'HARGA SATUAN'!$C$7:$C$1492,0),0)))</f>
        <v>0</v>
      </c>
      <c r="F316" s="668" t="str">
        <f ca="1" t="shared" si="14"/>
        <v/>
      </c>
      <c r="G316" s="573">
        <f ca="1">IF(ISERROR(OFFSET('HARGA SATUAN'!$I$6,MATCH(C316,'HARGA SATUAN'!$C$7:$C$1492,0),0)),"",OFFSET('HARGA SATUAN'!$I$6,MATCH(C316,'HARGA SATUAN'!$C$7:$C$1492,0),0))</f>
        <v>0</v>
      </c>
      <c r="H316" s="667" t="str">
        <f ca="1">IF(B316="","",#REF!)</f>
        <v/>
      </c>
      <c r="I316" s="667" t="str">
        <f ca="1">IF(B316="","",#REF!)</f>
        <v/>
      </c>
      <c r="J316" s="667" t="str">
        <f ca="1">IF(B316="","",#REF!)</f>
        <v/>
      </c>
      <c r="K316" s="667" t="str">
        <f ca="1">IF(B316="","",#REF!)</f>
        <v/>
      </c>
      <c r="L316" s="667" t="str">
        <f ca="1">IF(C316="","",#REF!)</f>
        <v/>
      </c>
    </row>
    <row r="317" spans="1:12">
      <c r="A317" s="640">
        <v>306</v>
      </c>
      <c r="B317" s="666" t="str">
        <f ca="1" t="shared" si="12"/>
        <v/>
      </c>
      <c r="C317" s="203" t="str">
        <f ca="1" t="shared" si="13"/>
        <v/>
      </c>
      <c r="D317" s="577" t="str">
        <f ca="1">IF(ISERROR(OFFSET('HARGA SATUAN'!$D$6,MATCH(C317,'HARGA SATUAN'!$C$7:$C$1492,0),0)),"",OFFSET('HARGA SATUAN'!$D$6,MATCH(C317,'HARGA SATUAN'!$C$7:$C$1492,0),0))</f>
        <v/>
      </c>
      <c r="E317" s="577">
        <f ca="1">IF(B317="+","Unit",IF(ISERROR(OFFSET('HARGA SATUAN'!$E$6,MATCH(C317,'HARGA SATUAN'!$C$7:$C$1492,0),0)),"",OFFSET('HARGA SATUAN'!$E$6,MATCH(C317,'HARGA SATUAN'!$C$7:$C$1492,0),0)))</f>
        <v>0</v>
      </c>
      <c r="F317" s="668" t="str">
        <f ca="1" t="shared" si="14"/>
        <v/>
      </c>
      <c r="G317" s="573">
        <f ca="1">IF(ISERROR(OFFSET('HARGA SATUAN'!$I$6,MATCH(C317,'HARGA SATUAN'!$C$7:$C$1492,0),0)),"",OFFSET('HARGA SATUAN'!$I$6,MATCH(C317,'HARGA SATUAN'!$C$7:$C$1492,0),0))</f>
        <v>0</v>
      </c>
      <c r="H317" s="667" t="str">
        <f ca="1">IF(B317="","",#REF!)</f>
        <v/>
      </c>
      <c r="I317" s="667" t="str">
        <f ca="1">IF(B317="","",#REF!)</f>
        <v/>
      </c>
      <c r="J317" s="667" t="str">
        <f ca="1">IF(B317="","",#REF!)</f>
        <v/>
      </c>
      <c r="K317" s="667" t="str">
        <f ca="1">IF(B317="","",#REF!)</f>
        <v/>
      </c>
      <c r="L317" s="667" t="str">
        <f ca="1">IF(C317="","",#REF!)</f>
        <v/>
      </c>
    </row>
    <row r="318" spans="1:12">
      <c r="A318" s="640">
        <v>307</v>
      </c>
      <c r="B318" s="666" t="str">
        <f ca="1" t="shared" si="12"/>
        <v/>
      </c>
      <c r="C318" s="203" t="str">
        <f ca="1" t="shared" si="13"/>
        <v/>
      </c>
      <c r="D318" s="577" t="str">
        <f ca="1">IF(ISERROR(OFFSET('HARGA SATUAN'!$D$6,MATCH(C318,'HARGA SATUAN'!$C$7:$C$1492,0),0)),"",OFFSET('HARGA SATUAN'!$D$6,MATCH(C318,'HARGA SATUAN'!$C$7:$C$1492,0),0))</f>
        <v/>
      </c>
      <c r="E318" s="577">
        <f ca="1">IF(B318="+","Unit",IF(ISERROR(OFFSET('HARGA SATUAN'!$E$6,MATCH(C318,'HARGA SATUAN'!$C$7:$C$1492,0),0)),"",OFFSET('HARGA SATUAN'!$E$6,MATCH(C318,'HARGA SATUAN'!$C$7:$C$1492,0),0)))</f>
        <v>0</v>
      </c>
      <c r="F318" s="668" t="str">
        <f ca="1" t="shared" si="14"/>
        <v/>
      </c>
      <c r="G318" s="573">
        <f ca="1">IF(ISERROR(OFFSET('HARGA SATUAN'!$I$6,MATCH(C318,'HARGA SATUAN'!$C$7:$C$1492,0),0)),"",OFFSET('HARGA SATUAN'!$I$6,MATCH(C318,'HARGA SATUAN'!$C$7:$C$1492,0),0))</f>
        <v>0</v>
      </c>
      <c r="H318" s="667" t="str">
        <f ca="1">IF(B318="","",#REF!)</f>
        <v/>
      </c>
      <c r="I318" s="667" t="str">
        <f ca="1">IF(B318="","",#REF!)</f>
        <v/>
      </c>
      <c r="J318" s="667" t="str">
        <f ca="1">IF(B318="","",#REF!)</f>
        <v/>
      </c>
      <c r="K318" s="667" t="str">
        <f ca="1">IF(B318="","",#REF!)</f>
        <v/>
      </c>
      <c r="L318" s="667" t="str">
        <f ca="1">IF(C318="","",#REF!)</f>
        <v/>
      </c>
    </row>
    <row r="319" spans="1:12">
      <c r="A319" s="640">
        <v>308</v>
      </c>
      <c r="B319" s="666" t="str">
        <f ca="1" t="shared" si="12"/>
        <v/>
      </c>
      <c r="C319" s="203" t="str">
        <f ca="1" t="shared" si="13"/>
        <v/>
      </c>
      <c r="D319" s="577" t="str">
        <f ca="1">IF(ISERROR(OFFSET('HARGA SATUAN'!$D$6,MATCH(C319,'HARGA SATUAN'!$C$7:$C$1492,0),0)),"",OFFSET('HARGA SATUAN'!$D$6,MATCH(C319,'HARGA SATUAN'!$C$7:$C$1492,0),0))</f>
        <v/>
      </c>
      <c r="E319" s="577">
        <f ca="1">IF(B319="+","Unit",IF(ISERROR(OFFSET('HARGA SATUAN'!$E$6,MATCH(C319,'HARGA SATUAN'!$C$7:$C$1492,0),0)),"",OFFSET('HARGA SATUAN'!$E$6,MATCH(C319,'HARGA SATUAN'!$C$7:$C$1492,0),0)))</f>
        <v>0</v>
      </c>
      <c r="F319" s="668" t="str">
        <f ca="1" t="shared" si="14"/>
        <v/>
      </c>
      <c r="G319" s="573">
        <f ca="1">IF(ISERROR(OFFSET('HARGA SATUAN'!$I$6,MATCH(C319,'HARGA SATUAN'!$C$7:$C$1492,0),0)),"",OFFSET('HARGA SATUAN'!$I$6,MATCH(C319,'HARGA SATUAN'!$C$7:$C$1492,0),0))</f>
        <v>0</v>
      </c>
      <c r="H319" s="667" t="str">
        <f ca="1">IF(B319="","",#REF!)</f>
        <v/>
      </c>
      <c r="I319" s="667" t="str">
        <f ca="1">IF(B319="","",#REF!)</f>
        <v/>
      </c>
      <c r="J319" s="667" t="str">
        <f ca="1">IF(B319="","",#REF!)</f>
        <v/>
      </c>
      <c r="K319" s="667" t="str">
        <f ca="1">IF(B319="","",#REF!)</f>
        <v/>
      </c>
      <c r="L319" s="667" t="str">
        <f ca="1">IF(C319="","",#REF!)</f>
        <v/>
      </c>
    </row>
    <row r="320" spans="1:12">
      <c r="A320" s="640">
        <v>309</v>
      </c>
      <c r="B320" s="666" t="str">
        <f ca="1" t="shared" si="12"/>
        <v/>
      </c>
      <c r="C320" s="203" t="str">
        <f ca="1" t="shared" si="13"/>
        <v/>
      </c>
      <c r="D320" s="577" t="str">
        <f ca="1">IF(ISERROR(OFFSET('HARGA SATUAN'!$D$6,MATCH(C320,'HARGA SATUAN'!$C$7:$C$1492,0),0)),"",OFFSET('HARGA SATUAN'!$D$6,MATCH(C320,'HARGA SATUAN'!$C$7:$C$1492,0),0))</f>
        <v/>
      </c>
      <c r="E320" s="577">
        <f ca="1">IF(B320="+","Unit",IF(ISERROR(OFFSET('HARGA SATUAN'!$E$6,MATCH(C320,'HARGA SATUAN'!$C$7:$C$1492,0),0)),"",OFFSET('HARGA SATUAN'!$E$6,MATCH(C320,'HARGA SATUAN'!$C$7:$C$1492,0),0)))</f>
        <v>0</v>
      </c>
      <c r="F320" s="668" t="str">
        <f ca="1" t="shared" si="14"/>
        <v/>
      </c>
      <c r="G320" s="573">
        <f ca="1">IF(ISERROR(OFFSET('HARGA SATUAN'!$I$6,MATCH(C320,'HARGA SATUAN'!$C$7:$C$1492,0),0)),"",OFFSET('HARGA SATUAN'!$I$6,MATCH(C320,'HARGA SATUAN'!$C$7:$C$1492,0),0))</f>
        <v>0</v>
      </c>
      <c r="H320" s="667" t="str">
        <f ca="1">IF(B320="","",#REF!)</f>
        <v/>
      </c>
      <c r="I320" s="667" t="str">
        <f ca="1">IF(B320="","",#REF!)</f>
        <v/>
      </c>
      <c r="J320" s="667" t="str">
        <f ca="1">IF(B320="","",#REF!)</f>
        <v/>
      </c>
      <c r="K320" s="667" t="str">
        <f ca="1">IF(B320="","",#REF!)</f>
        <v/>
      </c>
      <c r="L320" s="667" t="str">
        <f ca="1">IF(C320="","",#REF!)</f>
        <v/>
      </c>
    </row>
    <row r="321" spans="1:12">
      <c r="A321" s="640">
        <v>310</v>
      </c>
      <c r="B321" s="666" t="str">
        <f ca="1" t="shared" si="12"/>
        <v/>
      </c>
      <c r="C321" s="203" t="str">
        <f ca="1" t="shared" si="13"/>
        <v/>
      </c>
      <c r="D321" s="577" t="str">
        <f ca="1">IF(ISERROR(OFFSET('HARGA SATUAN'!$D$6,MATCH(C321,'HARGA SATUAN'!$C$7:$C$1492,0),0)),"",OFFSET('HARGA SATUAN'!$D$6,MATCH(C321,'HARGA SATUAN'!$C$7:$C$1492,0),0))</f>
        <v/>
      </c>
      <c r="E321" s="577">
        <f ca="1">IF(B321="+","Unit",IF(ISERROR(OFFSET('HARGA SATUAN'!$E$6,MATCH(C321,'HARGA SATUAN'!$C$7:$C$1492,0),0)),"",OFFSET('HARGA SATUAN'!$E$6,MATCH(C321,'HARGA SATUAN'!$C$7:$C$1492,0),0)))</f>
        <v>0</v>
      </c>
      <c r="F321" s="668" t="str">
        <f ca="1" t="shared" si="14"/>
        <v/>
      </c>
      <c r="G321" s="573">
        <f ca="1">IF(ISERROR(OFFSET('HARGA SATUAN'!$I$6,MATCH(C321,'HARGA SATUAN'!$C$7:$C$1492,0),0)),"",OFFSET('HARGA SATUAN'!$I$6,MATCH(C321,'HARGA SATUAN'!$C$7:$C$1492,0),0))</f>
        <v>0</v>
      </c>
      <c r="H321" s="667" t="str">
        <f ca="1">IF(B321="","",#REF!)</f>
        <v/>
      </c>
      <c r="I321" s="667" t="str">
        <f ca="1">IF(B321="","",#REF!)</f>
        <v/>
      </c>
      <c r="J321" s="667" t="str">
        <f ca="1">IF(B321="","",#REF!)</f>
        <v/>
      </c>
      <c r="K321" s="667" t="str">
        <f ca="1">IF(B321="","",#REF!)</f>
        <v/>
      </c>
      <c r="L321" s="667" t="str">
        <f ca="1">IF(C321="","",#REF!)</f>
        <v/>
      </c>
    </row>
    <row r="322" spans="1:12">
      <c r="A322" s="640">
        <v>311</v>
      </c>
      <c r="B322" s="666" t="str">
        <f ca="1" t="shared" si="12"/>
        <v/>
      </c>
      <c r="C322" s="203" t="str">
        <f ca="1" t="shared" si="13"/>
        <v/>
      </c>
      <c r="D322" s="577" t="str">
        <f ca="1">IF(ISERROR(OFFSET('HARGA SATUAN'!$D$6,MATCH(C322,'HARGA SATUAN'!$C$7:$C$1492,0),0)),"",OFFSET('HARGA SATUAN'!$D$6,MATCH(C322,'HARGA SATUAN'!$C$7:$C$1492,0),0))</f>
        <v/>
      </c>
      <c r="E322" s="577">
        <f ca="1">IF(B322="+","Unit",IF(ISERROR(OFFSET('HARGA SATUAN'!$E$6,MATCH(C322,'HARGA SATUAN'!$C$7:$C$1492,0),0)),"",OFFSET('HARGA SATUAN'!$E$6,MATCH(C322,'HARGA SATUAN'!$C$7:$C$1492,0),0)))</f>
        <v>0</v>
      </c>
      <c r="F322" s="668" t="str">
        <f ca="1" t="shared" si="14"/>
        <v/>
      </c>
      <c r="G322" s="573">
        <f ca="1">IF(ISERROR(OFFSET('HARGA SATUAN'!$I$6,MATCH(C322,'HARGA SATUAN'!$C$7:$C$1492,0),0)),"",OFFSET('HARGA SATUAN'!$I$6,MATCH(C322,'HARGA SATUAN'!$C$7:$C$1492,0),0))</f>
        <v>0</v>
      </c>
      <c r="H322" s="667" t="str">
        <f ca="1">IF(B322="","",#REF!)</f>
        <v/>
      </c>
      <c r="I322" s="667" t="str">
        <f ca="1">IF(B322="","",#REF!)</f>
        <v/>
      </c>
      <c r="J322" s="667" t="str">
        <f ca="1">IF(B322="","",#REF!)</f>
        <v/>
      </c>
      <c r="K322" s="667" t="str">
        <f ca="1">IF(B322="","",#REF!)</f>
        <v/>
      </c>
      <c r="L322" s="667" t="str">
        <f ca="1">IF(C322="","",#REF!)</f>
        <v/>
      </c>
    </row>
    <row r="323" spans="1:12">
      <c r="A323" s="640">
        <v>312</v>
      </c>
      <c r="B323" s="666" t="str">
        <f ca="1" t="shared" si="12"/>
        <v/>
      </c>
      <c r="C323" s="203" t="str">
        <f ca="1" t="shared" si="13"/>
        <v/>
      </c>
      <c r="D323" s="577" t="str">
        <f ca="1">IF(ISERROR(OFFSET('HARGA SATUAN'!$D$6,MATCH(C323,'HARGA SATUAN'!$C$7:$C$1492,0),0)),"",OFFSET('HARGA SATUAN'!$D$6,MATCH(C323,'HARGA SATUAN'!$C$7:$C$1492,0),0))</f>
        <v/>
      </c>
      <c r="E323" s="577">
        <f ca="1">IF(B323="+","Unit",IF(ISERROR(OFFSET('HARGA SATUAN'!$E$6,MATCH(C323,'HARGA SATUAN'!$C$7:$C$1492,0),0)),"",OFFSET('HARGA SATUAN'!$E$6,MATCH(C323,'HARGA SATUAN'!$C$7:$C$1492,0),0)))</f>
        <v>0</v>
      </c>
      <c r="F323" s="668" t="str">
        <f ca="1" t="shared" si="14"/>
        <v/>
      </c>
      <c r="G323" s="573">
        <f ca="1">IF(ISERROR(OFFSET('HARGA SATUAN'!$I$6,MATCH(C323,'HARGA SATUAN'!$C$7:$C$1492,0),0)),"",OFFSET('HARGA SATUAN'!$I$6,MATCH(C323,'HARGA SATUAN'!$C$7:$C$1492,0),0))</f>
        <v>0</v>
      </c>
      <c r="H323" s="667" t="str">
        <f ca="1">IF(B323="","",#REF!)</f>
        <v/>
      </c>
      <c r="I323" s="667" t="str">
        <f ca="1">IF(B323="","",#REF!)</f>
        <v/>
      </c>
      <c r="J323" s="667" t="str">
        <f ca="1">IF(B323="","",#REF!)</f>
        <v/>
      </c>
      <c r="K323" s="667" t="str">
        <f ca="1">IF(B323="","",#REF!)</f>
        <v/>
      </c>
      <c r="L323" s="667" t="str">
        <f ca="1">IF(C323="","",#REF!)</f>
        <v/>
      </c>
    </row>
    <row r="324" spans="1:12">
      <c r="A324" s="640">
        <v>313</v>
      </c>
      <c r="B324" s="666" t="str">
        <f ca="1" t="shared" si="12"/>
        <v/>
      </c>
      <c r="C324" s="203" t="str">
        <f ca="1" t="shared" si="13"/>
        <v/>
      </c>
      <c r="D324" s="577" t="str">
        <f ca="1">IF(ISERROR(OFFSET('HARGA SATUAN'!$D$6,MATCH(C324,'HARGA SATUAN'!$C$7:$C$1492,0),0)),"",OFFSET('HARGA SATUAN'!$D$6,MATCH(C324,'HARGA SATUAN'!$C$7:$C$1492,0),0))</f>
        <v/>
      </c>
      <c r="E324" s="577">
        <f ca="1">IF(B324="+","Unit",IF(ISERROR(OFFSET('HARGA SATUAN'!$E$6,MATCH(C324,'HARGA SATUAN'!$C$7:$C$1492,0),0)),"",OFFSET('HARGA SATUAN'!$E$6,MATCH(C324,'HARGA SATUAN'!$C$7:$C$1492,0),0)))</f>
        <v>0</v>
      </c>
      <c r="F324" s="668" t="str">
        <f ca="1" t="shared" si="14"/>
        <v/>
      </c>
      <c r="G324" s="573">
        <f ca="1">IF(ISERROR(OFFSET('HARGA SATUAN'!$I$6,MATCH(C324,'HARGA SATUAN'!$C$7:$C$1492,0),0)),"",OFFSET('HARGA SATUAN'!$I$6,MATCH(C324,'HARGA SATUAN'!$C$7:$C$1492,0),0))</f>
        <v>0</v>
      </c>
      <c r="H324" s="667" t="str">
        <f ca="1">IF(B324="","",#REF!)</f>
        <v/>
      </c>
      <c r="I324" s="667" t="str">
        <f ca="1">IF(B324="","",#REF!)</f>
        <v/>
      </c>
      <c r="J324" s="667" t="str">
        <f ca="1">IF(B324="","",#REF!)</f>
        <v/>
      </c>
      <c r="K324" s="667" t="str">
        <f ca="1">IF(B324="","",#REF!)</f>
        <v/>
      </c>
      <c r="L324" s="667" t="str">
        <f ca="1">IF(C324="","",#REF!)</f>
        <v/>
      </c>
    </row>
    <row r="325" spans="1:12">
      <c r="A325" s="640">
        <v>314</v>
      </c>
      <c r="B325" s="666" t="str">
        <f ca="1" t="shared" si="12"/>
        <v/>
      </c>
      <c r="C325" s="203" t="str">
        <f ca="1" t="shared" si="13"/>
        <v/>
      </c>
      <c r="D325" s="577" t="str">
        <f ca="1">IF(ISERROR(OFFSET('HARGA SATUAN'!$D$6,MATCH(C325,'HARGA SATUAN'!$C$7:$C$1492,0),0)),"",OFFSET('HARGA SATUAN'!$D$6,MATCH(C325,'HARGA SATUAN'!$C$7:$C$1492,0),0))</f>
        <v/>
      </c>
      <c r="E325" s="577">
        <f ca="1">IF(B325="+","Unit",IF(ISERROR(OFFSET('HARGA SATUAN'!$E$6,MATCH(C325,'HARGA SATUAN'!$C$7:$C$1492,0),0)),"",OFFSET('HARGA SATUAN'!$E$6,MATCH(C325,'HARGA SATUAN'!$C$7:$C$1492,0),0)))</f>
        <v>0</v>
      </c>
      <c r="F325" s="668" t="str">
        <f ca="1" t="shared" si="14"/>
        <v/>
      </c>
      <c r="G325" s="573">
        <f ca="1">IF(ISERROR(OFFSET('HARGA SATUAN'!$I$6,MATCH(C325,'HARGA SATUAN'!$C$7:$C$1492,0),0)),"",OFFSET('HARGA SATUAN'!$I$6,MATCH(C325,'HARGA SATUAN'!$C$7:$C$1492,0),0))</f>
        <v>0</v>
      </c>
      <c r="H325" s="667" t="str">
        <f ca="1">IF(B325="","",#REF!)</f>
        <v/>
      </c>
      <c r="I325" s="667" t="str">
        <f ca="1">IF(B325="","",#REF!)</f>
        <v/>
      </c>
      <c r="J325" s="667" t="str">
        <f ca="1">IF(B325="","",#REF!)</f>
        <v/>
      </c>
      <c r="K325" s="667" t="str">
        <f ca="1">IF(B325="","",#REF!)</f>
        <v/>
      </c>
      <c r="L325" s="667" t="str">
        <f ca="1">IF(C325="","",#REF!)</f>
        <v/>
      </c>
    </row>
    <row r="326" spans="1:12">
      <c r="A326" s="640">
        <v>315</v>
      </c>
      <c r="B326" s="666" t="str">
        <f ca="1" t="shared" si="12"/>
        <v/>
      </c>
      <c r="C326" s="203" t="str">
        <f ca="1" t="shared" si="13"/>
        <v/>
      </c>
      <c r="D326" s="577" t="str">
        <f ca="1">IF(ISERROR(OFFSET('HARGA SATUAN'!$D$6,MATCH(C326,'HARGA SATUAN'!$C$7:$C$1492,0),0)),"",OFFSET('HARGA SATUAN'!$D$6,MATCH(C326,'HARGA SATUAN'!$C$7:$C$1492,0),0))</f>
        <v/>
      </c>
      <c r="E326" s="577">
        <f ca="1">IF(B326="+","Unit",IF(ISERROR(OFFSET('HARGA SATUAN'!$E$6,MATCH(C326,'HARGA SATUAN'!$C$7:$C$1492,0),0)),"",OFFSET('HARGA SATUAN'!$E$6,MATCH(C326,'HARGA SATUAN'!$C$7:$C$1492,0),0)))</f>
        <v>0</v>
      </c>
      <c r="F326" s="668" t="str">
        <f ca="1" t="shared" si="14"/>
        <v/>
      </c>
      <c r="G326" s="573">
        <f ca="1">IF(ISERROR(OFFSET('HARGA SATUAN'!$I$6,MATCH(C326,'HARGA SATUAN'!$C$7:$C$1492,0),0)),"",OFFSET('HARGA SATUAN'!$I$6,MATCH(C326,'HARGA SATUAN'!$C$7:$C$1492,0),0))</f>
        <v>0</v>
      </c>
      <c r="H326" s="667" t="str">
        <f ca="1">IF(B326="","",#REF!)</f>
        <v/>
      </c>
      <c r="I326" s="667" t="str">
        <f ca="1">IF(B326="","",#REF!)</f>
        <v/>
      </c>
      <c r="J326" s="667" t="str">
        <f ca="1">IF(B326="","",#REF!)</f>
        <v/>
      </c>
      <c r="K326" s="667" t="str">
        <f ca="1">IF(B326="","",#REF!)</f>
        <v/>
      </c>
      <c r="L326" s="667" t="str">
        <f ca="1">IF(C326="","",#REF!)</f>
        <v/>
      </c>
    </row>
    <row r="327" spans="1:12">
      <c r="A327" s="640">
        <v>316</v>
      </c>
      <c r="B327" s="666" t="str">
        <f ca="1" t="shared" si="12"/>
        <v/>
      </c>
      <c r="C327" s="203" t="str">
        <f ca="1" t="shared" si="13"/>
        <v/>
      </c>
      <c r="D327" s="577" t="str">
        <f ca="1">IF(ISERROR(OFFSET('HARGA SATUAN'!$D$6,MATCH(C327,'HARGA SATUAN'!$C$7:$C$1492,0),0)),"",OFFSET('HARGA SATUAN'!$D$6,MATCH(C327,'HARGA SATUAN'!$C$7:$C$1492,0),0))</f>
        <v/>
      </c>
      <c r="E327" s="577">
        <f ca="1">IF(B327="+","Unit",IF(ISERROR(OFFSET('HARGA SATUAN'!$E$6,MATCH(C327,'HARGA SATUAN'!$C$7:$C$1492,0),0)),"",OFFSET('HARGA SATUAN'!$E$6,MATCH(C327,'HARGA SATUAN'!$C$7:$C$1492,0),0)))</f>
        <v>0</v>
      </c>
      <c r="F327" s="668" t="str">
        <f ca="1" t="shared" si="14"/>
        <v/>
      </c>
      <c r="G327" s="573">
        <f ca="1">IF(ISERROR(OFFSET('HARGA SATUAN'!$I$6,MATCH(C327,'HARGA SATUAN'!$C$7:$C$1492,0),0)),"",OFFSET('HARGA SATUAN'!$I$6,MATCH(C327,'HARGA SATUAN'!$C$7:$C$1492,0),0))</f>
        <v>0</v>
      </c>
      <c r="H327" s="667" t="str">
        <f ca="1">IF(B327="","",#REF!)</f>
        <v/>
      </c>
      <c r="I327" s="667" t="str">
        <f ca="1">IF(B327="","",#REF!)</f>
        <v/>
      </c>
      <c r="J327" s="667" t="str">
        <f ca="1">IF(B327="","",#REF!)</f>
        <v/>
      </c>
      <c r="K327" s="667" t="str">
        <f ca="1">IF(B327="","",#REF!)</f>
        <v/>
      </c>
      <c r="L327" s="667" t="str">
        <f ca="1">IF(C327="","",#REF!)</f>
        <v/>
      </c>
    </row>
    <row r="328" spans="1:12">
      <c r="A328" s="640">
        <v>317</v>
      </c>
      <c r="B328" s="666" t="str">
        <f ca="1" t="shared" si="12"/>
        <v/>
      </c>
      <c r="C328" s="203" t="str">
        <f ca="1" t="shared" si="13"/>
        <v/>
      </c>
      <c r="D328" s="577" t="str">
        <f ca="1">IF(ISERROR(OFFSET('HARGA SATUAN'!$D$6,MATCH(C328,'HARGA SATUAN'!$C$7:$C$1492,0),0)),"",OFFSET('HARGA SATUAN'!$D$6,MATCH(C328,'HARGA SATUAN'!$C$7:$C$1492,0),0))</f>
        <v/>
      </c>
      <c r="E328" s="577">
        <f ca="1">IF(B328="+","Unit",IF(ISERROR(OFFSET('HARGA SATUAN'!$E$6,MATCH(C328,'HARGA SATUAN'!$C$7:$C$1492,0),0)),"",OFFSET('HARGA SATUAN'!$E$6,MATCH(C328,'HARGA SATUAN'!$C$7:$C$1492,0),0)))</f>
        <v>0</v>
      </c>
      <c r="F328" s="668" t="str">
        <f ca="1" t="shared" si="14"/>
        <v/>
      </c>
      <c r="G328" s="573">
        <f ca="1">IF(ISERROR(OFFSET('HARGA SATUAN'!$I$6,MATCH(C328,'HARGA SATUAN'!$C$7:$C$1492,0),0)),"",OFFSET('HARGA SATUAN'!$I$6,MATCH(C328,'HARGA SATUAN'!$C$7:$C$1492,0),0))</f>
        <v>0</v>
      </c>
      <c r="H328" s="667" t="str">
        <f ca="1">IF(B328="","",#REF!)</f>
        <v/>
      </c>
      <c r="I328" s="667" t="str">
        <f ca="1">IF(B328="","",#REF!)</f>
        <v/>
      </c>
      <c r="J328" s="667" t="str">
        <f ca="1">IF(B328="","",#REF!)</f>
        <v/>
      </c>
      <c r="K328" s="667" t="str">
        <f ca="1">IF(B328="","",#REF!)</f>
        <v/>
      </c>
      <c r="L328" s="667" t="str">
        <f ca="1">IF(C328="","",#REF!)</f>
        <v/>
      </c>
    </row>
    <row r="329" spans="1:12">
      <c r="A329" s="640">
        <v>318</v>
      </c>
      <c r="B329" s="666" t="str">
        <f ca="1" t="shared" si="12"/>
        <v/>
      </c>
      <c r="C329" s="203" t="str">
        <f ca="1" t="shared" si="13"/>
        <v/>
      </c>
      <c r="D329" s="577" t="str">
        <f ca="1">IF(ISERROR(OFFSET('HARGA SATUAN'!$D$6,MATCH(C329,'HARGA SATUAN'!$C$7:$C$1492,0),0)),"",OFFSET('HARGA SATUAN'!$D$6,MATCH(C329,'HARGA SATUAN'!$C$7:$C$1492,0),0))</f>
        <v/>
      </c>
      <c r="E329" s="577">
        <f ca="1">IF(B329="+","Unit",IF(ISERROR(OFFSET('HARGA SATUAN'!$E$6,MATCH(C329,'HARGA SATUAN'!$C$7:$C$1492,0),0)),"",OFFSET('HARGA SATUAN'!$E$6,MATCH(C329,'HARGA SATUAN'!$C$7:$C$1492,0),0)))</f>
        <v>0</v>
      </c>
      <c r="F329" s="668" t="str">
        <f ca="1" t="shared" si="14"/>
        <v/>
      </c>
      <c r="G329" s="573">
        <f ca="1">IF(ISERROR(OFFSET('HARGA SATUAN'!$I$6,MATCH(C329,'HARGA SATUAN'!$C$7:$C$1492,0),0)),"",OFFSET('HARGA SATUAN'!$I$6,MATCH(C329,'HARGA SATUAN'!$C$7:$C$1492,0),0))</f>
        <v>0</v>
      </c>
      <c r="H329" s="667" t="str">
        <f ca="1">IF(B329="","",#REF!)</f>
        <v/>
      </c>
      <c r="I329" s="667" t="str">
        <f ca="1">IF(B329="","",#REF!)</f>
        <v/>
      </c>
      <c r="J329" s="667" t="str">
        <f ca="1">IF(B329="","",#REF!)</f>
        <v/>
      </c>
      <c r="K329" s="667" t="str">
        <f ca="1">IF(B329="","",#REF!)</f>
        <v/>
      </c>
      <c r="L329" s="667" t="str">
        <f ca="1">IF(C329="","",#REF!)</f>
        <v/>
      </c>
    </row>
    <row r="330" spans="1:12">
      <c r="A330" s="640">
        <v>319</v>
      </c>
      <c r="B330" s="666" t="str">
        <f ca="1" t="shared" si="12"/>
        <v/>
      </c>
      <c r="C330" s="203" t="str">
        <f ca="1" t="shared" si="13"/>
        <v/>
      </c>
      <c r="D330" s="577" t="str">
        <f ca="1">IF(ISERROR(OFFSET('HARGA SATUAN'!$D$6,MATCH(C330,'HARGA SATUAN'!$C$7:$C$1492,0),0)),"",OFFSET('HARGA SATUAN'!$D$6,MATCH(C330,'HARGA SATUAN'!$C$7:$C$1492,0),0))</f>
        <v/>
      </c>
      <c r="E330" s="577">
        <f ca="1">IF(B330="+","Unit",IF(ISERROR(OFFSET('HARGA SATUAN'!$E$6,MATCH(C330,'HARGA SATUAN'!$C$7:$C$1492,0),0)),"",OFFSET('HARGA SATUAN'!$E$6,MATCH(C330,'HARGA SATUAN'!$C$7:$C$1492,0),0)))</f>
        <v>0</v>
      </c>
      <c r="F330" s="668" t="str">
        <f ca="1" t="shared" si="14"/>
        <v/>
      </c>
      <c r="G330" s="573">
        <f ca="1">IF(ISERROR(OFFSET('HARGA SATUAN'!$I$6,MATCH(C330,'HARGA SATUAN'!$C$7:$C$1492,0),0)),"",OFFSET('HARGA SATUAN'!$I$6,MATCH(C330,'HARGA SATUAN'!$C$7:$C$1492,0),0))</f>
        <v>0</v>
      </c>
      <c r="H330" s="667" t="str">
        <f ca="1">IF(B330="","",#REF!)</f>
        <v/>
      </c>
      <c r="I330" s="667" t="str">
        <f ca="1">IF(B330="","",#REF!)</f>
        <v/>
      </c>
      <c r="J330" s="667" t="str">
        <f ca="1">IF(B330="","",#REF!)</f>
        <v/>
      </c>
      <c r="K330" s="667" t="str">
        <f ca="1">IF(B330="","",#REF!)</f>
        <v/>
      </c>
      <c r="L330" s="667" t="str">
        <f ca="1">IF(C330="","",#REF!)</f>
        <v/>
      </c>
    </row>
    <row r="331" spans="1:12">
      <c r="A331" s="640">
        <v>320</v>
      </c>
      <c r="B331" s="666" t="str">
        <f ca="1" t="shared" si="12"/>
        <v/>
      </c>
      <c r="C331" s="203" t="str">
        <f ca="1" t="shared" si="13"/>
        <v/>
      </c>
      <c r="D331" s="577" t="str">
        <f ca="1">IF(ISERROR(OFFSET('HARGA SATUAN'!$D$6,MATCH(C331,'HARGA SATUAN'!$C$7:$C$1492,0),0)),"",OFFSET('HARGA SATUAN'!$D$6,MATCH(C331,'HARGA SATUAN'!$C$7:$C$1492,0),0))</f>
        <v/>
      </c>
      <c r="E331" s="577">
        <f ca="1">IF(B331="+","Unit",IF(ISERROR(OFFSET('HARGA SATUAN'!$E$6,MATCH(C331,'HARGA SATUAN'!$C$7:$C$1492,0),0)),"",OFFSET('HARGA SATUAN'!$E$6,MATCH(C331,'HARGA SATUAN'!$C$7:$C$1492,0),0)))</f>
        <v>0</v>
      </c>
      <c r="F331" s="668" t="str">
        <f ca="1" t="shared" si="14"/>
        <v/>
      </c>
      <c r="G331" s="573">
        <f ca="1">IF(ISERROR(OFFSET('HARGA SATUAN'!$I$6,MATCH(C331,'HARGA SATUAN'!$C$7:$C$1492,0),0)),"",OFFSET('HARGA SATUAN'!$I$6,MATCH(C331,'HARGA SATUAN'!$C$7:$C$1492,0),0))</f>
        <v>0</v>
      </c>
      <c r="H331" s="667" t="str">
        <f ca="1">IF(B331="","",#REF!)</f>
        <v/>
      </c>
      <c r="I331" s="667" t="str">
        <f ca="1">IF(B331="","",#REF!)</f>
        <v/>
      </c>
      <c r="J331" s="667" t="str">
        <f ca="1">IF(B331="","",#REF!)</f>
        <v/>
      </c>
      <c r="K331" s="667" t="str">
        <f ca="1">IF(B331="","",#REF!)</f>
        <v/>
      </c>
      <c r="L331" s="667" t="str">
        <f ca="1">IF(C331="","",#REF!)</f>
        <v/>
      </c>
    </row>
    <row r="332" spans="1:12">
      <c r="A332" s="640">
        <v>321</v>
      </c>
      <c r="B332" s="666" t="str">
        <f ca="1" t="shared" si="12"/>
        <v/>
      </c>
      <c r="C332" s="203" t="str">
        <f ca="1" t="shared" si="13"/>
        <v/>
      </c>
      <c r="D332" s="577" t="str">
        <f ca="1">IF(ISERROR(OFFSET('HARGA SATUAN'!$D$6,MATCH(C332,'HARGA SATUAN'!$C$7:$C$1492,0),0)),"",OFFSET('HARGA SATUAN'!$D$6,MATCH(C332,'HARGA SATUAN'!$C$7:$C$1492,0),0))</f>
        <v/>
      </c>
      <c r="E332" s="577">
        <f ca="1">IF(B332="+","Unit",IF(ISERROR(OFFSET('HARGA SATUAN'!$E$6,MATCH(C332,'HARGA SATUAN'!$C$7:$C$1492,0),0)),"",OFFSET('HARGA SATUAN'!$E$6,MATCH(C332,'HARGA SATUAN'!$C$7:$C$1492,0),0)))</f>
        <v>0</v>
      </c>
      <c r="F332" s="668" t="str">
        <f ca="1" t="shared" si="14"/>
        <v/>
      </c>
      <c r="G332" s="573">
        <f ca="1">IF(ISERROR(OFFSET('HARGA SATUAN'!$I$6,MATCH(C332,'HARGA SATUAN'!$C$7:$C$1492,0),0)),"",OFFSET('HARGA SATUAN'!$I$6,MATCH(C332,'HARGA SATUAN'!$C$7:$C$1492,0),0))</f>
        <v>0</v>
      </c>
      <c r="H332" s="667" t="str">
        <f ca="1">IF(B332="","",#REF!)</f>
        <v/>
      </c>
      <c r="I332" s="667" t="str">
        <f ca="1">IF(B332="","",#REF!)</f>
        <v/>
      </c>
      <c r="J332" s="667" t="str">
        <f ca="1">IF(B332="","",#REF!)</f>
        <v/>
      </c>
      <c r="K332" s="667" t="str">
        <f ca="1">IF(B332="","",#REF!)</f>
        <v/>
      </c>
      <c r="L332" s="667" t="str">
        <f ca="1">IF(C332="","",#REF!)</f>
        <v/>
      </c>
    </row>
    <row r="333" spans="1:12">
      <c r="A333" s="640">
        <v>322</v>
      </c>
      <c r="B333" s="666" t="str">
        <f ca="1" t="shared" ref="B333:B396" si="15">IF(C333="","",A333)</f>
        <v/>
      </c>
      <c r="C333" s="203" t="str">
        <f ca="1" t="shared" ref="C333:C396" si="16">IF(ISERROR(OFFSET($C$713,MATCH(A333,$F$714:$F$1320,0),0)),"",OFFSET($C$713,MATCH(A333,$F$714:$F$1320,0),0))</f>
        <v/>
      </c>
      <c r="D333" s="577" t="str">
        <f ca="1">IF(ISERROR(OFFSET('HARGA SATUAN'!$D$6,MATCH(C333,'HARGA SATUAN'!$C$7:$C$1492,0),0)),"",OFFSET('HARGA SATUAN'!$D$6,MATCH(C333,'HARGA SATUAN'!$C$7:$C$1492,0),0))</f>
        <v/>
      </c>
      <c r="E333" s="577">
        <f ca="1">IF(B333="+","Unit",IF(ISERROR(OFFSET('HARGA SATUAN'!$E$6,MATCH(C333,'HARGA SATUAN'!$C$7:$C$1492,0),0)),"",OFFSET('HARGA SATUAN'!$E$6,MATCH(C333,'HARGA SATUAN'!$C$7:$C$1492,0),0)))</f>
        <v>0</v>
      </c>
      <c r="F333" s="668" t="str">
        <f ca="1" t="shared" ref="F333:F396" si="17">IF(ISERROR(OFFSET($D$713,MATCH(A333,$F$714:$F$1320,0),0)),"",OFFSET($D$713,MATCH(A333,$F$714:$F$1320,0),0))</f>
        <v/>
      </c>
      <c r="G333" s="573">
        <f ca="1">IF(ISERROR(OFFSET('HARGA SATUAN'!$I$6,MATCH(C333,'HARGA SATUAN'!$C$7:$C$1492,0),0)),"",OFFSET('HARGA SATUAN'!$I$6,MATCH(C333,'HARGA SATUAN'!$C$7:$C$1492,0),0))</f>
        <v>0</v>
      </c>
      <c r="H333" s="667" t="str">
        <f ca="1">IF(B333="","",#REF!)</f>
        <v/>
      </c>
      <c r="I333" s="667" t="str">
        <f ca="1">IF(B333="","",#REF!)</f>
        <v/>
      </c>
      <c r="J333" s="667" t="str">
        <f ca="1">IF(B333="","",#REF!)</f>
        <v/>
      </c>
      <c r="K333" s="667" t="str">
        <f ca="1">IF(B333="","",#REF!)</f>
        <v/>
      </c>
      <c r="L333" s="667" t="str">
        <f ca="1">IF(C333="","",#REF!)</f>
        <v/>
      </c>
    </row>
    <row r="334" spans="1:12">
      <c r="A334" s="640">
        <v>323</v>
      </c>
      <c r="B334" s="666" t="str">
        <f ca="1" t="shared" si="15"/>
        <v/>
      </c>
      <c r="C334" s="203" t="str">
        <f ca="1" t="shared" si="16"/>
        <v/>
      </c>
      <c r="D334" s="577" t="str">
        <f ca="1">IF(ISERROR(OFFSET('HARGA SATUAN'!$D$6,MATCH(C334,'HARGA SATUAN'!$C$7:$C$1492,0),0)),"",OFFSET('HARGA SATUAN'!$D$6,MATCH(C334,'HARGA SATUAN'!$C$7:$C$1492,0),0))</f>
        <v/>
      </c>
      <c r="E334" s="577">
        <f ca="1">IF(B334="+","Unit",IF(ISERROR(OFFSET('HARGA SATUAN'!$E$6,MATCH(C334,'HARGA SATUAN'!$C$7:$C$1492,0),0)),"",OFFSET('HARGA SATUAN'!$E$6,MATCH(C334,'HARGA SATUAN'!$C$7:$C$1492,0),0)))</f>
        <v>0</v>
      </c>
      <c r="F334" s="668" t="str">
        <f ca="1" t="shared" si="17"/>
        <v/>
      </c>
      <c r="G334" s="573">
        <f ca="1">IF(ISERROR(OFFSET('HARGA SATUAN'!$I$6,MATCH(C334,'HARGA SATUAN'!$C$7:$C$1492,0),0)),"",OFFSET('HARGA SATUAN'!$I$6,MATCH(C334,'HARGA SATUAN'!$C$7:$C$1492,0),0))</f>
        <v>0</v>
      </c>
      <c r="H334" s="667" t="str">
        <f ca="1">IF(B334="","",#REF!)</f>
        <v/>
      </c>
      <c r="I334" s="667" t="str">
        <f ca="1">IF(B334="","",#REF!)</f>
        <v/>
      </c>
      <c r="J334" s="667" t="str">
        <f ca="1">IF(B334="","",#REF!)</f>
        <v/>
      </c>
      <c r="K334" s="667" t="str">
        <f ca="1">IF(B334="","",#REF!)</f>
        <v/>
      </c>
      <c r="L334" s="667" t="str">
        <f ca="1">IF(C334="","",#REF!)</f>
        <v/>
      </c>
    </row>
    <row r="335" spans="1:12">
      <c r="A335" s="640">
        <v>324</v>
      </c>
      <c r="B335" s="666" t="str">
        <f ca="1" t="shared" si="15"/>
        <v/>
      </c>
      <c r="C335" s="203" t="str">
        <f ca="1" t="shared" si="16"/>
        <v/>
      </c>
      <c r="D335" s="577" t="str">
        <f ca="1">IF(ISERROR(OFFSET('HARGA SATUAN'!$D$6,MATCH(C335,'HARGA SATUAN'!$C$7:$C$1492,0),0)),"",OFFSET('HARGA SATUAN'!$D$6,MATCH(C335,'HARGA SATUAN'!$C$7:$C$1492,0),0))</f>
        <v/>
      </c>
      <c r="E335" s="577">
        <f ca="1">IF(B335="+","Unit",IF(ISERROR(OFFSET('HARGA SATUAN'!$E$6,MATCH(C335,'HARGA SATUAN'!$C$7:$C$1492,0),0)),"",OFFSET('HARGA SATUAN'!$E$6,MATCH(C335,'HARGA SATUAN'!$C$7:$C$1492,0),0)))</f>
        <v>0</v>
      </c>
      <c r="F335" s="668" t="str">
        <f ca="1" t="shared" si="17"/>
        <v/>
      </c>
      <c r="G335" s="573">
        <f ca="1">IF(ISERROR(OFFSET('HARGA SATUAN'!$I$6,MATCH(C335,'HARGA SATUAN'!$C$7:$C$1492,0),0)),"",OFFSET('HARGA SATUAN'!$I$6,MATCH(C335,'HARGA SATUAN'!$C$7:$C$1492,0),0))</f>
        <v>0</v>
      </c>
      <c r="H335" s="667" t="str">
        <f ca="1">IF(B335="","",#REF!)</f>
        <v/>
      </c>
      <c r="I335" s="667" t="str">
        <f ca="1">IF(B335="","",#REF!)</f>
        <v/>
      </c>
      <c r="J335" s="667" t="str">
        <f ca="1">IF(B335="","",#REF!)</f>
        <v/>
      </c>
      <c r="K335" s="667" t="str">
        <f ca="1">IF(B335="","",#REF!)</f>
        <v/>
      </c>
      <c r="L335" s="667" t="str">
        <f ca="1">IF(C335="","",#REF!)</f>
        <v/>
      </c>
    </row>
    <row r="336" spans="1:12">
      <c r="A336" s="640">
        <v>325</v>
      </c>
      <c r="B336" s="666" t="str">
        <f ca="1" t="shared" si="15"/>
        <v/>
      </c>
      <c r="C336" s="203" t="str">
        <f ca="1" t="shared" si="16"/>
        <v/>
      </c>
      <c r="D336" s="577" t="str">
        <f ca="1">IF(ISERROR(OFFSET('HARGA SATUAN'!$D$6,MATCH(C336,'HARGA SATUAN'!$C$7:$C$1492,0),0)),"",OFFSET('HARGA SATUAN'!$D$6,MATCH(C336,'HARGA SATUAN'!$C$7:$C$1492,0),0))</f>
        <v/>
      </c>
      <c r="E336" s="577">
        <f ca="1">IF(B336="+","Unit",IF(ISERROR(OFFSET('HARGA SATUAN'!$E$6,MATCH(C336,'HARGA SATUAN'!$C$7:$C$1492,0),0)),"",OFFSET('HARGA SATUAN'!$E$6,MATCH(C336,'HARGA SATUAN'!$C$7:$C$1492,0),0)))</f>
        <v>0</v>
      </c>
      <c r="F336" s="668" t="str">
        <f ca="1" t="shared" si="17"/>
        <v/>
      </c>
      <c r="G336" s="573">
        <f ca="1">IF(ISERROR(OFFSET('HARGA SATUAN'!$I$6,MATCH(C336,'HARGA SATUAN'!$C$7:$C$1492,0),0)),"",OFFSET('HARGA SATUAN'!$I$6,MATCH(C336,'HARGA SATUAN'!$C$7:$C$1492,0),0))</f>
        <v>0</v>
      </c>
      <c r="H336" s="667" t="str">
        <f ca="1">IF(B336="","",#REF!)</f>
        <v/>
      </c>
      <c r="I336" s="667" t="str">
        <f ca="1">IF(B336="","",#REF!)</f>
        <v/>
      </c>
      <c r="J336" s="667" t="str">
        <f ca="1">IF(B336="","",#REF!)</f>
        <v/>
      </c>
      <c r="K336" s="667" t="str">
        <f ca="1">IF(B336="","",#REF!)</f>
        <v/>
      </c>
      <c r="L336" s="667" t="str">
        <f ca="1">IF(C336="","",#REF!)</f>
        <v/>
      </c>
    </row>
    <row r="337" spans="1:12">
      <c r="A337" s="640">
        <v>326</v>
      </c>
      <c r="B337" s="666" t="str">
        <f ca="1" t="shared" si="15"/>
        <v/>
      </c>
      <c r="C337" s="203" t="str">
        <f ca="1" t="shared" si="16"/>
        <v/>
      </c>
      <c r="D337" s="577" t="str">
        <f ca="1">IF(ISERROR(OFFSET('HARGA SATUAN'!$D$6,MATCH(C337,'HARGA SATUAN'!$C$7:$C$1492,0),0)),"",OFFSET('HARGA SATUAN'!$D$6,MATCH(C337,'HARGA SATUAN'!$C$7:$C$1492,0),0))</f>
        <v/>
      </c>
      <c r="E337" s="577">
        <f ca="1">IF(B337="+","Unit",IF(ISERROR(OFFSET('HARGA SATUAN'!$E$6,MATCH(C337,'HARGA SATUAN'!$C$7:$C$1492,0),0)),"",OFFSET('HARGA SATUAN'!$E$6,MATCH(C337,'HARGA SATUAN'!$C$7:$C$1492,0),0)))</f>
        <v>0</v>
      </c>
      <c r="F337" s="668" t="str">
        <f ca="1" t="shared" si="17"/>
        <v/>
      </c>
      <c r="G337" s="573">
        <f ca="1">IF(ISERROR(OFFSET('HARGA SATUAN'!$I$6,MATCH(C337,'HARGA SATUAN'!$C$7:$C$1492,0),0)),"",OFFSET('HARGA SATUAN'!$I$6,MATCH(C337,'HARGA SATUAN'!$C$7:$C$1492,0),0))</f>
        <v>0</v>
      </c>
      <c r="H337" s="667" t="str">
        <f ca="1">IF(B337="","",#REF!)</f>
        <v/>
      </c>
      <c r="I337" s="667" t="str">
        <f ca="1">IF(B337="","",#REF!)</f>
        <v/>
      </c>
      <c r="J337" s="667" t="str">
        <f ca="1">IF(B337="","",#REF!)</f>
        <v/>
      </c>
      <c r="K337" s="667" t="str">
        <f ca="1">IF(B337="","",#REF!)</f>
        <v/>
      </c>
      <c r="L337" s="667" t="str">
        <f ca="1">IF(C337="","",#REF!)</f>
        <v/>
      </c>
    </row>
    <row r="338" spans="1:12">
      <c r="A338" s="640">
        <v>327</v>
      </c>
      <c r="B338" s="666" t="str">
        <f ca="1" t="shared" si="15"/>
        <v/>
      </c>
      <c r="C338" s="203" t="str">
        <f ca="1" t="shared" si="16"/>
        <v/>
      </c>
      <c r="D338" s="577" t="str">
        <f ca="1">IF(ISERROR(OFFSET('HARGA SATUAN'!$D$6,MATCH(C338,'HARGA SATUAN'!$C$7:$C$1492,0),0)),"",OFFSET('HARGA SATUAN'!$D$6,MATCH(C338,'HARGA SATUAN'!$C$7:$C$1492,0),0))</f>
        <v/>
      </c>
      <c r="E338" s="577">
        <f ca="1">IF(B338="+","Unit",IF(ISERROR(OFFSET('HARGA SATUAN'!$E$6,MATCH(C338,'HARGA SATUAN'!$C$7:$C$1492,0),0)),"",OFFSET('HARGA SATUAN'!$E$6,MATCH(C338,'HARGA SATUAN'!$C$7:$C$1492,0),0)))</f>
        <v>0</v>
      </c>
      <c r="F338" s="668" t="str">
        <f ca="1" t="shared" si="17"/>
        <v/>
      </c>
      <c r="G338" s="573">
        <f ca="1">IF(ISERROR(OFFSET('HARGA SATUAN'!$I$6,MATCH(C338,'HARGA SATUAN'!$C$7:$C$1492,0),0)),"",OFFSET('HARGA SATUAN'!$I$6,MATCH(C338,'HARGA SATUAN'!$C$7:$C$1492,0),0))</f>
        <v>0</v>
      </c>
      <c r="H338" s="667" t="str">
        <f ca="1">IF(B338="","",#REF!)</f>
        <v/>
      </c>
      <c r="I338" s="667" t="str">
        <f ca="1">IF(B338="","",#REF!)</f>
        <v/>
      </c>
      <c r="J338" s="667" t="str">
        <f ca="1">IF(B338="","",#REF!)</f>
        <v/>
      </c>
      <c r="K338" s="667" t="str">
        <f ca="1">IF(B338="","",#REF!)</f>
        <v/>
      </c>
      <c r="L338" s="667" t="str">
        <f ca="1">IF(C338="","",#REF!)</f>
        <v/>
      </c>
    </row>
    <row r="339" spans="1:12">
      <c r="A339" s="640">
        <v>328</v>
      </c>
      <c r="B339" s="666" t="str">
        <f ca="1" t="shared" si="15"/>
        <v/>
      </c>
      <c r="C339" s="203" t="str">
        <f ca="1" t="shared" si="16"/>
        <v/>
      </c>
      <c r="D339" s="577" t="str">
        <f ca="1">IF(ISERROR(OFFSET('HARGA SATUAN'!$D$6,MATCH(C339,'HARGA SATUAN'!$C$7:$C$1492,0),0)),"",OFFSET('HARGA SATUAN'!$D$6,MATCH(C339,'HARGA SATUAN'!$C$7:$C$1492,0),0))</f>
        <v/>
      </c>
      <c r="E339" s="577">
        <f ca="1">IF(B339="+","Unit",IF(ISERROR(OFFSET('HARGA SATUAN'!$E$6,MATCH(C339,'HARGA SATUAN'!$C$7:$C$1492,0),0)),"",OFFSET('HARGA SATUAN'!$E$6,MATCH(C339,'HARGA SATUAN'!$C$7:$C$1492,0),0)))</f>
        <v>0</v>
      </c>
      <c r="F339" s="668" t="str">
        <f ca="1" t="shared" si="17"/>
        <v/>
      </c>
      <c r="G339" s="573">
        <f ca="1">IF(ISERROR(OFFSET('HARGA SATUAN'!$I$6,MATCH(C339,'HARGA SATUAN'!$C$7:$C$1492,0),0)),"",OFFSET('HARGA SATUAN'!$I$6,MATCH(C339,'HARGA SATUAN'!$C$7:$C$1492,0),0))</f>
        <v>0</v>
      </c>
      <c r="H339" s="667" t="str">
        <f ca="1">IF(B339="","",#REF!)</f>
        <v/>
      </c>
      <c r="I339" s="667" t="str">
        <f ca="1">IF(B339="","",#REF!)</f>
        <v/>
      </c>
      <c r="J339" s="667" t="str">
        <f ca="1">IF(B339="","",#REF!)</f>
        <v/>
      </c>
      <c r="K339" s="667" t="str">
        <f ca="1">IF(B339="","",#REF!)</f>
        <v/>
      </c>
      <c r="L339" s="667" t="str">
        <f ca="1">IF(C339="","",#REF!)</f>
        <v/>
      </c>
    </row>
    <row r="340" spans="1:12">
      <c r="A340" s="640">
        <v>329</v>
      </c>
      <c r="B340" s="666" t="str">
        <f ca="1" t="shared" si="15"/>
        <v/>
      </c>
      <c r="C340" s="203" t="str">
        <f ca="1" t="shared" si="16"/>
        <v/>
      </c>
      <c r="D340" s="577" t="str">
        <f ca="1">IF(ISERROR(OFFSET('HARGA SATUAN'!$D$6,MATCH(C340,'HARGA SATUAN'!$C$7:$C$1492,0),0)),"",OFFSET('HARGA SATUAN'!$D$6,MATCH(C340,'HARGA SATUAN'!$C$7:$C$1492,0),0))</f>
        <v/>
      </c>
      <c r="E340" s="577">
        <f ca="1">IF(B340="+","Unit",IF(ISERROR(OFFSET('HARGA SATUAN'!$E$6,MATCH(C340,'HARGA SATUAN'!$C$7:$C$1492,0),0)),"",OFFSET('HARGA SATUAN'!$E$6,MATCH(C340,'HARGA SATUAN'!$C$7:$C$1492,0),0)))</f>
        <v>0</v>
      </c>
      <c r="F340" s="668" t="str">
        <f ca="1" t="shared" si="17"/>
        <v/>
      </c>
      <c r="G340" s="573">
        <f ca="1">IF(ISERROR(OFFSET('HARGA SATUAN'!$I$6,MATCH(C340,'HARGA SATUAN'!$C$7:$C$1492,0),0)),"",OFFSET('HARGA SATUAN'!$I$6,MATCH(C340,'HARGA SATUAN'!$C$7:$C$1492,0),0))</f>
        <v>0</v>
      </c>
      <c r="H340" s="667" t="str">
        <f ca="1">IF(B340="","",#REF!)</f>
        <v/>
      </c>
      <c r="I340" s="667" t="str">
        <f ca="1">IF(B340="","",#REF!)</f>
        <v/>
      </c>
      <c r="J340" s="667" t="str">
        <f ca="1">IF(B340="","",#REF!)</f>
        <v/>
      </c>
      <c r="K340" s="667" t="str">
        <f ca="1">IF(B340="","",#REF!)</f>
        <v/>
      </c>
      <c r="L340" s="667" t="str">
        <f ca="1">IF(C340="","",#REF!)</f>
        <v/>
      </c>
    </row>
    <row r="341" spans="1:12">
      <c r="A341" s="640">
        <v>330</v>
      </c>
      <c r="B341" s="666" t="str">
        <f ca="1" t="shared" si="15"/>
        <v/>
      </c>
      <c r="C341" s="203" t="str">
        <f ca="1" t="shared" si="16"/>
        <v/>
      </c>
      <c r="D341" s="577" t="str">
        <f ca="1">IF(ISERROR(OFFSET('HARGA SATUAN'!$D$6,MATCH(C341,'HARGA SATUAN'!$C$7:$C$1492,0),0)),"",OFFSET('HARGA SATUAN'!$D$6,MATCH(C341,'HARGA SATUAN'!$C$7:$C$1492,0),0))</f>
        <v/>
      </c>
      <c r="E341" s="577">
        <f ca="1">IF(B341="+","Unit",IF(ISERROR(OFFSET('HARGA SATUAN'!$E$6,MATCH(C341,'HARGA SATUAN'!$C$7:$C$1492,0),0)),"",OFFSET('HARGA SATUAN'!$E$6,MATCH(C341,'HARGA SATUAN'!$C$7:$C$1492,0),0)))</f>
        <v>0</v>
      </c>
      <c r="F341" s="668" t="str">
        <f ca="1" t="shared" si="17"/>
        <v/>
      </c>
      <c r="G341" s="573">
        <f ca="1">IF(ISERROR(OFFSET('HARGA SATUAN'!$I$6,MATCH(C341,'HARGA SATUAN'!$C$7:$C$1492,0),0)),"",OFFSET('HARGA SATUAN'!$I$6,MATCH(C341,'HARGA SATUAN'!$C$7:$C$1492,0),0))</f>
        <v>0</v>
      </c>
      <c r="H341" s="667" t="str">
        <f ca="1">IF(B341="","",#REF!)</f>
        <v/>
      </c>
      <c r="I341" s="667" t="str">
        <f ca="1">IF(B341="","",#REF!)</f>
        <v/>
      </c>
      <c r="J341" s="667" t="str">
        <f ca="1">IF(B341="","",#REF!)</f>
        <v/>
      </c>
      <c r="K341" s="667" t="str">
        <f ca="1">IF(B341="","",#REF!)</f>
        <v/>
      </c>
      <c r="L341" s="667" t="str">
        <f ca="1">IF(C341="","",#REF!)</f>
        <v/>
      </c>
    </row>
    <row r="342" spans="1:12">
      <c r="A342" s="640">
        <v>331</v>
      </c>
      <c r="B342" s="666" t="str">
        <f ca="1" t="shared" si="15"/>
        <v/>
      </c>
      <c r="C342" s="203" t="str">
        <f ca="1" t="shared" si="16"/>
        <v/>
      </c>
      <c r="D342" s="577" t="str">
        <f ca="1">IF(ISERROR(OFFSET('HARGA SATUAN'!$D$6,MATCH(C342,'HARGA SATUAN'!$C$7:$C$1492,0),0)),"",OFFSET('HARGA SATUAN'!$D$6,MATCH(C342,'HARGA SATUAN'!$C$7:$C$1492,0),0))</f>
        <v/>
      </c>
      <c r="E342" s="577">
        <f ca="1">IF(B342="+","Unit",IF(ISERROR(OFFSET('HARGA SATUAN'!$E$6,MATCH(C342,'HARGA SATUAN'!$C$7:$C$1492,0),0)),"",OFFSET('HARGA SATUAN'!$E$6,MATCH(C342,'HARGA SATUAN'!$C$7:$C$1492,0),0)))</f>
        <v>0</v>
      </c>
      <c r="F342" s="668" t="str">
        <f ca="1" t="shared" si="17"/>
        <v/>
      </c>
      <c r="G342" s="573">
        <f ca="1">IF(ISERROR(OFFSET('HARGA SATUAN'!$I$6,MATCH(C342,'HARGA SATUAN'!$C$7:$C$1492,0),0)),"",OFFSET('HARGA SATUAN'!$I$6,MATCH(C342,'HARGA SATUAN'!$C$7:$C$1492,0),0))</f>
        <v>0</v>
      </c>
      <c r="H342" s="667" t="str">
        <f ca="1">IF(B342="","",#REF!)</f>
        <v/>
      </c>
      <c r="I342" s="667" t="str">
        <f ca="1">IF(B342="","",#REF!)</f>
        <v/>
      </c>
      <c r="J342" s="667" t="str">
        <f ca="1">IF(B342="","",#REF!)</f>
        <v/>
      </c>
      <c r="K342" s="667" t="str">
        <f ca="1">IF(B342="","",#REF!)</f>
        <v/>
      </c>
      <c r="L342" s="667" t="str">
        <f ca="1">IF(C342="","",#REF!)</f>
        <v/>
      </c>
    </row>
    <row r="343" spans="1:12">
      <c r="A343" s="640">
        <v>332</v>
      </c>
      <c r="B343" s="666" t="str">
        <f ca="1" t="shared" si="15"/>
        <v/>
      </c>
      <c r="C343" s="203" t="str">
        <f ca="1" t="shared" si="16"/>
        <v/>
      </c>
      <c r="D343" s="577" t="str">
        <f ca="1">IF(ISERROR(OFFSET('HARGA SATUAN'!$D$6,MATCH(C343,'HARGA SATUAN'!$C$7:$C$1492,0),0)),"",OFFSET('HARGA SATUAN'!$D$6,MATCH(C343,'HARGA SATUAN'!$C$7:$C$1492,0),0))</f>
        <v/>
      </c>
      <c r="E343" s="577">
        <f ca="1">IF(B343="+","Unit",IF(ISERROR(OFFSET('HARGA SATUAN'!$E$6,MATCH(C343,'HARGA SATUAN'!$C$7:$C$1492,0),0)),"",OFFSET('HARGA SATUAN'!$E$6,MATCH(C343,'HARGA SATUAN'!$C$7:$C$1492,0),0)))</f>
        <v>0</v>
      </c>
      <c r="F343" s="668" t="str">
        <f ca="1" t="shared" si="17"/>
        <v/>
      </c>
      <c r="G343" s="573">
        <f ca="1">IF(ISERROR(OFFSET('HARGA SATUAN'!$I$6,MATCH(C343,'HARGA SATUAN'!$C$7:$C$1492,0),0)),"",OFFSET('HARGA SATUAN'!$I$6,MATCH(C343,'HARGA SATUAN'!$C$7:$C$1492,0),0))</f>
        <v>0</v>
      </c>
      <c r="H343" s="667" t="str">
        <f ca="1">IF(B343="","",#REF!)</f>
        <v/>
      </c>
      <c r="I343" s="667" t="str">
        <f ca="1">IF(B343="","",#REF!)</f>
        <v/>
      </c>
      <c r="J343" s="667" t="str">
        <f ca="1">IF(B343="","",#REF!)</f>
        <v/>
      </c>
      <c r="K343" s="667" t="str">
        <f ca="1">IF(B343="","",#REF!)</f>
        <v/>
      </c>
      <c r="L343" s="667" t="str">
        <f ca="1">IF(C343="","",#REF!)</f>
        <v/>
      </c>
    </row>
    <row r="344" spans="1:12">
      <c r="A344" s="640">
        <v>333</v>
      </c>
      <c r="B344" s="666" t="str">
        <f ca="1" t="shared" si="15"/>
        <v/>
      </c>
      <c r="C344" s="203" t="str">
        <f ca="1" t="shared" si="16"/>
        <v/>
      </c>
      <c r="D344" s="577" t="str">
        <f ca="1">IF(ISERROR(OFFSET('HARGA SATUAN'!$D$6,MATCH(C344,'HARGA SATUAN'!$C$7:$C$1492,0),0)),"",OFFSET('HARGA SATUAN'!$D$6,MATCH(C344,'HARGA SATUAN'!$C$7:$C$1492,0),0))</f>
        <v/>
      </c>
      <c r="E344" s="577">
        <f ca="1">IF(B344="+","Unit",IF(ISERROR(OFFSET('HARGA SATUAN'!$E$6,MATCH(C344,'HARGA SATUAN'!$C$7:$C$1492,0),0)),"",OFFSET('HARGA SATUAN'!$E$6,MATCH(C344,'HARGA SATUAN'!$C$7:$C$1492,0),0)))</f>
        <v>0</v>
      </c>
      <c r="F344" s="668" t="str">
        <f ca="1" t="shared" si="17"/>
        <v/>
      </c>
      <c r="G344" s="573">
        <f ca="1">IF(ISERROR(OFFSET('HARGA SATUAN'!$I$6,MATCH(C344,'HARGA SATUAN'!$C$7:$C$1492,0),0)),"",OFFSET('HARGA SATUAN'!$I$6,MATCH(C344,'HARGA SATUAN'!$C$7:$C$1492,0),0))</f>
        <v>0</v>
      </c>
      <c r="H344" s="667" t="str">
        <f ca="1">IF(B344="","",#REF!)</f>
        <v/>
      </c>
      <c r="I344" s="667" t="str">
        <f ca="1">IF(B344="","",#REF!)</f>
        <v/>
      </c>
      <c r="J344" s="667" t="str">
        <f ca="1">IF(B344="","",#REF!)</f>
        <v/>
      </c>
      <c r="K344" s="667" t="str">
        <f ca="1">IF(B344="","",#REF!)</f>
        <v/>
      </c>
      <c r="L344" s="667" t="str">
        <f ca="1">IF(C344="","",#REF!)</f>
        <v/>
      </c>
    </row>
    <row r="345" spans="1:12">
      <c r="A345" s="640">
        <v>334</v>
      </c>
      <c r="B345" s="666" t="str">
        <f ca="1" t="shared" si="15"/>
        <v/>
      </c>
      <c r="C345" s="203" t="str">
        <f ca="1" t="shared" si="16"/>
        <v/>
      </c>
      <c r="D345" s="577" t="str">
        <f ca="1">IF(ISERROR(OFFSET('HARGA SATUAN'!$D$6,MATCH(C345,'HARGA SATUAN'!$C$7:$C$1492,0),0)),"",OFFSET('HARGA SATUAN'!$D$6,MATCH(C345,'HARGA SATUAN'!$C$7:$C$1492,0),0))</f>
        <v/>
      </c>
      <c r="E345" s="577">
        <f ca="1">IF(B345="+","Unit",IF(ISERROR(OFFSET('HARGA SATUAN'!$E$6,MATCH(C345,'HARGA SATUAN'!$C$7:$C$1492,0),0)),"",OFFSET('HARGA SATUAN'!$E$6,MATCH(C345,'HARGA SATUAN'!$C$7:$C$1492,0),0)))</f>
        <v>0</v>
      </c>
      <c r="F345" s="668" t="str">
        <f ca="1" t="shared" si="17"/>
        <v/>
      </c>
      <c r="G345" s="573">
        <f ca="1">IF(ISERROR(OFFSET('HARGA SATUAN'!$I$6,MATCH(C345,'HARGA SATUAN'!$C$7:$C$1492,0),0)),"",OFFSET('HARGA SATUAN'!$I$6,MATCH(C345,'HARGA SATUAN'!$C$7:$C$1492,0),0))</f>
        <v>0</v>
      </c>
      <c r="H345" s="667" t="str">
        <f ca="1">IF(B345="","",#REF!)</f>
        <v/>
      </c>
      <c r="I345" s="667" t="str">
        <f ca="1">IF(B345="","",#REF!)</f>
        <v/>
      </c>
      <c r="J345" s="667" t="str">
        <f ca="1">IF(B345="","",#REF!)</f>
        <v/>
      </c>
      <c r="K345" s="667" t="str">
        <f ca="1">IF(B345="","",#REF!)</f>
        <v/>
      </c>
      <c r="L345" s="667" t="str">
        <f ca="1">IF(C345="","",#REF!)</f>
        <v/>
      </c>
    </row>
    <row r="346" spans="1:12">
      <c r="A346" s="640">
        <v>335</v>
      </c>
      <c r="B346" s="666" t="str">
        <f ca="1" t="shared" si="15"/>
        <v/>
      </c>
      <c r="C346" s="203" t="str">
        <f ca="1" t="shared" si="16"/>
        <v/>
      </c>
      <c r="D346" s="577" t="str">
        <f ca="1">IF(ISERROR(OFFSET('HARGA SATUAN'!$D$6,MATCH(C346,'HARGA SATUAN'!$C$7:$C$1492,0),0)),"",OFFSET('HARGA SATUAN'!$D$6,MATCH(C346,'HARGA SATUAN'!$C$7:$C$1492,0),0))</f>
        <v/>
      </c>
      <c r="E346" s="577">
        <f ca="1">IF(B346="+","Unit",IF(ISERROR(OFFSET('HARGA SATUAN'!$E$6,MATCH(C346,'HARGA SATUAN'!$C$7:$C$1492,0),0)),"",OFFSET('HARGA SATUAN'!$E$6,MATCH(C346,'HARGA SATUAN'!$C$7:$C$1492,0),0)))</f>
        <v>0</v>
      </c>
      <c r="F346" s="668" t="str">
        <f ca="1" t="shared" si="17"/>
        <v/>
      </c>
      <c r="G346" s="573">
        <f ca="1">IF(ISERROR(OFFSET('HARGA SATUAN'!$I$6,MATCH(C346,'HARGA SATUAN'!$C$7:$C$1492,0),0)),"",OFFSET('HARGA SATUAN'!$I$6,MATCH(C346,'HARGA SATUAN'!$C$7:$C$1492,0),0))</f>
        <v>0</v>
      </c>
      <c r="H346" s="667" t="str">
        <f ca="1">IF(B346="","",#REF!)</f>
        <v/>
      </c>
      <c r="I346" s="667" t="str">
        <f ca="1">IF(B346="","",#REF!)</f>
        <v/>
      </c>
      <c r="J346" s="667" t="str">
        <f ca="1">IF(B346="","",#REF!)</f>
        <v/>
      </c>
      <c r="K346" s="667" t="str">
        <f ca="1">IF(B346="","",#REF!)</f>
        <v/>
      </c>
      <c r="L346" s="667" t="str">
        <f ca="1">IF(C346="","",#REF!)</f>
        <v/>
      </c>
    </row>
    <row r="347" spans="1:12">
      <c r="A347" s="640">
        <v>336</v>
      </c>
      <c r="B347" s="666" t="str">
        <f ca="1" t="shared" si="15"/>
        <v/>
      </c>
      <c r="C347" s="203" t="str">
        <f ca="1" t="shared" si="16"/>
        <v/>
      </c>
      <c r="D347" s="577" t="str">
        <f ca="1">IF(ISERROR(OFFSET('HARGA SATUAN'!$D$6,MATCH(C347,'HARGA SATUAN'!$C$7:$C$1492,0),0)),"",OFFSET('HARGA SATUAN'!$D$6,MATCH(C347,'HARGA SATUAN'!$C$7:$C$1492,0),0))</f>
        <v/>
      </c>
      <c r="E347" s="577">
        <f ca="1">IF(B347="+","Unit",IF(ISERROR(OFFSET('HARGA SATUAN'!$E$6,MATCH(C347,'HARGA SATUAN'!$C$7:$C$1492,0),0)),"",OFFSET('HARGA SATUAN'!$E$6,MATCH(C347,'HARGA SATUAN'!$C$7:$C$1492,0),0)))</f>
        <v>0</v>
      </c>
      <c r="F347" s="668" t="str">
        <f ca="1" t="shared" si="17"/>
        <v/>
      </c>
      <c r="G347" s="573">
        <f ca="1">IF(ISERROR(OFFSET('HARGA SATUAN'!$I$6,MATCH(C347,'HARGA SATUAN'!$C$7:$C$1492,0),0)),"",OFFSET('HARGA SATUAN'!$I$6,MATCH(C347,'HARGA SATUAN'!$C$7:$C$1492,0),0))</f>
        <v>0</v>
      </c>
      <c r="H347" s="667" t="str">
        <f ca="1">IF(B347="","",#REF!)</f>
        <v/>
      </c>
      <c r="I347" s="667" t="str">
        <f ca="1">IF(B347="","",#REF!)</f>
        <v/>
      </c>
      <c r="J347" s="667" t="str">
        <f ca="1">IF(B347="","",#REF!)</f>
        <v/>
      </c>
      <c r="K347" s="667" t="str">
        <f ca="1">IF(B347="","",#REF!)</f>
        <v/>
      </c>
      <c r="L347" s="667" t="str">
        <f ca="1">IF(C347="","",#REF!)</f>
        <v/>
      </c>
    </row>
    <row r="348" spans="1:12">
      <c r="A348" s="640">
        <v>337</v>
      </c>
      <c r="B348" s="666" t="str">
        <f ca="1" t="shared" si="15"/>
        <v/>
      </c>
      <c r="C348" s="203" t="str">
        <f ca="1" t="shared" si="16"/>
        <v/>
      </c>
      <c r="D348" s="577" t="str">
        <f ca="1">IF(ISERROR(OFFSET('HARGA SATUAN'!$D$6,MATCH(C348,'HARGA SATUAN'!$C$7:$C$1492,0),0)),"",OFFSET('HARGA SATUAN'!$D$6,MATCH(C348,'HARGA SATUAN'!$C$7:$C$1492,0),0))</f>
        <v/>
      </c>
      <c r="E348" s="577">
        <f ca="1">IF(B348="+","Unit",IF(ISERROR(OFFSET('HARGA SATUAN'!$E$6,MATCH(C348,'HARGA SATUAN'!$C$7:$C$1492,0),0)),"",OFFSET('HARGA SATUAN'!$E$6,MATCH(C348,'HARGA SATUAN'!$C$7:$C$1492,0),0)))</f>
        <v>0</v>
      </c>
      <c r="F348" s="668" t="str">
        <f ca="1" t="shared" si="17"/>
        <v/>
      </c>
      <c r="G348" s="573">
        <f ca="1">IF(ISERROR(OFFSET('HARGA SATUAN'!$I$6,MATCH(C348,'HARGA SATUAN'!$C$7:$C$1492,0),0)),"",OFFSET('HARGA SATUAN'!$I$6,MATCH(C348,'HARGA SATUAN'!$C$7:$C$1492,0),0))</f>
        <v>0</v>
      </c>
      <c r="H348" s="667" t="str">
        <f ca="1">IF(B348="","",#REF!)</f>
        <v/>
      </c>
      <c r="I348" s="667" t="str">
        <f ca="1">IF(B348="","",#REF!)</f>
        <v/>
      </c>
      <c r="J348" s="667" t="str">
        <f ca="1">IF(B348="","",#REF!)</f>
        <v/>
      </c>
      <c r="K348" s="667" t="str">
        <f ca="1">IF(B348="","",#REF!)</f>
        <v/>
      </c>
      <c r="L348" s="667" t="str">
        <f ca="1">IF(C348="","",#REF!)</f>
        <v/>
      </c>
    </row>
    <row r="349" spans="1:12">
      <c r="A349" s="640">
        <v>338</v>
      </c>
      <c r="B349" s="666" t="str">
        <f ca="1" t="shared" si="15"/>
        <v/>
      </c>
      <c r="C349" s="203" t="str">
        <f ca="1" t="shared" si="16"/>
        <v/>
      </c>
      <c r="D349" s="577" t="str">
        <f ca="1">IF(ISERROR(OFFSET('HARGA SATUAN'!$D$6,MATCH(C349,'HARGA SATUAN'!$C$7:$C$1492,0),0)),"",OFFSET('HARGA SATUAN'!$D$6,MATCH(C349,'HARGA SATUAN'!$C$7:$C$1492,0),0))</f>
        <v/>
      </c>
      <c r="E349" s="577">
        <f ca="1">IF(B349="+","Unit",IF(ISERROR(OFFSET('HARGA SATUAN'!$E$6,MATCH(C349,'HARGA SATUAN'!$C$7:$C$1492,0),0)),"",OFFSET('HARGA SATUAN'!$E$6,MATCH(C349,'HARGA SATUAN'!$C$7:$C$1492,0),0)))</f>
        <v>0</v>
      </c>
      <c r="F349" s="668" t="str">
        <f ca="1" t="shared" si="17"/>
        <v/>
      </c>
      <c r="G349" s="573">
        <f ca="1">IF(ISERROR(OFFSET('HARGA SATUAN'!$I$6,MATCH(C349,'HARGA SATUAN'!$C$7:$C$1492,0),0)),"",OFFSET('HARGA SATUAN'!$I$6,MATCH(C349,'HARGA SATUAN'!$C$7:$C$1492,0),0))</f>
        <v>0</v>
      </c>
      <c r="H349" s="667" t="str">
        <f ca="1">IF(B349="","",#REF!)</f>
        <v/>
      </c>
      <c r="I349" s="667" t="str">
        <f ca="1">IF(B349="","",#REF!)</f>
        <v/>
      </c>
      <c r="J349" s="667" t="str">
        <f ca="1">IF(B349="","",#REF!)</f>
        <v/>
      </c>
      <c r="K349" s="667" t="str">
        <f ca="1">IF(B349="","",#REF!)</f>
        <v/>
      </c>
      <c r="L349" s="667" t="str">
        <f ca="1">IF(C349="","",#REF!)</f>
        <v/>
      </c>
    </row>
    <row r="350" spans="1:12">
      <c r="A350" s="640">
        <v>339</v>
      </c>
      <c r="B350" s="666" t="str">
        <f ca="1" t="shared" si="15"/>
        <v/>
      </c>
      <c r="C350" s="203" t="str">
        <f ca="1" t="shared" si="16"/>
        <v/>
      </c>
      <c r="D350" s="577" t="str">
        <f ca="1">IF(ISERROR(OFFSET('HARGA SATUAN'!$D$6,MATCH(C350,'HARGA SATUAN'!$C$7:$C$1492,0),0)),"",OFFSET('HARGA SATUAN'!$D$6,MATCH(C350,'HARGA SATUAN'!$C$7:$C$1492,0),0))</f>
        <v/>
      </c>
      <c r="E350" s="577">
        <f ca="1">IF(B350="+","Unit",IF(ISERROR(OFFSET('HARGA SATUAN'!$E$6,MATCH(C350,'HARGA SATUAN'!$C$7:$C$1492,0),0)),"",OFFSET('HARGA SATUAN'!$E$6,MATCH(C350,'HARGA SATUAN'!$C$7:$C$1492,0),0)))</f>
        <v>0</v>
      </c>
      <c r="F350" s="668" t="str">
        <f ca="1" t="shared" si="17"/>
        <v/>
      </c>
      <c r="G350" s="573">
        <f ca="1">IF(ISERROR(OFFSET('HARGA SATUAN'!$I$6,MATCH(C350,'HARGA SATUAN'!$C$7:$C$1492,0),0)),"",OFFSET('HARGA SATUAN'!$I$6,MATCH(C350,'HARGA SATUAN'!$C$7:$C$1492,0),0))</f>
        <v>0</v>
      </c>
      <c r="H350" s="667" t="str">
        <f ca="1">IF(B350="","",#REF!)</f>
        <v/>
      </c>
      <c r="I350" s="667" t="str">
        <f ca="1">IF(B350="","",#REF!)</f>
        <v/>
      </c>
      <c r="J350" s="667" t="str">
        <f ca="1">IF(B350="","",#REF!)</f>
        <v/>
      </c>
      <c r="K350" s="667" t="str">
        <f ca="1">IF(B350="","",#REF!)</f>
        <v/>
      </c>
      <c r="L350" s="667" t="str">
        <f ca="1">IF(C350="","",#REF!)</f>
        <v/>
      </c>
    </row>
    <row r="351" spans="1:12">
      <c r="A351" s="640">
        <v>340</v>
      </c>
      <c r="B351" s="666" t="str">
        <f ca="1" t="shared" si="15"/>
        <v/>
      </c>
      <c r="C351" s="203" t="str">
        <f ca="1" t="shared" si="16"/>
        <v/>
      </c>
      <c r="D351" s="577" t="str">
        <f ca="1">IF(ISERROR(OFFSET('HARGA SATUAN'!$D$6,MATCH(C351,'HARGA SATUAN'!$C$7:$C$1492,0),0)),"",OFFSET('HARGA SATUAN'!$D$6,MATCH(C351,'HARGA SATUAN'!$C$7:$C$1492,0),0))</f>
        <v/>
      </c>
      <c r="E351" s="577">
        <f ca="1">IF(B351="+","Unit",IF(ISERROR(OFFSET('HARGA SATUAN'!$E$6,MATCH(C351,'HARGA SATUAN'!$C$7:$C$1492,0),0)),"",OFFSET('HARGA SATUAN'!$E$6,MATCH(C351,'HARGA SATUAN'!$C$7:$C$1492,0),0)))</f>
        <v>0</v>
      </c>
      <c r="F351" s="668" t="str">
        <f ca="1" t="shared" si="17"/>
        <v/>
      </c>
      <c r="G351" s="573">
        <f ca="1">IF(ISERROR(OFFSET('HARGA SATUAN'!$I$6,MATCH(C351,'HARGA SATUAN'!$C$7:$C$1492,0),0)),"",OFFSET('HARGA SATUAN'!$I$6,MATCH(C351,'HARGA SATUAN'!$C$7:$C$1492,0),0))</f>
        <v>0</v>
      </c>
      <c r="H351" s="667" t="str">
        <f ca="1">IF(B351="","",#REF!)</f>
        <v/>
      </c>
      <c r="I351" s="667" t="str">
        <f ca="1">IF(B351="","",#REF!)</f>
        <v/>
      </c>
      <c r="J351" s="667" t="str">
        <f ca="1">IF(B351="","",#REF!)</f>
        <v/>
      </c>
      <c r="K351" s="667" t="str">
        <f ca="1">IF(B351="","",#REF!)</f>
        <v/>
      </c>
      <c r="L351" s="667" t="str">
        <f ca="1">IF(C351="","",#REF!)</f>
        <v/>
      </c>
    </row>
    <row r="352" spans="1:12">
      <c r="A352" s="640">
        <v>341</v>
      </c>
      <c r="B352" s="666" t="str">
        <f ca="1" t="shared" si="15"/>
        <v/>
      </c>
      <c r="C352" s="203" t="str">
        <f ca="1" t="shared" si="16"/>
        <v/>
      </c>
      <c r="D352" s="577" t="str">
        <f ca="1">IF(ISERROR(OFFSET('HARGA SATUAN'!$D$6,MATCH(C352,'HARGA SATUAN'!$C$7:$C$1492,0),0)),"",OFFSET('HARGA SATUAN'!$D$6,MATCH(C352,'HARGA SATUAN'!$C$7:$C$1492,0),0))</f>
        <v/>
      </c>
      <c r="E352" s="577">
        <f ca="1">IF(B352="+","Unit",IF(ISERROR(OFFSET('HARGA SATUAN'!$E$6,MATCH(C352,'HARGA SATUAN'!$C$7:$C$1492,0),0)),"",OFFSET('HARGA SATUAN'!$E$6,MATCH(C352,'HARGA SATUAN'!$C$7:$C$1492,0),0)))</f>
        <v>0</v>
      </c>
      <c r="F352" s="668" t="str">
        <f ca="1" t="shared" si="17"/>
        <v/>
      </c>
      <c r="G352" s="573">
        <f ca="1">IF(ISERROR(OFFSET('HARGA SATUAN'!$I$6,MATCH(C352,'HARGA SATUAN'!$C$7:$C$1492,0),0)),"",OFFSET('HARGA SATUAN'!$I$6,MATCH(C352,'HARGA SATUAN'!$C$7:$C$1492,0),0))</f>
        <v>0</v>
      </c>
      <c r="H352" s="667" t="str">
        <f ca="1">IF(B352="","",#REF!)</f>
        <v/>
      </c>
      <c r="I352" s="667" t="str">
        <f ca="1">IF(B352="","",#REF!)</f>
        <v/>
      </c>
      <c r="J352" s="667" t="str">
        <f ca="1">IF(B352="","",#REF!)</f>
        <v/>
      </c>
      <c r="K352" s="667" t="str">
        <f ca="1">IF(B352="","",#REF!)</f>
        <v/>
      </c>
      <c r="L352" s="667" t="str">
        <f ca="1">IF(C352="","",#REF!)</f>
        <v/>
      </c>
    </row>
    <row r="353" spans="1:12">
      <c r="A353" s="640">
        <v>342</v>
      </c>
      <c r="B353" s="666" t="str">
        <f ca="1" t="shared" si="15"/>
        <v/>
      </c>
      <c r="C353" s="203" t="str">
        <f ca="1" t="shared" si="16"/>
        <v/>
      </c>
      <c r="D353" s="577" t="str">
        <f ca="1">IF(ISERROR(OFFSET('HARGA SATUAN'!$D$6,MATCH(C353,'HARGA SATUAN'!$C$7:$C$1492,0),0)),"",OFFSET('HARGA SATUAN'!$D$6,MATCH(C353,'HARGA SATUAN'!$C$7:$C$1492,0),0))</f>
        <v/>
      </c>
      <c r="E353" s="577">
        <f ca="1">IF(B353="+","Unit",IF(ISERROR(OFFSET('HARGA SATUAN'!$E$6,MATCH(C353,'HARGA SATUAN'!$C$7:$C$1492,0),0)),"",OFFSET('HARGA SATUAN'!$E$6,MATCH(C353,'HARGA SATUAN'!$C$7:$C$1492,0),0)))</f>
        <v>0</v>
      </c>
      <c r="F353" s="668" t="str">
        <f ca="1" t="shared" si="17"/>
        <v/>
      </c>
      <c r="G353" s="573">
        <f ca="1">IF(ISERROR(OFFSET('HARGA SATUAN'!$I$6,MATCH(C353,'HARGA SATUAN'!$C$7:$C$1492,0),0)),"",OFFSET('HARGA SATUAN'!$I$6,MATCH(C353,'HARGA SATUAN'!$C$7:$C$1492,0),0))</f>
        <v>0</v>
      </c>
      <c r="H353" s="667" t="str">
        <f ca="1">IF(B353="","",#REF!)</f>
        <v/>
      </c>
      <c r="I353" s="667" t="str">
        <f ca="1">IF(B353="","",#REF!)</f>
        <v/>
      </c>
      <c r="J353" s="667" t="str">
        <f ca="1">IF(B353="","",#REF!)</f>
        <v/>
      </c>
      <c r="K353" s="667" t="str">
        <f ca="1">IF(B353="","",#REF!)</f>
        <v/>
      </c>
      <c r="L353" s="667" t="str">
        <f ca="1">IF(C353="","",#REF!)</f>
        <v/>
      </c>
    </row>
    <row r="354" spans="1:12">
      <c r="A354" s="640">
        <v>343</v>
      </c>
      <c r="B354" s="666" t="str">
        <f ca="1" t="shared" si="15"/>
        <v/>
      </c>
      <c r="C354" s="203" t="str">
        <f ca="1" t="shared" si="16"/>
        <v/>
      </c>
      <c r="D354" s="577" t="str">
        <f ca="1">IF(ISERROR(OFFSET('HARGA SATUAN'!$D$6,MATCH(C354,'HARGA SATUAN'!$C$7:$C$1492,0),0)),"",OFFSET('HARGA SATUAN'!$D$6,MATCH(C354,'HARGA SATUAN'!$C$7:$C$1492,0),0))</f>
        <v/>
      </c>
      <c r="E354" s="577">
        <f ca="1">IF(B354="+","Unit",IF(ISERROR(OFFSET('HARGA SATUAN'!$E$6,MATCH(C354,'HARGA SATUAN'!$C$7:$C$1492,0),0)),"",OFFSET('HARGA SATUAN'!$E$6,MATCH(C354,'HARGA SATUAN'!$C$7:$C$1492,0),0)))</f>
        <v>0</v>
      </c>
      <c r="F354" s="668" t="str">
        <f ca="1" t="shared" si="17"/>
        <v/>
      </c>
      <c r="G354" s="573">
        <f ca="1">IF(ISERROR(OFFSET('HARGA SATUAN'!$I$6,MATCH(C354,'HARGA SATUAN'!$C$7:$C$1492,0),0)),"",OFFSET('HARGA SATUAN'!$I$6,MATCH(C354,'HARGA SATUAN'!$C$7:$C$1492,0),0))</f>
        <v>0</v>
      </c>
      <c r="H354" s="667" t="str">
        <f ca="1">IF(B354="","",#REF!)</f>
        <v/>
      </c>
      <c r="I354" s="667" t="str">
        <f ca="1">IF(B354="","",#REF!)</f>
        <v/>
      </c>
      <c r="J354" s="667" t="str">
        <f ca="1">IF(B354="","",#REF!)</f>
        <v/>
      </c>
      <c r="K354" s="667" t="str">
        <f ca="1">IF(B354="","",#REF!)</f>
        <v/>
      </c>
      <c r="L354" s="667" t="str">
        <f ca="1">IF(C354="","",#REF!)</f>
        <v/>
      </c>
    </row>
    <row r="355" spans="1:12">
      <c r="A355" s="640">
        <v>344</v>
      </c>
      <c r="B355" s="666" t="str">
        <f ca="1" t="shared" si="15"/>
        <v/>
      </c>
      <c r="C355" s="203" t="str">
        <f ca="1" t="shared" si="16"/>
        <v/>
      </c>
      <c r="D355" s="577" t="str">
        <f ca="1">IF(ISERROR(OFFSET('HARGA SATUAN'!$D$6,MATCH(C355,'HARGA SATUAN'!$C$7:$C$1492,0),0)),"",OFFSET('HARGA SATUAN'!$D$6,MATCH(C355,'HARGA SATUAN'!$C$7:$C$1492,0),0))</f>
        <v/>
      </c>
      <c r="E355" s="577">
        <f ca="1">IF(B355="+","Unit",IF(ISERROR(OFFSET('HARGA SATUAN'!$E$6,MATCH(C355,'HARGA SATUAN'!$C$7:$C$1492,0),0)),"",OFFSET('HARGA SATUAN'!$E$6,MATCH(C355,'HARGA SATUAN'!$C$7:$C$1492,0),0)))</f>
        <v>0</v>
      </c>
      <c r="F355" s="668" t="str">
        <f ca="1" t="shared" si="17"/>
        <v/>
      </c>
      <c r="G355" s="573">
        <f ca="1">IF(ISERROR(OFFSET('HARGA SATUAN'!$I$6,MATCH(C355,'HARGA SATUAN'!$C$7:$C$1492,0),0)),"",OFFSET('HARGA SATUAN'!$I$6,MATCH(C355,'HARGA SATUAN'!$C$7:$C$1492,0),0))</f>
        <v>0</v>
      </c>
      <c r="H355" s="667" t="str">
        <f ca="1">IF(B355="","",#REF!)</f>
        <v/>
      </c>
      <c r="I355" s="667" t="str">
        <f ca="1">IF(B355="","",#REF!)</f>
        <v/>
      </c>
      <c r="J355" s="667" t="str">
        <f ca="1">IF(B355="","",#REF!)</f>
        <v/>
      </c>
      <c r="K355" s="667" t="str">
        <f ca="1">IF(B355="","",#REF!)</f>
        <v/>
      </c>
      <c r="L355" s="667" t="str">
        <f ca="1">IF(C355="","",#REF!)</f>
        <v/>
      </c>
    </row>
    <row r="356" spans="1:12">
      <c r="A356" s="640">
        <v>345</v>
      </c>
      <c r="B356" s="666" t="str">
        <f ca="1" t="shared" si="15"/>
        <v/>
      </c>
      <c r="C356" s="203" t="str">
        <f ca="1" t="shared" si="16"/>
        <v/>
      </c>
      <c r="D356" s="577" t="str">
        <f ca="1">IF(ISERROR(OFFSET('HARGA SATUAN'!$D$6,MATCH(C356,'HARGA SATUAN'!$C$7:$C$1492,0),0)),"",OFFSET('HARGA SATUAN'!$D$6,MATCH(C356,'HARGA SATUAN'!$C$7:$C$1492,0),0))</f>
        <v/>
      </c>
      <c r="E356" s="577">
        <f ca="1">IF(B356="+","Unit",IF(ISERROR(OFFSET('HARGA SATUAN'!$E$6,MATCH(C356,'HARGA SATUAN'!$C$7:$C$1492,0),0)),"",OFFSET('HARGA SATUAN'!$E$6,MATCH(C356,'HARGA SATUAN'!$C$7:$C$1492,0),0)))</f>
        <v>0</v>
      </c>
      <c r="F356" s="668" t="str">
        <f ca="1" t="shared" si="17"/>
        <v/>
      </c>
      <c r="G356" s="573">
        <f ca="1">IF(ISERROR(OFFSET('HARGA SATUAN'!$I$6,MATCH(C356,'HARGA SATUAN'!$C$7:$C$1492,0),0)),"",OFFSET('HARGA SATUAN'!$I$6,MATCH(C356,'HARGA SATUAN'!$C$7:$C$1492,0),0))</f>
        <v>0</v>
      </c>
      <c r="H356" s="667" t="str">
        <f ca="1">IF(B356="","",#REF!)</f>
        <v/>
      </c>
      <c r="I356" s="667" t="str">
        <f ca="1">IF(B356="","",#REF!)</f>
        <v/>
      </c>
      <c r="J356" s="667" t="str">
        <f ca="1">IF(B356="","",#REF!)</f>
        <v/>
      </c>
      <c r="K356" s="667" t="str">
        <f ca="1">IF(B356="","",#REF!)</f>
        <v/>
      </c>
      <c r="L356" s="667" t="str">
        <f ca="1">IF(C356="","",#REF!)</f>
        <v/>
      </c>
    </row>
    <row r="357" spans="1:12">
      <c r="A357" s="640">
        <v>346</v>
      </c>
      <c r="B357" s="666" t="str">
        <f ca="1" t="shared" si="15"/>
        <v/>
      </c>
      <c r="C357" s="203" t="str">
        <f ca="1" t="shared" si="16"/>
        <v/>
      </c>
      <c r="D357" s="577" t="str">
        <f ca="1">IF(ISERROR(OFFSET('HARGA SATUAN'!$D$6,MATCH(C357,'HARGA SATUAN'!$C$7:$C$1492,0),0)),"",OFFSET('HARGA SATUAN'!$D$6,MATCH(C357,'HARGA SATUAN'!$C$7:$C$1492,0),0))</f>
        <v/>
      </c>
      <c r="E357" s="577">
        <f ca="1">IF(B357="+","Unit",IF(ISERROR(OFFSET('HARGA SATUAN'!$E$6,MATCH(C357,'HARGA SATUAN'!$C$7:$C$1492,0),0)),"",OFFSET('HARGA SATUAN'!$E$6,MATCH(C357,'HARGA SATUAN'!$C$7:$C$1492,0),0)))</f>
        <v>0</v>
      </c>
      <c r="F357" s="668" t="str">
        <f ca="1" t="shared" si="17"/>
        <v/>
      </c>
      <c r="G357" s="573">
        <f ca="1">IF(ISERROR(OFFSET('HARGA SATUAN'!$I$6,MATCH(C357,'HARGA SATUAN'!$C$7:$C$1492,0),0)),"",OFFSET('HARGA SATUAN'!$I$6,MATCH(C357,'HARGA SATUAN'!$C$7:$C$1492,0),0))</f>
        <v>0</v>
      </c>
      <c r="H357" s="667" t="str">
        <f ca="1">IF(B357="","",#REF!)</f>
        <v/>
      </c>
      <c r="I357" s="667" t="str">
        <f ca="1">IF(B357="","",#REF!)</f>
        <v/>
      </c>
      <c r="J357" s="667" t="str">
        <f ca="1">IF(B357="","",#REF!)</f>
        <v/>
      </c>
      <c r="K357" s="667" t="str">
        <f ca="1">IF(B357="","",#REF!)</f>
        <v/>
      </c>
      <c r="L357" s="667" t="str">
        <f ca="1">IF(C357="","",#REF!)</f>
        <v/>
      </c>
    </row>
    <row r="358" spans="1:12">
      <c r="A358" s="640">
        <v>347</v>
      </c>
      <c r="B358" s="666" t="str">
        <f ca="1" t="shared" si="15"/>
        <v/>
      </c>
      <c r="C358" s="203" t="str">
        <f ca="1" t="shared" si="16"/>
        <v/>
      </c>
      <c r="D358" s="577" t="str">
        <f ca="1">IF(ISERROR(OFFSET('HARGA SATUAN'!$D$6,MATCH(C358,'HARGA SATUAN'!$C$7:$C$1492,0),0)),"",OFFSET('HARGA SATUAN'!$D$6,MATCH(C358,'HARGA SATUAN'!$C$7:$C$1492,0),0))</f>
        <v/>
      </c>
      <c r="E358" s="577">
        <f ca="1">IF(B358="+","Unit",IF(ISERROR(OFFSET('HARGA SATUAN'!$E$6,MATCH(C358,'HARGA SATUAN'!$C$7:$C$1492,0),0)),"",OFFSET('HARGA SATUAN'!$E$6,MATCH(C358,'HARGA SATUAN'!$C$7:$C$1492,0),0)))</f>
        <v>0</v>
      </c>
      <c r="F358" s="668" t="str">
        <f ca="1" t="shared" si="17"/>
        <v/>
      </c>
      <c r="G358" s="573">
        <f ca="1">IF(ISERROR(OFFSET('HARGA SATUAN'!$I$6,MATCH(C358,'HARGA SATUAN'!$C$7:$C$1492,0),0)),"",OFFSET('HARGA SATUAN'!$I$6,MATCH(C358,'HARGA SATUAN'!$C$7:$C$1492,0),0))</f>
        <v>0</v>
      </c>
      <c r="H358" s="667" t="str">
        <f ca="1">IF(B358="","",#REF!)</f>
        <v/>
      </c>
      <c r="I358" s="667" t="str">
        <f ca="1">IF(B358="","",#REF!)</f>
        <v/>
      </c>
      <c r="J358" s="667" t="str">
        <f ca="1">IF(B358="","",#REF!)</f>
        <v/>
      </c>
      <c r="K358" s="667" t="str">
        <f ca="1">IF(B358="","",#REF!)</f>
        <v/>
      </c>
      <c r="L358" s="667" t="str">
        <f ca="1">IF(C358="","",#REF!)</f>
        <v/>
      </c>
    </row>
    <row r="359" spans="1:12">
      <c r="A359" s="640">
        <v>348</v>
      </c>
      <c r="B359" s="666" t="str">
        <f ca="1" t="shared" si="15"/>
        <v/>
      </c>
      <c r="C359" s="203" t="str">
        <f ca="1" t="shared" si="16"/>
        <v/>
      </c>
      <c r="D359" s="577" t="str">
        <f ca="1">IF(ISERROR(OFFSET('HARGA SATUAN'!$D$6,MATCH(C359,'HARGA SATUAN'!$C$7:$C$1492,0),0)),"",OFFSET('HARGA SATUAN'!$D$6,MATCH(C359,'HARGA SATUAN'!$C$7:$C$1492,0),0))</f>
        <v/>
      </c>
      <c r="E359" s="577">
        <f ca="1">IF(B359="+","Unit",IF(ISERROR(OFFSET('HARGA SATUAN'!$E$6,MATCH(C359,'HARGA SATUAN'!$C$7:$C$1492,0),0)),"",OFFSET('HARGA SATUAN'!$E$6,MATCH(C359,'HARGA SATUAN'!$C$7:$C$1492,0),0)))</f>
        <v>0</v>
      </c>
      <c r="F359" s="668" t="str">
        <f ca="1" t="shared" si="17"/>
        <v/>
      </c>
      <c r="G359" s="573">
        <f ca="1">IF(ISERROR(OFFSET('HARGA SATUAN'!$I$6,MATCH(C359,'HARGA SATUAN'!$C$7:$C$1492,0),0)),"",OFFSET('HARGA SATUAN'!$I$6,MATCH(C359,'HARGA SATUAN'!$C$7:$C$1492,0),0))</f>
        <v>0</v>
      </c>
      <c r="H359" s="667" t="str">
        <f ca="1">IF(B359="","",#REF!)</f>
        <v/>
      </c>
      <c r="I359" s="667" t="str">
        <f ca="1">IF(B359="","",#REF!)</f>
        <v/>
      </c>
      <c r="J359" s="667" t="str">
        <f ca="1">IF(B359="","",#REF!)</f>
        <v/>
      </c>
      <c r="K359" s="667" t="str">
        <f ca="1">IF(B359="","",#REF!)</f>
        <v/>
      </c>
      <c r="L359" s="667" t="str">
        <f ca="1">IF(C359="","",#REF!)</f>
        <v/>
      </c>
    </row>
    <row r="360" spans="1:12">
      <c r="A360" s="640">
        <v>349</v>
      </c>
      <c r="B360" s="666" t="str">
        <f ca="1" t="shared" si="15"/>
        <v/>
      </c>
      <c r="C360" s="203" t="str">
        <f ca="1" t="shared" si="16"/>
        <v/>
      </c>
      <c r="D360" s="577" t="str">
        <f ca="1">IF(ISERROR(OFFSET('HARGA SATUAN'!$D$6,MATCH(C360,'HARGA SATUAN'!$C$7:$C$1492,0),0)),"",OFFSET('HARGA SATUAN'!$D$6,MATCH(C360,'HARGA SATUAN'!$C$7:$C$1492,0),0))</f>
        <v/>
      </c>
      <c r="E360" s="577">
        <f ca="1">IF(B360="+","Unit",IF(ISERROR(OFFSET('HARGA SATUAN'!$E$6,MATCH(C360,'HARGA SATUAN'!$C$7:$C$1492,0),0)),"",OFFSET('HARGA SATUAN'!$E$6,MATCH(C360,'HARGA SATUAN'!$C$7:$C$1492,0),0)))</f>
        <v>0</v>
      </c>
      <c r="F360" s="668" t="str">
        <f ca="1" t="shared" si="17"/>
        <v/>
      </c>
      <c r="G360" s="573">
        <f ca="1">IF(ISERROR(OFFSET('HARGA SATUAN'!$I$6,MATCH(C360,'HARGA SATUAN'!$C$7:$C$1492,0),0)),"",OFFSET('HARGA SATUAN'!$I$6,MATCH(C360,'HARGA SATUAN'!$C$7:$C$1492,0),0))</f>
        <v>0</v>
      </c>
      <c r="H360" s="667" t="str">
        <f ca="1">IF(B360="","",#REF!)</f>
        <v/>
      </c>
      <c r="I360" s="667" t="str">
        <f ca="1">IF(B360="","",#REF!)</f>
        <v/>
      </c>
      <c r="J360" s="667" t="str">
        <f ca="1">IF(B360="","",#REF!)</f>
        <v/>
      </c>
      <c r="K360" s="667" t="str">
        <f ca="1">IF(B360="","",#REF!)</f>
        <v/>
      </c>
      <c r="L360" s="667" t="str">
        <f ca="1">IF(C360="","",#REF!)</f>
        <v/>
      </c>
    </row>
    <row r="361" spans="1:12">
      <c r="A361" s="640">
        <v>350</v>
      </c>
      <c r="B361" s="666" t="str">
        <f ca="1" t="shared" si="15"/>
        <v/>
      </c>
      <c r="C361" s="203" t="str">
        <f ca="1" t="shared" si="16"/>
        <v/>
      </c>
      <c r="D361" s="577" t="str">
        <f ca="1">IF(ISERROR(OFFSET('HARGA SATUAN'!$D$6,MATCH(C361,'HARGA SATUAN'!$C$7:$C$1492,0),0)),"",OFFSET('HARGA SATUAN'!$D$6,MATCH(C361,'HARGA SATUAN'!$C$7:$C$1492,0),0))</f>
        <v/>
      </c>
      <c r="E361" s="577">
        <f ca="1">IF(B361="+","Unit",IF(ISERROR(OFFSET('HARGA SATUAN'!$E$6,MATCH(C361,'HARGA SATUAN'!$C$7:$C$1492,0),0)),"",OFFSET('HARGA SATUAN'!$E$6,MATCH(C361,'HARGA SATUAN'!$C$7:$C$1492,0),0)))</f>
        <v>0</v>
      </c>
      <c r="F361" s="668" t="str">
        <f ca="1" t="shared" si="17"/>
        <v/>
      </c>
      <c r="G361" s="573">
        <f ca="1">IF(ISERROR(OFFSET('HARGA SATUAN'!$I$6,MATCH(C361,'HARGA SATUAN'!$C$7:$C$1492,0),0)),"",OFFSET('HARGA SATUAN'!$I$6,MATCH(C361,'HARGA SATUAN'!$C$7:$C$1492,0),0))</f>
        <v>0</v>
      </c>
      <c r="H361" s="667" t="str">
        <f ca="1">IF(B361="","",#REF!)</f>
        <v/>
      </c>
      <c r="I361" s="667" t="str">
        <f ca="1">IF(B361="","",#REF!)</f>
        <v/>
      </c>
      <c r="J361" s="667" t="str">
        <f ca="1">IF(B361="","",#REF!)</f>
        <v/>
      </c>
      <c r="K361" s="667" t="str">
        <f ca="1">IF(B361="","",#REF!)</f>
        <v/>
      </c>
      <c r="L361" s="667" t="str">
        <f ca="1">IF(C361="","",#REF!)</f>
        <v/>
      </c>
    </row>
    <row r="362" spans="1:12">
      <c r="A362" s="640">
        <v>351</v>
      </c>
      <c r="B362" s="666" t="str">
        <f ca="1" t="shared" si="15"/>
        <v/>
      </c>
      <c r="C362" s="203" t="str">
        <f ca="1" t="shared" si="16"/>
        <v/>
      </c>
      <c r="D362" s="577" t="str">
        <f ca="1">IF(ISERROR(OFFSET('HARGA SATUAN'!$D$6,MATCH(C362,'HARGA SATUAN'!$C$7:$C$1492,0),0)),"",OFFSET('HARGA SATUAN'!$D$6,MATCH(C362,'HARGA SATUAN'!$C$7:$C$1492,0),0))</f>
        <v/>
      </c>
      <c r="E362" s="577">
        <f ca="1">IF(B362="+","Unit",IF(ISERROR(OFFSET('HARGA SATUAN'!$E$6,MATCH(C362,'HARGA SATUAN'!$C$7:$C$1492,0),0)),"",OFFSET('HARGA SATUAN'!$E$6,MATCH(C362,'HARGA SATUAN'!$C$7:$C$1492,0),0)))</f>
        <v>0</v>
      </c>
      <c r="F362" s="668" t="str">
        <f ca="1" t="shared" si="17"/>
        <v/>
      </c>
      <c r="G362" s="573">
        <f ca="1">IF(ISERROR(OFFSET('HARGA SATUAN'!$I$6,MATCH(C362,'HARGA SATUAN'!$C$7:$C$1492,0),0)),"",OFFSET('HARGA SATUAN'!$I$6,MATCH(C362,'HARGA SATUAN'!$C$7:$C$1492,0),0))</f>
        <v>0</v>
      </c>
      <c r="H362" s="667" t="str">
        <f ca="1">IF(B362="","",#REF!)</f>
        <v/>
      </c>
      <c r="I362" s="667" t="str">
        <f ca="1">IF(B362="","",#REF!)</f>
        <v/>
      </c>
      <c r="J362" s="667" t="str">
        <f ca="1">IF(B362="","",#REF!)</f>
        <v/>
      </c>
      <c r="K362" s="667" t="str">
        <f ca="1">IF(B362="","",#REF!)</f>
        <v/>
      </c>
      <c r="L362" s="667" t="str">
        <f ca="1">IF(C362="","",#REF!)</f>
        <v/>
      </c>
    </row>
    <row r="363" spans="1:12">
      <c r="A363" s="640">
        <v>352</v>
      </c>
      <c r="B363" s="666" t="str">
        <f ca="1" t="shared" si="15"/>
        <v/>
      </c>
      <c r="C363" s="203" t="str">
        <f ca="1" t="shared" si="16"/>
        <v/>
      </c>
      <c r="D363" s="577" t="str">
        <f ca="1">IF(ISERROR(OFFSET('HARGA SATUAN'!$D$6,MATCH(C363,'HARGA SATUAN'!$C$7:$C$1492,0),0)),"",OFFSET('HARGA SATUAN'!$D$6,MATCH(C363,'HARGA SATUAN'!$C$7:$C$1492,0),0))</f>
        <v/>
      </c>
      <c r="E363" s="577">
        <f ca="1">IF(B363="+","Unit",IF(ISERROR(OFFSET('HARGA SATUAN'!$E$6,MATCH(C363,'HARGA SATUAN'!$C$7:$C$1492,0),0)),"",OFFSET('HARGA SATUAN'!$E$6,MATCH(C363,'HARGA SATUAN'!$C$7:$C$1492,0),0)))</f>
        <v>0</v>
      </c>
      <c r="F363" s="668" t="str">
        <f ca="1" t="shared" si="17"/>
        <v/>
      </c>
      <c r="G363" s="573">
        <f ca="1">IF(ISERROR(OFFSET('HARGA SATUAN'!$I$6,MATCH(C363,'HARGA SATUAN'!$C$7:$C$1492,0),0)),"",OFFSET('HARGA SATUAN'!$I$6,MATCH(C363,'HARGA SATUAN'!$C$7:$C$1492,0),0))</f>
        <v>0</v>
      </c>
      <c r="H363" s="667" t="str">
        <f ca="1">IF(B363="","",#REF!)</f>
        <v/>
      </c>
      <c r="I363" s="667" t="str">
        <f ca="1">IF(B363="","",#REF!)</f>
        <v/>
      </c>
      <c r="J363" s="667" t="str">
        <f ca="1">IF(B363="","",#REF!)</f>
        <v/>
      </c>
      <c r="K363" s="667" t="str">
        <f ca="1">IF(B363="","",#REF!)</f>
        <v/>
      </c>
      <c r="L363" s="667" t="str">
        <f ca="1">IF(C363="","",#REF!)</f>
        <v/>
      </c>
    </row>
    <row r="364" spans="1:12">
      <c r="A364" s="640">
        <v>353</v>
      </c>
      <c r="B364" s="666" t="str">
        <f ca="1" t="shared" si="15"/>
        <v/>
      </c>
      <c r="C364" s="203" t="str">
        <f ca="1" t="shared" si="16"/>
        <v/>
      </c>
      <c r="D364" s="577" t="str">
        <f ca="1">IF(ISERROR(OFFSET('HARGA SATUAN'!$D$6,MATCH(C364,'HARGA SATUAN'!$C$7:$C$1492,0),0)),"",OFFSET('HARGA SATUAN'!$D$6,MATCH(C364,'HARGA SATUAN'!$C$7:$C$1492,0),0))</f>
        <v/>
      </c>
      <c r="E364" s="577">
        <f ca="1">IF(B364="+","Unit",IF(ISERROR(OFFSET('HARGA SATUAN'!$E$6,MATCH(C364,'HARGA SATUAN'!$C$7:$C$1492,0),0)),"",OFFSET('HARGA SATUAN'!$E$6,MATCH(C364,'HARGA SATUAN'!$C$7:$C$1492,0),0)))</f>
        <v>0</v>
      </c>
      <c r="F364" s="668" t="str">
        <f ca="1" t="shared" si="17"/>
        <v/>
      </c>
      <c r="G364" s="573">
        <f ca="1">IF(ISERROR(OFFSET('HARGA SATUAN'!$I$6,MATCH(C364,'HARGA SATUAN'!$C$7:$C$1492,0),0)),"",OFFSET('HARGA SATUAN'!$I$6,MATCH(C364,'HARGA SATUAN'!$C$7:$C$1492,0),0))</f>
        <v>0</v>
      </c>
      <c r="H364" s="667" t="str">
        <f ca="1">IF(B364="","",#REF!)</f>
        <v/>
      </c>
      <c r="I364" s="667" t="str">
        <f ca="1">IF(B364="","",#REF!)</f>
        <v/>
      </c>
      <c r="J364" s="667" t="str">
        <f ca="1">IF(B364="","",#REF!)</f>
        <v/>
      </c>
      <c r="K364" s="667" t="str">
        <f ca="1">IF(B364="","",#REF!)</f>
        <v/>
      </c>
      <c r="L364" s="667" t="str">
        <f ca="1">IF(C364="","",#REF!)</f>
        <v/>
      </c>
    </row>
    <row r="365" spans="1:12">
      <c r="A365" s="640">
        <v>354</v>
      </c>
      <c r="B365" s="666" t="str">
        <f ca="1" t="shared" si="15"/>
        <v/>
      </c>
      <c r="C365" s="203" t="str">
        <f ca="1" t="shared" si="16"/>
        <v/>
      </c>
      <c r="D365" s="577" t="str">
        <f ca="1">IF(ISERROR(OFFSET('HARGA SATUAN'!$D$6,MATCH(C365,'HARGA SATUAN'!$C$7:$C$1492,0),0)),"",OFFSET('HARGA SATUAN'!$D$6,MATCH(C365,'HARGA SATUAN'!$C$7:$C$1492,0),0))</f>
        <v/>
      </c>
      <c r="E365" s="577">
        <f ca="1">IF(B365="+","Unit",IF(ISERROR(OFFSET('HARGA SATUAN'!$E$6,MATCH(C365,'HARGA SATUAN'!$C$7:$C$1492,0),0)),"",OFFSET('HARGA SATUAN'!$E$6,MATCH(C365,'HARGA SATUAN'!$C$7:$C$1492,0),0)))</f>
        <v>0</v>
      </c>
      <c r="F365" s="668" t="str">
        <f ca="1" t="shared" si="17"/>
        <v/>
      </c>
      <c r="G365" s="573">
        <f ca="1">IF(ISERROR(OFFSET('HARGA SATUAN'!$I$6,MATCH(C365,'HARGA SATUAN'!$C$7:$C$1492,0),0)),"",OFFSET('HARGA SATUAN'!$I$6,MATCH(C365,'HARGA SATUAN'!$C$7:$C$1492,0),0))</f>
        <v>0</v>
      </c>
      <c r="H365" s="667" t="str">
        <f ca="1">IF(B365="","",#REF!)</f>
        <v/>
      </c>
      <c r="I365" s="667" t="str">
        <f ca="1">IF(B365="","",#REF!)</f>
        <v/>
      </c>
      <c r="J365" s="667" t="str">
        <f ca="1">IF(B365="","",#REF!)</f>
        <v/>
      </c>
      <c r="K365" s="667" t="str">
        <f ca="1">IF(B365="","",#REF!)</f>
        <v/>
      </c>
      <c r="L365" s="667" t="str">
        <f ca="1">IF(C365="","",#REF!)</f>
        <v/>
      </c>
    </row>
    <row r="366" spans="1:12">
      <c r="A366" s="640">
        <v>355</v>
      </c>
      <c r="B366" s="666" t="str">
        <f ca="1" t="shared" si="15"/>
        <v/>
      </c>
      <c r="C366" s="203" t="str">
        <f ca="1" t="shared" si="16"/>
        <v/>
      </c>
      <c r="D366" s="577" t="str">
        <f ca="1">IF(ISERROR(OFFSET('HARGA SATUAN'!$D$6,MATCH(C366,'HARGA SATUAN'!$C$7:$C$1492,0),0)),"",OFFSET('HARGA SATUAN'!$D$6,MATCH(C366,'HARGA SATUAN'!$C$7:$C$1492,0),0))</f>
        <v/>
      </c>
      <c r="E366" s="577">
        <f ca="1">IF(B366="+","Unit",IF(ISERROR(OFFSET('HARGA SATUAN'!$E$6,MATCH(C366,'HARGA SATUAN'!$C$7:$C$1492,0),0)),"",OFFSET('HARGA SATUAN'!$E$6,MATCH(C366,'HARGA SATUAN'!$C$7:$C$1492,0),0)))</f>
        <v>0</v>
      </c>
      <c r="F366" s="668" t="str">
        <f ca="1" t="shared" si="17"/>
        <v/>
      </c>
      <c r="G366" s="573">
        <f ca="1">IF(ISERROR(OFFSET('HARGA SATUAN'!$I$6,MATCH(C366,'HARGA SATUAN'!$C$7:$C$1492,0),0)),"",OFFSET('HARGA SATUAN'!$I$6,MATCH(C366,'HARGA SATUAN'!$C$7:$C$1492,0),0))</f>
        <v>0</v>
      </c>
      <c r="H366" s="667" t="str">
        <f ca="1">IF(B366="","",#REF!)</f>
        <v/>
      </c>
      <c r="I366" s="667" t="str">
        <f ca="1">IF(B366="","",#REF!)</f>
        <v/>
      </c>
      <c r="J366" s="667" t="str">
        <f ca="1">IF(B366="","",#REF!)</f>
        <v/>
      </c>
      <c r="K366" s="667" t="str">
        <f ca="1">IF(B366="","",#REF!)</f>
        <v/>
      </c>
      <c r="L366" s="667" t="str">
        <f ca="1">IF(C366="","",#REF!)</f>
        <v/>
      </c>
    </row>
    <row r="367" spans="1:12">
      <c r="A367" s="640">
        <v>356</v>
      </c>
      <c r="B367" s="666" t="str">
        <f ca="1" t="shared" si="15"/>
        <v/>
      </c>
      <c r="C367" s="203" t="str">
        <f ca="1" t="shared" si="16"/>
        <v/>
      </c>
      <c r="D367" s="577" t="str">
        <f ca="1">IF(ISERROR(OFFSET('HARGA SATUAN'!$D$6,MATCH(C367,'HARGA SATUAN'!$C$7:$C$1492,0),0)),"",OFFSET('HARGA SATUAN'!$D$6,MATCH(C367,'HARGA SATUAN'!$C$7:$C$1492,0),0))</f>
        <v/>
      </c>
      <c r="E367" s="577">
        <f ca="1">IF(B367="+","Unit",IF(ISERROR(OFFSET('HARGA SATUAN'!$E$6,MATCH(C367,'HARGA SATUAN'!$C$7:$C$1492,0),0)),"",OFFSET('HARGA SATUAN'!$E$6,MATCH(C367,'HARGA SATUAN'!$C$7:$C$1492,0),0)))</f>
        <v>0</v>
      </c>
      <c r="F367" s="668" t="str">
        <f ca="1" t="shared" si="17"/>
        <v/>
      </c>
      <c r="G367" s="573">
        <f ca="1">IF(ISERROR(OFFSET('HARGA SATUAN'!$I$6,MATCH(C367,'HARGA SATUAN'!$C$7:$C$1492,0),0)),"",OFFSET('HARGA SATUAN'!$I$6,MATCH(C367,'HARGA SATUAN'!$C$7:$C$1492,0),0))</f>
        <v>0</v>
      </c>
      <c r="H367" s="667" t="str">
        <f ca="1">IF(B367="","",#REF!)</f>
        <v/>
      </c>
      <c r="I367" s="667" t="str">
        <f ca="1">IF(B367="","",#REF!)</f>
        <v/>
      </c>
      <c r="J367" s="667" t="str">
        <f ca="1">IF(B367="","",#REF!)</f>
        <v/>
      </c>
      <c r="K367" s="667" t="str">
        <f ca="1">IF(B367="","",#REF!)</f>
        <v/>
      </c>
      <c r="L367" s="667" t="str">
        <f ca="1">IF(C367="","",#REF!)</f>
        <v/>
      </c>
    </row>
    <row r="368" spans="1:12">
      <c r="A368" s="640">
        <v>357</v>
      </c>
      <c r="B368" s="666" t="str">
        <f ca="1" t="shared" si="15"/>
        <v/>
      </c>
      <c r="C368" s="203" t="str">
        <f ca="1" t="shared" si="16"/>
        <v/>
      </c>
      <c r="D368" s="577" t="str">
        <f ca="1">IF(ISERROR(OFFSET('HARGA SATUAN'!$D$6,MATCH(C368,'HARGA SATUAN'!$C$7:$C$1492,0),0)),"",OFFSET('HARGA SATUAN'!$D$6,MATCH(C368,'HARGA SATUAN'!$C$7:$C$1492,0),0))</f>
        <v/>
      </c>
      <c r="E368" s="577">
        <f ca="1">IF(B368="+","Unit",IF(ISERROR(OFFSET('HARGA SATUAN'!$E$6,MATCH(C368,'HARGA SATUAN'!$C$7:$C$1492,0),0)),"",OFFSET('HARGA SATUAN'!$E$6,MATCH(C368,'HARGA SATUAN'!$C$7:$C$1492,0),0)))</f>
        <v>0</v>
      </c>
      <c r="F368" s="668" t="str">
        <f ca="1" t="shared" si="17"/>
        <v/>
      </c>
      <c r="G368" s="573">
        <f ca="1">IF(ISERROR(OFFSET('HARGA SATUAN'!$I$6,MATCH(C368,'HARGA SATUAN'!$C$7:$C$1492,0),0)),"",OFFSET('HARGA SATUAN'!$I$6,MATCH(C368,'HARGA SATUAN'!$C$7:$C$1492,0),0))</f>
        <v>0</v>
      </c>
      <c r="H368" s="667" t="str">
        <f ca="1">IF(B368="","",#REF!)</f>
        <v/>
      </c>
      <c r="I368" s="667" t="str">
        <f ca="1">IF(B368="","",#REF!)</f>
        <v/>
      </c>
      <c r="J368" s="667" t="str">
        <f ca="1">IF(B368="","",#REF!)</f>
        <v/>
      </c>
      <c r="K368" s="667" t="str">
        <f ca="1">IF(B368="","",#REF!)</f>
        <v/>
      </c>
      <c r="L368" s="667" t="str">
        <f ca="1">IF(C368="","",#REF!)</f>
        <v/>
      </c>
    </row>
    <row r="369" spans="1:12">
      <c r="A369" s="640">
        <v>358</v>
      </c>
      <c r="B369" s="666" t="str">
        <f ca="1" t="shared" si="15"/>
        <v/>
      </c>
      <c r="C369" s="203" t="str">
        <f ca="1" t="shared" si="16"/>
        <v/>
      </c>
      <c r="D369" s="577" t="str">
        <f ca="1">IF(ISERROR(OFFSET('HARGA SATUAN'!$D$6,MATCH(C369,'HARGA SATUAN'!$C$7:$C$1492,0),0)),"",OFFSET('HARGA SATUAN'!$D$6,MATCH(C369,'HARGA SATUAN'!$C$7:$C$1492,0),0))</f>
        <v/>
      </c>
      <c r="E369" s="577">
        <f ca="1">IF(B369="+","Unit",IF(ISERROR(OFFSET('HARGA SATUAN'!$E$6,MATCH(C369,'HARGA SATUAN'!$C$7:$C$1492,0),0)),"",OFFSET('HARGA SATUAN'!$E$6,MATCH(C369,'HARGA SATUAN'!$C$7:$C$1492,0),0)))</f>
        <v>0</v>
      </c>
      <c r="F369" s="668" t="str">
        <f ca="1" t="shared" si="17"/>
        <v/>
      </c>
      <c r="G369" s="573">
        <f ca="1">IF(ISERROR(OFFSET('HARGA SATUAN'!$I$6,MATCH(C369,'HARGA SATUAN'!$C$7:$C$1492,0),0)),"",OFFSET('HARGA SATUAN'!$I$6,MATCH(C369,'HARGA SATUAN'!$C$7:$C$1492,0),0))</f>
        <v>0</v>
      </c>
      <c r="H369" s="667" t="str">
        <f ca="1">IF(B369="","",#REF!)</f>
        <v/>
      </c>
      <c r="I369" s="667" t="str">
        <f ca="1">IF(B369="","",#REF!)</f>
        <v/>
      </c>
      <c r="J369" s="667" t="str">
        <f ca="1">IF(B369="","",#REF!)</f>
        <v/>
      </c>
      <c r="K369" s="667" t="str">
        <f ca="1">IF(B369="","",#REF!)</f>
        <v/>
      </c>
      <c r="L369" s="667" t="str">
        <f ca="1">IF(C369="","",#REF!)</f>
        <v/>
      </c>
    </row>
    <row r="370" spans="1:12">
      <c r="A370" s="640">
        <v>359</v>
      </c>
      <c r="B370" s="666" t="str">
        <f ca="1" t="shared" si="15"/>
        <v/>
      </c>
      <c r="C370" s="203" t="str">
        <f ca="1" t="shared" si="16"/>
        <v/>
      </c>
      <c r="D370" s="577" t="str">
        <f ca="1">IF(ISERROR(OFFSET('HARGA SATUAN'!$D$6,MATCH(C370,'HARGA SATUAN'!$C$7:$C$1492,0),0)),"",OFFSET('HARGA SATUAN'!$D$6,MATCH(C370,'HARGA SATUAN'!$C$7:$C$1492,0),0))</f>
        <v/>
      </c>
      <c r="E370" s="577">
        <f ca="1">IF(B370="+","Unit",IF(ISERROR(OFFSET('HARGA SATUAN'!$E$6,MATCH(C370,'HARGA SATUAN'!$C$7:$C$1492,0),0)),"",OFFSET('HARGA SATUAN'!$E$6,MATCH(C370,'HARGA SATUAN'!$C$7:$C$1492,0),0)))</f>
        <v>0</v>
      </c>
      <c r="F370" s="668" t="str">
        <f ca="1" t="shared" si="17"/>
        <v/>
      </c>
      <c r="G370" s="573">
        <f ca="1">IF(ISERROR(OFFSET('HARGA SATUAN'!$I$6,MATCH(C370,'HARGA SATUAN'!$C$7:$C$1492,0),0)),"",OFFSET('HARGA SATUAN'!$I$6,MATCH(C370,'HARGA SATUAN'!$C$7:$C$1492,0),0))</f>
        <v>0</v>
      </c>
      <c r="H370" s="667" t="str">
        <f ca="1">IF(B370="","",#REF!)</f>
        <v/>
      </c>
      <c r="I370" s="667" t="str">
        <f ca="1">IF(B370="","",#REF!)</f>
        <v/>
      </c>
      <c r="J370" s="667" t="str">
        <f ca="1">IF(B370="","",#REF!)</f>
        <v/>
      </c>
      <c r="K370" s="667" t="str">
        <f ca="1">IF(B370="","",#REF!)</f>
        <v/>
      </c>
      <c r="L370" s="667" t="str">
        <f ca="1">IF(C370="","",#REF!)</f>
        <v/>
      </c>
    </row>
    <row r="371" spans="1:12">
      <c r="A371" s="640">
        <v>360</v>
      </c>
      <c r="B371" s="666" t="str">
        <f ca="1" t="shared" si="15"/>
        <v/>
      </c>
      <c r="C371" s="203" t="str">
        <f ca="1" t="shared" si="16"/>
        <v/>
      </c>
      <c r="D371" s="577" t="str">
        <f ca="1">IF(ISERROR(OFFSET('HARGA SATUAN'!$D$6,MATCH(C371,'HARGA SATUAN'!$C$7:$C$1492,0),0)),"",OFFSET('HARGA SATUAN'!$D$6,MATCH(C371,'HARGA SATUAN'!$C$7:$C$1492,0),0))</f>
        <v/>
      </c>
      <c r="E371" s="577">
        <f ca="1">IF(B371="+","Unit",IF(ISERROR(OFFSET('HARGA SATUAN'!$E$6,MATCH(C371,'HARGA SATUAN'!$C$7:$C$1492,0),0)),"",OFFSET('HARGA SATUAN'!$E$6,MATCH(C371,'HARGA SATUAN'!$C$7:$C$1492,0),0)))</f>
        <v>0</v>
      </c>
      <c r="F371" s="668" t="str">
        <f ca="1" t="shared" si="17"/>
        <v/>
      </c>
      <c r="G371" s="573">
        <f ca="1">IF(ISERROR(OFFSET('HARGA SATUAN'!$I$6,MATCH(C371,'HARGA SATUAN'!$C$7:$C$1492,0),0)),"",OFFSET('HARGA SATUAN'!$I$6,MATCH(C371,'HARGA SATUAN'!$C$7:$C$1492,0),0))</f>
        <v>0</v>
      </c>
      <c r="H371" s="667" t="str">
        <f ca="1">IF(B371="","",#REF!)</f>
        <v/>
      </c>
      <c r="I371" s="667" t="str">
        <f ca="1">IF(B371="","",#REF!)</f>
        <v/>
      </c>
      <c r="J371" s="667" t="str">
        <f ca="1">IF(B371="","",#REF!)</f>
        <v/>
      </c>
      <c r="K371" s="667" t="str">
        <f ca="1">IF(B371="","",#REF!)</f>
        <v/>
      </c>
      <c r="L371" s="667" t="str">
        <f ca="1">IF(C371="","",#REF!)</f>
        <v/>
      </c>
    </row>
    <row r="372" spans="1:12">
      <c r="A372" s="640">
        <v>361</v>
      </c>
      <c r="B372" s="666" t="str">
        <f ca="1" t="shared" si="15"/>
        <v/>
      </c>
      <c r="C372" s="203" t="str">
        <f ca="1" t="shared" si="16"/>
        <v/>
      </c>
      <c r="D372" s="577" t="str">
        <f ca="1">IF(ISERROR(OFFSET('HARGA SATUAN'!$D$6,MATCH(C372,'HARGA SATUAN'!$C$7:$C$1492,0),0)),"",OFFSET('HARGA SATUAN'!$D$6,MATCH(C372,'HARGA SATUAN'!$C$7:$C$1492,0),0))</f>
        <v/>
      </c>
      <c r="E372" s="577">
        <f ca="1">IF(B372="+","Unit",IF(ISERROR(OFFSET('HARGA SATUAN'!$E$6,MATCH(C372,'HARGA SATUAN'!$C$7:$C$1492,0),0)),"",OFFSET('HARGA SATUAN'!$E$6,MATCH(C372,'HARGA SATUAN'!$C$7:$C$1492,0),0)))</f>
        <v>0</v>
      </c>
      <c r="F372" s="668" t="str">
        <f ca="1" t="shared" si="17"/>
        <v/>
      </c>
      <c r="G372" s="573">
        <f ca="1">IF(ISERROR(OFFSET('HARGA SATUAN'!$I$6,MATCH(C372,'HARGA SATUAN'!$C$7:$C$1492,0),0)),"",OFFSET('HARGA SATUAN'!$I$6,MATCH(C372,'HARGA SATUAN'!$C$7:$C$1492,0),0))</f>
        <v>0</v>
      </c>
      <c r="H372" s="667" t="str">
        <f ca="1">IF(B372="","",#REF!)</f>
        <v/>
      </c>
      <c r="I372" s="667" t="str">
        <f ca="1">IF(B372="","",#REF!)</f>
        <v/>
      </c>
      <c r="J372" s="667" t="str">
        <f ca="1">IF(B372="","",#REF!)</f>
        <v/>
      </c>
      <c r="K372" s="667" t="str">
        <f ca="1">IF(B372="","",#REF!)</f>
        <v/>
      </c>
      <c r="L372" s="667" t="str">
        <f ca="1">IF(C372="","",#REF!)</f>
        <v/>
      </c>
    </row>
    <row r="373" spans="1:12">
      <c r="A373" s="640">
        <v>362</v>
      </c>
      <c r="B373" s="666" t="str">
        <f ca="1" t="shared" si="15"/>
        <v/>
      </c>
      <c r="C373" s="203" t="str">
        <f ca="1" t="shared" si="16"/>
        <v/>
      </c>
      <c r="D373" s="577" t="str">
        <f ca="1">IF(ISERROR(OFFSET('HARGA SATUAN'!$D$6,MATCH(C373,'HARGA SATUAN'!$C$7:$C$1492,0),0)),"",OFFSET('HARGA SATUAN'!$D$6,MATCH(C373,'HARGA SATUAN'!$C$7:$C$1492,0),0))</f>
        <v/>
      </c>
      <c r="E373" s="577">
        <f ca="1">IF(B373="+","Unit",IF(ISERROR(OFFSET('HARGA SATUAN'!$E$6,MATCH(C373,'HARGA SATUAN'!$C$7:$C$1492,0),0)),"",OFFSET('HARGA SATUAN'!$E$6,MATCH(C373,'HARGA SATUAN'!$C$7:$C$1492,0),0)))</f>
        <v>0</v>
      </c>
      <c r="F373" s="668" t="str">
        <f ca="1" t="shared" si="17"/>
        <v/>
      </c>
      <c r="G373" s="573">
        <f ca="1">IF(ISERROR(OFFSET('HARGA SATUAN'!$I$6,MATCH(C373,'HARGA SATUAN'!$C$7:$C$1492,0),0)),"",OFFSET('HARGA SATUAN'!$I$6,MATCH(C373,'HARGA SATUAN'!$C$7:$C$1492,0),0))</f>
        <v>0</v>
      </c>
      <c r="H373" s="667" t="str">
        <f ca="1">IF(B373="","",#REF!)</f>
        <v/>
      </c>
      <c r="I373" s="667" t="str">
        <f ca="1">IF(B373="","",#REF!)</f>
        <v/>
      </c>
      <c r="J373" s="667" t="str">
        <f ca="1">IF(B373="","",#REF!)</f>
        <v/>
      </c>
      <c r="K373" s="667" t="str">
        <f ca="1">IF(B373="","",#REF!)</f>
        <v/>
      </c>
      <c r="L373" s="667" t="str">
        <f ca="1">IF(C373="","",#REF!)</f>
        <v/>
      </c>
    </row>
    <row r="374" spans="1:12">
      <c r="A374" s="640">
        <v>363</v>
      </c>
      <c r="B374" s="666" t="str">
        <f ca="1" t="shared" si="15"/>
        <v/>
      </c>
      <c r="C374" s="203" t="str">
        <f ca="1" t="shared" si="16"/>
        <v/>
      </c>
      <c r="D374" s="577" t="str">
        <f ca="1">IF(ISERROR(OFFSET('HARGA SATUAN'!$D$6,MATCH(C374,'HARGA SATUAN'!$C$7:$C$1492,0),0)),"",OFFSET('HARGA SATUAN'!$D$6,MATCH(C374,'HARGA SATUAN'!$C$7:$C$1492,0),0))</f>
        <v/>
      </c>
      <c r="E374" s="577">
        <f ca="1">IF(B374="+","Unit",IF(ISERROR(OFFSET('HARGA SATUAN'!$E$6,MATCH(C374,'HARGA SATUAN'!$C$7:$C$1492,0),0)),"",OFFSET('HARGA SATUAN'!$E$6,MATCH(C374,'HARGA SATUAN'!$C$7:$C$1492,0),0)))</f>
        <v>0</v>
      </c>
      <c r="F374" s="668" t="str">
        <f ca="1" t="shared" si="17"/>
        <v/>
      </c>
      <c r="G374" s="573">
        <f ca="1">IF(ISERROR(OFFSET('HARGA SATUAN'!$I$6,MATCH(C374,'HARGA SATUAN'!$C$7:$C$1492,0),0)),"",OFFSET('HARGA SATUAN'!$I$6,MATCH(C374,'HARGA SATUAN'!$C$7:$C$1492,0),0))</f>
        <v>0</v>
      </c>
      <c r="H374" s="667" t="str">
        <f ca="1">IF(B374="","",#REF!)</f>
        <v/>
      </c>
      <c r="I374" s="667" t="str">
        <f ca="1">IF(B374="","",#REF!)</f>
        <v/>
      </c>
      <c r="J374" s="667" t="str">
        <f ca="1">IF(B374="","",#REF!)</f>
        <v/>
      </c>
      <c r="K374" s="667" t="str">
        <f ca="1">IF(B374="","",#REF!)</f>
        <v/>
      </c>
      <c r="L374" s="667" t="str">
        <f ca="1">IF(C374="","",#REF!)</f>
        <v/>
      </c>
    </row>
    <row r="375" spans="1:12">
      <c r="A375" s="640">
        <v>364</v>
      </c>
      <c r="B375" s="666" t="str">
        <f ca="1" t="shared" si="15"/>
        <v/>
      </c>
      <c r="C375" s="203" t="str">
        <f ca="1" t="shared" si="16"/>
        <v/>
      </c>
      <c r="D375" s="577" t="str">
        <f ca="1">IF(ISERROR(OFFSET('HARGA SATUAN'!$D$6,MATCH(C375,'HARGA SATUAN'!$C$7:$C$1492,0),0)),"",OFFSET('HARGA SATUAN'!$D$6,MATCH(C375,'HARGA SATUAN'!$C$7:$C$1492,0),0))</f>
        <v/>
      </c>
      <c r="E375" s="577">
        <f ca="1">IF(B375="+","Unit",IF(ISERROR(OFFSET('HARGA SATUAN'!$E$6,MATCH(C375,'HARGA SATUAN'!$C$7:$C$1492,0),0)),"",OFFSET('HARGA SATUAN'!$E$6,MATCH(C375,'HARGA SATUAN'!$C$7:$C$1492,0),0)))</f>
        <v>0</v>
      </c>
      <c r="F375" s="668" t="str">
        <f ca="1" t="shared" si="17"/>
        <v/>
      </c>
      <c r="G375" s="573">
        <f ca="1">IF(ISERROR(OFFSET('HARGA SATUAN'!$I$6,MATCH(C375,'HARGA SATUAN'!$C$7:$C$1492,0),0)),"",OFFSET('HARGA SATUAN'!$I$6,MATCH(C375,'HARGA SATUAN'!$C$7:$C$1492,0),0))</f>
        <v>0</v>
      </c>
      <c r="H375" s="667" t="str">
        <f ca="1">IF(B375="","",#REF!)</f>
        <v/>
      </c>
      <c r="I375" s="667" t="str">
        <f ca="1">IF(B375="","",#REF!)</f>
        <v/>
      </c>
      <c r="J375" s="667" t="str">
        <f ca="1">IF(B375="","",#REF!)</f>
        <v/>
      </c>
      <c r="K375" s="667" t="str">
        <f ca="1">IF(B375="","",#REF!)</f>
        <v/>
      </c>
      <c r="L375" s="667" t="str">
        <f ca="1">IF(C375="","",#REF!)</f>
        <v/>
      </c>
    </row>
    <row r="376" spans="1:12">
      <c r="A376" s="640">
        <v>365</v>
      </c>
      <c r="B376" s="666" t="str">
        <f ca="1" t="shared" si="15"/>
        <v/>
      </c>
      <c r="C376" s="203" t="str">
        <f ca="1" t="shared" si="16"/>
        <v/>
      </c>
      <c r="D376" s="577" t="str">
        <f ca="1">IF(ISERROR(OFFSET('HARGA SATUAN'!$D$6,MATCH(C376,'HARGA SATUAN'!$C$7:$C$1492,0),0)),"",OFFSET('HARGA SATUAN'!$D$6,MATCH(C376,'HARGA SATUAN'!$C$7:$C$1492,0),0))</f>
        <v/>
      </c>
      <c r="E376" s="577">
        <f ca="1">IF(B376="+","Unit",IF(ISERROR(OFFSET('HARGA SATUAN'!$E$6,MATCH(C376,'HARGA SATUAN'!$C$7:$C$1492,0),0)),"",OFFSET('HARGA SATUAN'!$E$6,MATCH(C376,'HARGA SATUAN'!$C$7:$C$1492,0),0)))</f>
        <v>0</v>
      </c>
      <c r="F376" s="668" t="str">
        <f ca="1" t="shared" si="17"/>
        <v/>
      </c>
      <c r="G376" s="573">
        <f ca="1">IF(ISERROR(OFFSET('HARGA SATUAN'!$I$6,MATCH(C376,'HARGA SATUAN'!$C$7:$C$1492,0),0)),"",OFFSET('HARGA SATUAN'!$I$6,MATCH(C376,'HARGA SATUAN'!$C$7:$C$1492,0),0))</f>
        <v>0</v>
      </c>
      <c r="H376" s="667" t="str">
        <f ca="1">IF(B376="","",#REF!)</f>
        <v/>
      </c>
      <c r="I376" s="667" t="str">
        <f ca="1">IF(B376="","",#REF!)</f>
        <v/>
      </c>
      <c r="J376" s="667" t="str">
        <f ca="1">IF(B376="","",#REF!)</f>
        <v/>
      </c>
      <c r="K376" s="667" t="str">
        <f ca="1">IF(B376="","",#REF!)</f>
        <v/>
      </c>
      <c r="L376" s="667" t="str">
        <f ca="1">IF(C376="","",#REF!)</f>
        <v/>
      </c>
    </row>
    <row r="377" spans="1:12">
      <c r="A377" s="640">
        <v>366</v>
      </c>
      <c r="B377" s="666" t="str">
        <f ca="1" t="shared" si="15"/>
        <v/>
      </c>
      <c r="C377" s="203" t="str">
        <f ca="1" t="shared" si="16"/>
        <v/>
      </c>
      <c r="D377" s="577" t="str">
        <f ca="1">IF(ISERROR(OFFSET('HARGA SATUAN'!$D$6,MATCH(C377,'HARGA SATUAN'!$C$7:$C$1492,0),0)),"",OFFSET('HARGA SATUAN'!$D$6,MATCH(C377,'HARGA SATUAN'!$C$7:$C$1492,0),0))</f>
        <v/>
      </c>
      <c r="E377" s="577">
        <f ca="1">IF(B377="+","Unit",IF(ISERROR(OFFSET('HARGA SATUAN'!$E$6,MATCH(C377,'HARGA SATUAN'!$C$7:$C$1492,0),0)),"",OFFSET('HARGA SATUAN'!$E$6,MATCH(C377,'HARGA SATUAN'!$C$7:$C$1492,0),0)))</f>
        <v>0</v>
      </c>
      <c r="F377" s="668" t="str">
        <f ca="1" t="shared" si="17"/>
        <v/>
      </c>
      <c r="G377" s="573">
        <f ca="1">IF(ISERROR(OFFSET('HARGA SATUAN'!$I$6,MATCH(C377,'HARGA SATUAN'!$C$7:$C$1492,0),0)),"",OFFSET('HARGA SATUAN'!$I$6,MATCH(C377,'HARGA SATUAN'!$C$7:$C$1492,0),0))</f>
        <v>0</v>
      </c>
      <c r="H377" s="667" t="str">
        <f ca="1">IF(B377="","",#REF!)</f>
        <v/>
      </c>
      <c r="I377" s="667" t="str">
        <f ca="1">IF(B377="","",#REF!)</f>
        <v/>
      </c>
      <c r="J377" s="667" t="str">
        <f ca="1">IF(B377="","",#REF!)</f>
        <v/>
      </c>
      <c r="K377" s="667" t="str">
        <f ca="1">IF(B377="","",#REF!)</f>
        <v/>
      </c>
      <c r="L377" s="667" t="str">
        <f ca="1">IF(C377="","",#REF!)</f>
        <v/>
      </c>
    </row>
    <row r="378" spans="1:12">
      <c r="A378" s="640">
        <v>367</v>
      </c>
      <c r="B378" s="666" t="str">
        <f ca="1" t="shared" si="15"/>
        <v/>
      </c>
      <c r="C378" s="203" t="str">
        <f ca="1" t="shared" si="16"/>
        <v/>
      </c>
      <c r="D378" s="577" t="str">
        <f ca="1">IF(ISERROR(OFFSET('HARGA SATUAN'!$D$6,MATCH(C378,'HARGA SATUAN'!$C$7:$C$1492,0),0)),"",OFFSET('HARGA SATUAN'!$D$6,MATCH(C378,'HARGA SATUAN'!$C$7:$C$1492,0),0))</f>
        <v/>
      </c>
      <c r="E378" s="577">
        <f ca="1">IF(B378="+","Unit",IF(ISERROR(OFFSET('HARGA SATUAN'!$E$6,MATCH(C378,'HARGA SATUAN'!$C$7:$C$1492,0),0)),"",OFFSET('HARGA SATUAN'!$E$6,MATCH(C378,'HARGA SATUAN'!$C$7:$C$1492,0),0)))</f>
        <v>0</v>
      </c>
      <c r="F378" s="668" t="str">
        <f ca="1" t="shared" si="17"/>
        <v/>
      </c>
      <c r="G378" s="573">
        <f ca="1">IF(ISERROR(OFFSET('HARGA SATUAN'!$I$6,MATCH(C378,'HARGA SATUAN'!$C$7:$C$1492,0),0)),"",OFFSET('HARGA SATUAN'!$I$6,MATCH(C378,'HARGA SATUAN'!$C$7:$C$1492,0),0))</f>
        <v>0</v>
      </c>
      <c r="H378" s="667" t="str">
        <f ca="1">IF(B378="","",#REF!)</f>
        <v/>
      </c>
      <c r="I378" s="667" t="str">
        <f ca="1">IF(B378="","",#REF!)</f>
        <v/>
      </c>
      <c r="J378" s="667" t="str">
        <f ca="1">IF(B378="","",#REF!)</f>
        <v/>
      </c>
      <c r="K378" s="667" t="str">
        <f ca="1">IF(B378="","",#REF!)</f>
        <v/>
      </c>
      <c r="L378" s="667" t="str">
        <f ca="1">IF(C378="","",#REF!)</f>
        <v/>
      </c>
    </row>
    <row r="379" spans="1:12">
      <c r="A379" s="640">
        <v>368</v>
      </c>
      <c r="B379" s="666" t="str">
        <f ca="1" t="shared" si="15"/>
        <v/>
      </c>
      <c r="C379" s="203" t="str">
        <f ca="1" t="shared" si="16"/>
        <v/>
      </c>
      <c r="D379" s="577" t="str">
        <f ca="1">IF(ISERROR(OFFSET('HARGA SATUAN'!$D$6,MATCH(C379,'HARGA SATUAN'!$C$7:$C$1492,0),0)),"",OFFSET('HARGA SATUAN'!$D$6,MATCH(C379,'HARGA SATUAN'!$C$7:$C$1492,0),0))</f>
        <v/>
      </c>
      <c r="E379" s="577">
        <f ca="1">IF(B379="+","Unit",IF(ISERROR(OFFSET('HARGA SATUAN'!$E$6,MATCH(C379,'HARGA SATUAN'!$C$7:$C$1492,0),0)),"",OFFSET('HARGA SATUAN'!$E$6,MATCH(C379,'HARGA SATUAN'!$C$7:$C$1492,0),0)))</f>
        <v>0</v>
      </c>
      <c r="F379" s="668" t="str">
        <f ca="1" t="shared" si="17"/>
        <v/>
      </c>
      <c r="G379" s="573">
        <f ca="1">IF(ISERROR(OFFSET('HARGA SATUAN'!$I$6,MATCH(C379,'HARGA SATUAN'!$C$7:$C$1492,0),0)),"",OFFSET('HARGA SATUAN'!$I$6,MATCH(C379,'HARGA SATUAN'!$C$7:$C$1492,0),0))</f>
        <v>0</v>
      </c>
      <c r="H379" s="667" t="str">
        <f ca="1">IF(B379="","",#REF!)</f>
        <v/>
      </c>
      <c r="I379" s="667" t="str">
        <f ca="1">IF(B379="","",#REF!)</f>
        <v/>
      </c>
      <c r="J379" s="667" t="str">
        <f ca="1">IF(B379="","",#REF!)</f>
        <v/>
      </c>
      <c r="K379" s="667" t="str">
        <f ca="1">IF(B379="","",#REF!)</f>
        <v/>
      </c>
      <c r="L379" s="667" t="str">
        <f ca="1">IF(C379="","",#REF!)</f>
        <v/>
      </c>
    </row>
    <row r="380" spans="1:12">
      <c r="A380" s="640">
        <v>369</v>
      </c>
      <c r="B380" s="666" t="str">
        <f ca="1" t="shared" si="15"/>
        <v/>
      </c>
      <c r="C380" s="203" t="str">
        <f ca="1" t="shared" si="16"/>
        <v/>
      </c>
      <c r="D380" s="577" t="str">
        <f ca="1">IF(ISERROR(OFFSET('HARGA SATUAN'!$D$6,MATCH(C380,'HARGA SATUAN'!$C$7:$C$1492,0),0)),"",OFFSET('HARGA SATUAN'!$D$6,MATCH(C380,'HARGA SATUAN'!$C$7:$C$1492,0),0))</f>
        <v/>
      </c>
      <c r="E380" s="577">
        <f ca="1">IF(B380="+","Unit",IF(ISERROR(OFFSET('HARGA SATUAN'!$E$6,MATCH(C380,'HARGA SATUAN'!$C$7:$C$1492,0),0)),"",OFFSET('HARGA SATUAN'!$E$6,MATCH(C380,'HARGA SATUAN'!$C$7:$C$1492,0),0)))</f>
        <v>0</v>
      </c>
      <c r="F380" s="668" t="str">
        <f ca="1" t="shared" si="17"/>
        <v/>
      </c>
      <c r="G380" s="573">
        <f ca="1">IF(ISERROR(OFFSET('HARGA SATUAN'!$I$6,MATCH(C380,'HARGA SATUAN'!$C$7:$C$1492,0),0)),"",OFFSET('HARGA SATUAN'!$I$6,MATCH(C380,'HARGA SATUAN'!$C$7:$C$1492,0),0))</f>
        <v>0</v>
      </c>
      <c r="H380" s="667" t="str">
        <f ca="1">IF(B380="","",#REF!)</f>
        <v/>
      </c>
      <c r="I380" s="667" t="str">
        <f ca="1">IF(B380="","",#REF!)</f>
        <v/>
      </c>
      <c r="J380" s="667" t="str">
        <f ca="1">IF(B380="","",#REF!)</f>
        <v/>
      </c>
      <c r="K380" s="667" t="str">
        <f ca="1">IF(B380="","",#REF!)</f>
        <v/>
      </c>
      <c r="L380" s="667" t="str">
        <f ca="1">IF(C380="","",#REF!)</f>
        <v/>
      </c>
    </row>
    <row r="381" spans="1:12">
      <c r="A381" s="640">
        <v>370</v>
      </c>
      <c r="B381" s="666" t="str">
        <f ca="1" t="shared" si="15"/>
        <v/>
      </c>
      <c r="C381" s="203" t="str">
        <f ca="1" t="shared" si="16"/>
        <v/>
      </c>
      <c r="D381" s="577" t="str">
        <f ca="1">IF(ISERROR(OFFSET('HARGA SATUAN'!$D$6,MATCH(C381,'HARGA SATUAN'!$C$7:$C$1492,0),0)),"",OFFSET('HARGA SATUAN'!$D$6,MATCH(C381,'HARGA SATUAN'!$C$7:$C$1492,0),0))</f>
        <v/>
      </c>
      <c r="E381" s="577">
        <f ca="1">IF(B381="+","Unit",IF(ISERROR(OFFSET('HARGA SATUAN'!$E$6,MATCH(C381,'HARGA SATUAN'!$C$7:$C$1492,0),0)),"",OFFSET('HARGA SATUAN'!$E$6,MATCH(C381,'HARGA SATUAN'!$C$7:$C$1492,0),0)))</f>
        <v>0</v>
      </c>
      <c r="F381" s="668" t="str">
        <f ca="1" t="shared" si="17"/>
        <v/>
      </c>
      <c r="G381" s="573">
        <f ca="1">IF(ISERROR(OFFSET('HARGA SATUAN'!$I$6,MATCH(C381,'HARGA SATUAN'!$C$7:$C$1492,0),0)),"",OFFSET('HARGA SATUAN'!$I$6,MATCH(C381,'HARGA SATUAN'!$C$7:$C$1492,0),0))</f>
        <v>0</v>
      </c>
      <c r="H381" s="667" t="str">
        <f ca="1">IF(B381="","",#REF!)</f>
        <v/>
      </c>
      <c r="I381" s="667" t="str">
        <f ca="1">IF(B381="","",#REF!)</f>
        <v/>
      </c>
      <c r="J381" s="667" t="str">
        <f ca="1">IF(B381="","",#REF!)</f>
        <v/>
      </c>
      <c r="K381" s="667" t="str">
        <f ca="1">IF(B381="","",#REF!)</f>
        <v/>
      </c>
      <c r="L381" s="667" t="str">
        <f ca="1">IF(C381="","",#REF!)</f>
        <v/>
      </c>
    </row>
    <row r="382" spans="1:12">
      <c r="A382" s="640">
        <v>371</v>
      </c>
      <c r="B382" s="666" t="str">
        <f ca="1" t="shared" si="15"/>
        <v/>
      </c>
      <c r="C382" s="203" t="str">
        <f ca="1" t="shared" si="16"/>
        <v/>
      </c>
      <c r="D382" s="577" t="str">
        <f ca="1">IF(ISERROR(OFFSET('HARGA SATUAN'!$D$6,MATCH(C382,'HARGA SATUAN'!$C$7:$C$1492,0),0)),"",OFFSET('HARGA SATUAN'!$D$6,MATCH(C382,'HARGA SATUAN'!$C$7:$C$1492,0),0))</f>
        <v/>
      </c>
      <c r="E382" s="577">
        <f ca="1">IF(B382="+","Unit",IF(ISERROR(OFFSET('HARGA SATUAN'!$E$6,MATCH(C382,'HARGA SATUAN'!$C$7:$C$1492,0),0)),"",OFFSET('HARGA SATUAN'!$E$6,MATCH(C382,'HARGA SATUAN'!$C$7:$C$1492,0),0)))</f>
        <v>0</v>
      </c>
      <c r="F382" s="668" t="str">
        <f ca="1" t="shared" si="17"/>
        <v/>
      </c>
      <c r="G382" s="573">
        <f ca="1">IF(ISERROR(OFFSET('HARGA SATUAN'!$I$6,MATCH(C382,'HARGA SATUAN'!$C$7:$C$1492,0),0)),"",OFFSET('HARGA SATUAN'!$I$6,MATCH(C382,'HARGA SATUAN'!$C$7:$C$1492,0),0))</f>
        <v>0</v>
      </c>
      <c r="H382" s="667" t="str">
        <f ca="1">IF(B382="","",#REF!)</f>
        <v/>
      </c>
      <c r="I382" s="667" t="str">
        <f ca="1">IF(B382="","",#REF!)</f>
        <v/>
      </c>
      <c r="J382" s="667" t="str">
        <f ca="1">IF(B382="","",#REF!)</f>
        <v/>
      </c>
      <c r="K382" s="667" t="str">
        <f ca="1">IF(B382="","",#REF!)</f>
        <v/>
      </c>
      <c r="L382" s="667" t="str">
        <f ca="1">IF(C382="","",#REF!)</f>
        <v/>
      </c>
    </row>
    <row r="383" spans="1:12">
      <c r="A383" s="640">
        <v>372</v>
      </c>
      <c r="B383" s="666" t="str">
        <f ca="1" t="shared" si="15"/>
        <v/>
      </c>
      <c r="C383" s="203" t="str">
        <f ca="1" t="shared" si="16"/>
        <v/>
      </c>
      <c r="D383" s="577" t="str">
        <f ca="1">IF(ISERROR(OFFSET('HARGA SATUAN'!$D$6,MATCH(C383,'HARGA SATUAN'!$C$7:$C$1492,0),0)),"",OFFSET('HARGA SATUAN'!$D$6,MATCH(C383,'HARGA SATUAN'!$C$7:$C$1492,0),0))</f>
        <v/>
      </c>
      <c r="E383" s="577">
        <f ca="1">IF(B383="+","Unit",IF(ISERROR(OFFSET('HARGA SATUAN'!$E$6,MATCH(C383,'HARGA SATUAN'!$C$7:$C$1492,0),0)),"",OFFSET('HARGA SATUAN'!$E$6,MATCH(C383,'HARGA SATUAN'!$C$7:$C$1492,0),0)))</f>
        <v>0</v>
      </c>
      <c r="F383" s="668" t="str">
        <f ca="1" t="shared" si="17"/>
        <v/>
      </c>
      <c r="G383" s="573">
        <f ca="1">IF(ISERROR(OFFSET('HARGA SATUAN'!$I$6,MATCH(C383,'HARGA SATUAN'!$C$7:$C$1492,0),0)),"",OFFSET('HARGA SATUAN'!$I$6,MATCH(C383,'HARGA SATUAN'!$C$7:$C$1492,0),0))</f>
        <v>0</v>
      </c>
      <c r="H383" s="667" t="str">
        <f ca="1">IF(B383="","",#REF!)</f>
        <v/>
      </c>
      <c r="I383" s="667" t="str">
        <f ca="1">IF(B383="","",#REF!)</f>
        <v/>
      </c>
      <c r="J383" s="667" t="str">
        <f ca="1">IF(B383="","",#REF!)</f>
        <v/>
      </c>
      <c r="K383" s="667" t="str">
        <f ca="1">IF(B383="","",#REF!)</f>
        <v/>
      </c>
      <c r="L383" s="667" t="str">
        <f ca="1">IF(C383="","",#REF!)</f>
        <v/>
      </c>
    </row>
    <row r="384" spans="1:12">
      <c r="A384" s="640">
        <v>373</v>
      </c>
      <c r="B384" s="666" t="str">
        <f ca="1" t="shared" si="15"/>
        <v/>
      </c>
      <c r="C384" s="203" t="str">
        <f ca="1" t="shared" si="16"/>
        <v/>
      </c>
      <c r="D384" s="577" t="str">
        <f ca="1">IF(ISERROR(OFFSET('HARGA SATUAN'!$D$6,MATCH(C384,'HARGA SATUAN'!$C$7:$C$1492,0),0)),"",OFFSET('HARGA SATUAN'!$D$6,MATCH(C384,'HARGA SATUAN'!$C$7:$C$1492,0),0))</f>
        <v/>
      </c>
      <c r="E384" s="577">
        <f ca="1">IF(B384="+","Unit",IF(ISERROR(OFFSET('HARGA SATUAN'!$E$6,MATCH(C384,'HARGA SATUAN'!$C$7:$C$1492,0),0)),"",OFFSET('HARGA SATUAN'!$E$6,MATCH(C384,'HARGA SATUAN'!$C$7:$C$1492,0),0)))</f>
        <v>0</v>
      </c>
      <c r="F384" s="668" t="str">
        <f ca="1" t="shared" si="17"/>
        <v/>
      </c>
      <c r="G384" s="573">
        <f ca="1">IF(ISERROR(OFFSET('HARGA SATUAN'!$I$6,MATCH(C384,'HARGA SATUAN'!$C$7:$C$1492,0),0)),"",OFFSET('HARGA SATUAN'!$I$6,MATCH(C384,'HARGA SATUAN'!$C$7:$C$1492,0),0))</f>
        <v>0</v>
      </c>
      <c r="H384" s="667" t="str">
        <f ca="1">IF(B384="","",#REF!)</f>
        <v/>
      </c>
      <c r="I384" s="667" t="str">
        <f ca="1">IF(B384="","",#REF!)</f>
        <v/>
      </c>
      <c r="J384" s="667" t="str">
        <f ca="1">IF(B384="","",#REF!)</f>
        <v/>
      </c>
      <c r="K384" s="667" t="str">
        <f ca="1">IF(B384="","",#REF!)</f>
        <v/>
      </c>
      <c r="L384" s="667" t="str">
        <f ca="1">IF(C384="","",#REF!)</f>
        <v/>
      </c>
    </row>
    <row r="385" spans="1:12">
      <c r="A385" s="640">
        <v>374</v>
      </c>
      <c r="B385" s="666" t="str">
        <f ca="1" t="shared" si="15"/>
        <v/>
      </c>
      <c r="C385" s="203" t="str">
        <f ca="1" t="shared" si="16"/>
        <v/>
      </c>
      <c r="D385" s="577" t="str">
        <f ca="1">IF(ISERROR(OFFSET('HARGA SATUAN'!$D$6,MATCH(C385,'HARGA SATUAN'!$C$7:$C$1492,0),0)),"",OFFSET('HARGA SATUAN'!$D$6,MATCH(C385,'HARGA SATUAN'!$C$7:$C$1492,0),0))</f>
        <v/>
      </c>
      <c r="E385" s="577">
        <f ca="1">IF(B385="+","Unit",IF(ISERROR(OFFSET('HARGA SATUAN'!$E$6,MATCH(C385,'HARGA SATUAN'!$C$7:$C$1492,0),0)),"",OFFSET('HARGA SATUAN'!$E$6,MATCH(C385,'HARGA SATUAN'!$C$7:$C$1492,0),0)))</f>
        <v>0</v>
      </c>
      <c r="F385" s="668" t="str">
        <f ca="1" t="shared" si="17"/>
        <v/>
      </c>
      <c r="G385" s="573">
        <f ca="1">IF(ISERROR(OFFSET('HARGA SATUAN'!$I$6,MATCH(C385,'HARGA SATUAN'!$C$7:$C$1492,0),0)),"",OFFSET('HARGA SATUAN'!$I$6,MATCH(C385,'HARGA SATUAN'!$C$7:$C$1492,0),0))</f>
        <v>0</v>
      </c>
      <c r="H385" s="667" t="str">
        <f ca="1">IF(B385="","",#REF!)</f>
        <v/>
      </c>
      <c r="I385" s="667" t="str">
        <f ca="1">IF(B385="","",#REF!)</f>
        <v/>
      </c>
      <c r="J385" s="667" t="str">
        <f ca="1">IF(B385="","",#REF!)</f>
        <v/>
      </c>
      <c r="K385" s="667" t="str">
        <f ca="1">IF(B385="","",#REF!)</f>
        <v/>
      </c>
      <c r="L385" s="667" t="str">
        <f ca="1">IF(C385="","",#REF!)</f>
        <v/>
      </c>
    </row>
    <row r="386" spans="1:12">
      <c r="A386" s="640">
        <v>375</v>
      </c>
      <c r="B386" s="666" t="str">
        <f ca="1" t="shared" si="15"/>
        <v/>
      </c>
      <c r="C386" s="203" t="str">
        <f ca="1" t="shared" si="16"/>
        <v/>
      </c>
      <c r="D386" s="577" t="str">
        <f ca="1">IF(ISERROR(OFFSET('HARGA SATUAN'!$D$6,MATCH(C386,'HARGA SATUAN'!$C$7:$C$1492,0),0)),"",OFFSET('HARGA SATUAN'!$D$6,MATCH(C386,'HARGA SATUAN'!$C$7:$C$1492,0),0))</f>
        <v/>
      </c>
      <c r="E386" s="577">
        <f ca="1">IF(B386="+","Unit",IF(ISERROR(OFFSET('HARGA SATUAN'!$E$6,MATCH(C386,'HARGA SATUAN'!$C$7:$C$1492,0),0)),"",OFFSET('HARGA SATUAN'!$E$6,MATCH(C386,'HARGA SATUAN'!$C$7:$C$1492,0),0)))</f>
        <v>0</v>
      </c>
      <c r="F386" s="668" t="str">
        <f ca="1" t="shared" si="17"/>
        <v/>
      </c>
      <c r="G386" s="573">
        <f ca="1">IF(ISERROR(OFFSET('HARGA SATUAN'!$I$6,MATCH(C386,'HARGA SATUAN'!$C$7:$C$1492,0),0)),"",OFFSET('HARGA SATUAN'!$I$6,MATCH(C386,'HARGA SATUAN'!$C$7:$C$1492,0),0))</f>
        <v>0</v>
      </c>
      <c r="H386" s="667" t="str">
        <f ca="1">IF(B386="","",#REF!)</f>
        <v/>
      </c>
      <c r="I386" s="667" t="str">
        <f ca="1">IF(B386="","",#REF!)</f>
        <v/>
      </c>
      <c r="J386" s="667" t="str">
        <f ca="1">IF(B386="","",#REF!)</f>
        <v/>
      </c>
      <c r="K386" s="667" t="str">
        <f ca="1">IF(B386="","",#REF!)</f>
        <v/>
      </c>
      <c r="L386" s="667" t="str">
        <f ca="1">IF(C386="","",#REF!)</f>
        <v/>
      </c>
    </row>
    <row r="387" spans="1:12">
      <c r="A387" s="640">
        <v>376</v>
      </c>
      <c r="B387" s="666" t="str">
        <f ca="1" t="shared" si="15"/>
        <v/>
      </c>
      <c r="C387" s="203" t="str">
        <f ca="1" t="shared" si="16"/>
        <v/>
      </c>
      <c r="D387" s="577" t="str">
        <f ca="1">IF(ISERROR(OFFSET('HARGA SATUAN'!$D$6,MATCH(C387,'HARGA SATUAN'!$C$7:$C$1492,0),0)),"",OFFSET('HARGA SATUAN'!$D$6,MATCH(C387,'HARGA SATUAN'!$C$7:$C$1492,0),0))</f>
        <v/>
      </c>
      <c r="E387" s="577">
        <f ca="1">IF(B387="+","Unit",IF(ISERROR(OFFSET('HARGA SATUAN'!$E$6,MATCH(C387,'HARGA SATUAN'!$C$7:$C$1492,0),0)),"",OFFSET('HARGA SATUAN'!$E$6,MATCH(C387,'HARGA SATUAN'!$C$7:$C$1492,0),0)))</f>
        <v>0</v>
      </c>
      <c r="F387" s="668" t="str">
        <f ca="1" t="shared" si="17"/>
        <v/>
      </c>
      <c r="G387" s="573">
        <f ca="1">IF(ISERROR(OFFSET('HARGA SATUAN'!$I$6,MATCH(C387,'HARGA SATUAN'!$C$7:$C$1492,0),0)),"",OFFSET('HARGA SATUAN'!$I$6,MATCH(C387,'HARGA SATUAN'!$C$7:$C$1492,0),0))</f>
        <v>0</v>
      </c>
      <c r="H387" s="667" t="str">
        <f ca="1">IF(B387="","",#REF!)</f>
        <v/>
      </c>
      <c r="I387" s="667" t="str">
        <f ca="1">IF(B387="","",#REF!)</f>
        <v/>
      </c>
      <c r="J387" s="667" t="str">
        <f ca="1">IF(B387="","",#REF!)</f>
        <v/>
      </c>
      <c r="K387" s="667" t="str">
        <f ca="1">IF(B387="","",#REF!)</f>
        <v/>
      </c>
      <c r="L387" s="667" t="str">
        <f ca="1">IF(C387="","",#REF!)</f>
        <v/>
      </c>
    </row>
    <row r="388" spans="1:12">
      <c r="A388" s="640">
        <v>377</v>
      </c>
      <c r="B388" s="666" t="str">
        <f ca="1" t="shared" si="15"/>
        <v/>
      </c>
      <c r="C388" s="203" t="str">
        <f ca="1" t="shared" si="16"/>
        <v/>
      </c>
      <c r="D388" s="577" t="str">
        <f ca="1">IF(ISERROR(OFFSET('HARGA SATUAN'!$D$6,MATCH(C388,'HARGA SATUAN'!$C$7:$C$1492,0),0)),"",OFFSET('HARGA SATUAN'!$D$6,MATCH(C388,'HARGA SATUAN'!$C$7:$C$1492,0),0))</f>
        <v/>
      </c>
      <c r="E388" s="577">
        <f ca="1">IF(B388="+","Unit",IF(ISERROR(OFFSET('HARGA SATUAN'!$E$6,MATCH(C388,'HARGA SATUAN'!$C$7:$C$1492,0),0)),"",OFFSET('HARGA SATUAN'!$E$6,MATCH(C388,'HARGA SATUAN'!$C$7:$C$1492,0),0)))</f>
        <v>0</v>
      </c>
      <c r="F388" s="668" t="str">
        <f ca="1" t="shared" si="17"/>
        <v/>
      </c>
      <c r="G388" s="573">
        <f ca="1">IF(ISERROR(OFFSET('HARGA SATUAN'!$I$6,MATCH(C388,'HARGA SATUAN'!$C$7:$C$1492,0),0)),"",OFFSET('HARGA SATUAN'!$I$6,MATCH(C388,'HARGA SATUAN'!$C$7:$C$1492,0),0))</f>
        <v>0</v>
      </c>
      <c r="H388" s="667" t="str">
        <f ca="1">IF(B388="","",#REF!)</f>
        <v/>
      </c>
      <c r="I388" s="667" t="str">
        <f ca="1">IF(B388="","",#REF!)</f>
        <v/>
      </c>
      <c r="J388" s="667" t="str">
        <f ca="1">IF(B388="","",#REF!)</f>
        <v/>
      </c>
      <c r="K388" s="667" t="str">
        <f ca="1">IF(B388="","",#REF!)</f>
        <v/>
      </c>
      <c r="L388" s="667" t="str">
        <f ca="1">IF(C388="","",#REF!)</f>
        <v/>
      </c>
    </row>
    <row r="389" spans="1:12">
      <c r="A389" s="640">
        <v>378</v>
      </c>
      <c r="B389" s="666" t="str">
        <f ca="1" t="shared" si="15"/>
        <v/>
      </c>
      <c r="C389" s="203" t="str">
        <f ca="1" t="shared" si="16"/>
        <v/>
      </c>
      <c r="D389" s="577" t="str">
        <f ca="1">IF(ISERROR(OFFSET('HARGA SATUAN'!$D$6,MATCH(C389,'HARGA SATUAN'!$C$7:$C$1492,0),0)),"",OFFSET('HARGA SATUAN'!$D$6,MATCH(C389,'HARGA SATUAN'!$C$7:$C$1492,0),0))</f>
        <v/>
      </c>
      <c r="E389" s="577">
        <f ca="1">IF(B389="+","Unit",IF(ISERROR(OFFSET('HARGA SATUAN'!$E$6,MATCH(C389,'HARGA SATUAN'!$C$7:$C$1492,0),0)),"",OFFSET('HARGA SATUAN'!$E$6,MATCH(C389,'HARGA SATUAN'!$C$7:$C$1492,0),0)))</f>
        <v>0</v>
      </c>
      <c r="F389" s="668" t="str">
        <f ca="1" t="shared" si="17"/>
        <v/>
      </c>
      <c r="G389" s="573">
        <f ca="1">IF(ISERROR(OFFSET('HARGA SATUAN'!$I$6,MATCH(C389,'HARGA SATUAN'!$C$7:$C$1492,0),0)),"",OFFSET('HARGA SATUAN'!$I$6,MATCH(C389,'HARGA SATUAN'!$C$7:$C$1492,0),0))</f>
        <v>0</v>
      </c>
      <c r="H389" s="667" t="str">
        <f ca="1">IF(B389="","",#REF!)</f>
        <v/>
      </c>
      <c r="I389" s="667" t="str">
        <f ca="1">IF(B389="","",#REF!)</f>
        <v/>
      </c>
      <c r="J389" s="667" t="str">
        <f ca="1">IF(B389="","",#REF!)</f>
        <v/>
      </c>
      <c r="K389" s="667" t="str">
        <f ca="1">IF(B389="","",#REF!)</f>
        <v/>
      </c>
      <c r="L389" s="667" t="str">
        <f ca="1">IF(C389="","",#REF!)</f>
        <v/>
      </c>
    </row>
    <row r="390" spans="1:12">
      <c r="A390" s="640">
        <v>379</v>
      </c>
      <c r="B390" s="666" t="str">
        <f ca="1" t="shared" si="15"/>
        <v/>
      </c>
      <c r="C390" s="203" t="str">
        <f ca="1" t="shared" si="16"/>
        <v/>
      </c>
      <c r="D390" s="577" t="str">
        <f ca="1">IF(ISERROR(OFFSET('HARGA SATUAN'!$D$6,MATCH(C390,'HARGA SATUAN'!$C$7:$C$1492,0),0)),"",OFFSET('HARGA SATUAN'!$D$6,MATCH(C390,'HARGA SATUAN'!$C$7:$C$1492,0),0))</f>
        <v/>
      </c>
      <c r="E390" s="577">
        <f ca="1">IF(B390="+","Unit",IF(ISERROR(OFFSET('HARGA SATUAN'!$E$6,MATCH(C390,'HARGA SATUAN'!$C$7:$C$1492,0),0)),"",OFFSET('HARGA SATUAN'!$E$6,MATCH(C390,'HARGA SATUAN'!$C$7:$C$1492,0),0)))</f>
        <v>0</v>
      </c>
      <c r="F390" s="668" t="str">
        <f ca="1" t="shared" si="17"/>
        <v/>
      </c>
      <c r="G390" s="573">
        <f ca="1">IF(ISERROR(OFFSET('HARGA SATUAN'!$I$6,MATCH(C390,'HARGA SATUAN'!$C$7:$C$1492,0),0)),"",OFFSET('HARGA SATUAN'!$I$6,MATCH(C390,'HARGA SATUAN'!$C$7:$C$1492,0),0))</f>
        <v>0</v>
      </c>
      <c r="H390" s="667" t="str">
        <f ca="1">IF(B390="","",#REF!)</f>
        <v/>
      </c>
      <c r="I390" s="667" t="str">
        <f ca="1">IF(B390="","",#REF!)</f>
        <v/>
      </c>
      <c r="J390" s="667" t="str">
        <f ca="1">IF(B390="","",#REF!)</f>
        <v/>
      </c>
      <c r="K390" s="667" t="str">
        <f ca="1">IF(B390="","",#REF!)</f>
        <v/>
      </c>
      <c r="L390" s="667" t="str">
        <f ca="1">IF(C390="","",#REF!)</f>
        <v/>
      </c>
    </row>
    <row r="391" spans="1:12">
      <c r="A391" s="640">
        <v>380</v>
      </c>
      <c r="B391" s="666" t="str">
        <f ca="1" t="shared" si="15"/>
        <v/>
      </c>
      <c r="C391" s="203" t="str">
        <f ca="1" t="shared" si="16"/>
        <v/>
      </c>
      <c r="D391" s="577" t="str">
        <f ca="1">IF(ISERROR(OFFSET('HARGA SATUAN'!$D$6,MATCH(C391,'HARGA SATUAN'!$C$7:$C$1492,0),0)),"",OFFSET('HARGA SATUAN'!$D$6,MATCH(C391,'HARGA SATUAN'!$C$7:$C$1492,0),0))</f>
        <v/>
      </c>
      <c r="E391" s="577">
        <f ca="1">IF(B391="+","Unit",IF(ISERROR(OFFSET('HARGA SATUAN'!$E$6,MATCH(C391,'HARGA SATUAN'!$C$7:$C$1492,0),0)),"",OFFSET('HARGA SATUAN'!$E$6,MATCH(C391,'HARGA SATUAN'!$C$7:$C$1492,0),0)))</f>
        <v>0</v>
      </c>
      <c r="F391" s="668" t="str">
        <f ca="1" t="shared" si="17"/>
        <v/>
      </c>
      <c r="G391" s="573">
        <f ca="1">IF(ISERROR(OFFSET('HARGA SATUAN'!$I$6,MATCH(C391,'HARGA SATUAN'!$C$7:$C$1492,0),0)),"",OFFSET('HARGA SATUAN'!$I$6,MATCH(C391,'HARGA SATUAN'!$C$7:$C$1492,0),0))</f>
        <v>0</v>
      </c>
      <c r="H391" s="667" t="str">
        <f ca="1">IF(B391="","",#REF!)</f>
        <v/>
      </c>
      <c r="I391" s="667" t="str">
        <f ca="1">IF(B391="","",#REF!)</f>
        <v/>
      </c>
      <c r="J391" s="667" t="str">
        <f ca="1">IF(B391="","",#REF!)</f>
        <v/>
      </c>
      <c r="K391" s="667" t="str">
        <f ca="1">IF(B391="","",#REF!)</f>
        <v/>
      </c>
      <c r="L391" s="667" t="str">
        <f ca="1">IF(C391="","",#REF!)</f>
        <v/>
      </c>
    </row>
    <row r="392" spans="1:12">
      <c r="A392" s="640">
        <v>381</v>
      </c>
      <c r="B392" s="666" t="str">
        <f ca="1" t="shared" si="15"/>
        <v/>
      </c>
      <c r="C392" s="203" t="str">
        <f ca="1" t="shared" si="16"/>
        <v/>
      </c>
      <c r="D392" s="577" t="str">
        <f ca="1">IF(ISERROR(OFFSET('HARGA SATUAN'!$D$6,MATCH(C392,'HARGA SATUAN'!$C$7:$C$1492,0),0)),"",OFFSET('HARGA SATUAN'!$D$6,MATCH(C392,'HARGA SATUAN'!$C$7:$C$1492,0),0))</f>
        <v/>
      </c>
      <c r="E392" s="577">
        <f ca="1">IF(B392="+","Unit",IF(ISERROR(OFFSET('HARGA SATUAN'!$E$6,MATCH(C392,'HARGA SATUAN'!$C$7:$C$1492,0),0)),"",OFFSET('HARGA SATUAN'!$E$6,MATCH(C392,'HARGA SATUAN'!$C$7:$C$1492,0),0)))</f>
        <v>0</v>
      </c>
      <c r="F392" s="668" t="str">
        <f ca="1" t="shared" si="17"/>
        <v/>
      </c>
      <c r="G392" s="573">
        <f ca="1">IF(ISERROR(OFFSET('HARGA SATUAN'!$I$6,MATCH(C392,'HARGA SATUAN'!$C$7:$C$1492,0),0)),"",OFFSET('HARGA SATUAN'!$I$6,MATCH(C392,'HARGA SATUAN'!$C$7:$C$1492,0),0))</f>
        <v>0</v>
      </c>
      <c r="H392" s="667" t="str">
        <f ca="1">IF(B392="","",#REF!)</f>
        <v/>
      </c>
      <c r="I392" s="667" t="str">
        <f ca="1">IF(B392="","",#REF!)</f>
        <v/>
      </c>
      <c r="J392" s="667" t="str">
        <f ca="1">IF(B392="","",#REF!)</f>
        <v/>
      </c>
      <c r="K392" s="667" t="str">
        <f ca="1">IF(B392="","",#REF!)</f>
        <v/>
      </c>
      <c r="L392" s="667" t="str">
        <f ca="1">IF(C392="","",#REF!)</f>
        <v/>
      </c>
    </row>
    <row r="393" spans="1:12">
      <c r="A393" s="640">
        <v>382</v>
      </c>
      <c r="B393" s="666" t="str">
        <f ca="1" t="shared" si="15"/>
        <v/>
      </c>
      <c r="C393" s="203" t="str">
        <f ca="1" t="shared" si="16"/>
        <v/>
      </c>
      <c r="D393" s="577" t="str">
        <f ca="1">IF(ISERROR(OFFSET('HARGA SATUAN'!$D$6,MATCH(C393,'HARGA SATUAN'!$C$7:$C$1492,0),0)),"",OFFSET('HARGA SATUAN'!$D$6,MATCH(C393,'HARGA SATUAN'!$C$7:$C$1492,0),0))</f>
        <v/>
      </c>
      <c r="E393" s="577">
        <f ca="1">IF(B393="+","Unit",IF(ISERROR(OFFSET('HARGA SATUAN'!$E$6,MATCH(C393,'HARGA SATUAN'!$C$7:$C$1492,0),0)),"",OFFSET('HARGA SATUAN'!$E$6,MATCH(C393,'HARGA SATUAN'!$C$7:$C$1492,0),0)))</f>
        <v>0</v>
      </c>
      <c r="F393" s="668" t="str">
        <f ca="1" t="shared" si="17"/>
        <v/>
      </c>
      <c r="G393" s="573">
        <f ca="1">IF(ISERROR(OFFSET('HARGA SATUAN'!$I$6,MATCH(C393,'HARGA SATUAN'!$C$7:$C$1492,0),0)),"",OFFSET('HARGA SATUAN'!$I$6,MATCH(C393,'HARGA SATUAN'!$C$7:$C$1492,0),0))</f>
        <v>0</v>
      </c>
      <c r="H393" s="667" t="str">
        <f ca="1">IF(B393="","",#REF!)</f>
        <v/>
      </c>
      <c r="I393" s="667" t="str">
        <f ca="1">IF(B393="","",#REF!)</f>
        <v/>
      </c>
      <c r="J393" s="667" t="str">
        <f ca="1">IF(B393="","",#REF!)</f>
        <v/>
      </c>
      <c r="K393" s="667" t="str">
        <f ca="1">IF(B393="","",#REF!)</f>
        <v/>
      </c>
      <c r="L393" s="667" t="str">
        <f ca="1">IF(C393="","",#REF!)</f>
        <v/>
      </c>
    </row>
    <row r="394" spans="1:12">
      <c r="A394" s="640">
        <v>383</v>
      </c>
      <c r="B394" s="666" t="str">
        <f ca="1" t="shared" si="15"/>
        <v/>
      </c>
      <c r="C394" s="203" t="str">
        <f ca="1" t="shared" si="16"/>
        <v/>
      </c>
      <c r="D394" s="577" t="str">
        <f ca="1">IF(ISERROR(OFFSET('HARGA SATUAN'!$D$6,MATCH(C394,'HARGA SATUAN'!$C$7:$C$1492,0),0)),"",OFFSET('HARGA SATUAN'!$D$6,MATCH(C394,'HARGA SATUAN'!$C$7:$C$1492,0),0))</f>
        <v/>
      </c>
      <c r="E394" s="577">
        <f ca="1">IF(B394="+","Unit",IF(ISERROR(OFFSET('HARGA SATUAN'!$E$6,MATCH(C394,'HARGA SATUAN'!$C$7:$C$1492,0),0)),"",OFFSET('HARGA SATUAN'!$E$6,MATCH(C394,'HARGA SATUAN'!$C$7:$C$1492,0),0)))</f>
        <v>0</v>
      </c>
      <c r="F394" s="668" t="str">
        <f ca="1" t="shared" si="17"/>
        <v/>
      </c>
      <c r="G394" s="573">
        <f ca="1">IF(ISERROR(OFFSET('HARGA SATUAN'!$I$6,MATCH(C394,'HARGA SATUAN'!$C$7:$C$1492,0),0)),"",OFFSET('HARGA SATUAN'!$I$6,MATCH(C394,'HARGA SATUAN'!$C$7:$C$1492,0),0))</f>
        <v>0</v>
      </c>
      <c r="H394" s="667" t="str">
        <f ca="1">IF(B394="","",#REF!)</f>
        <v/>
      </c>
      <c r="I394" s="667" t="str">
        <f ca="1">IF(B394="","",#REF!)</f>
        <v/>
      </c>
      <c r="J394" s="667" t="str">
        <f ca="1">IF(B394="","",#REF!)</f>
        <v/>
      </c>
      <c r="K394" s="667" t="str">
        <f ca="1">IF(B394="","",#REF!)</f>
        <v/>
      </c>
      <c r="L394" s="667" t="str">
        <f ca="1">IF(C394="","",#REF!)</f>
        <v/>
      </c>
    </row>
    <row r="395" spans="1:12">
      <c r="A395" s="640">
        <v>384</v>
      </c>
      <c r="B395" s="666" t="str">
        <f ca="1" t="shared" si="15"/>
        <v/>
      </c>
      <c r="C395" s="203" t="str">
        <f ca="1" t="shared" si="16"/>
        <v/>
      </c>
      <c r="D395" s="577" t="str">
        <f ca="1">IF(ISERROR(OFFSET('HARGA SATUAN'!$D$6,MATCH(C395,'HARGA SATUAN'!$C$7:$C$1492,0),0)),"",OFFSET('HARGA SATUAN'!$D$6,MATCH(C395,'HARGA SATUAN'!$C$7:$C$1492,0),0))</f>
        <v/>
      </c>
      <c r="E395" s="577">
        <f ca="1">IF(B395="+","Unit",IF(ISERROR(OFFSET('HARGA SATUAN'!$E$6,MATCH(C395,'HARGA SATUAN'!$C$7:$C$1492,0),0)),"",OFFSET('HARGA SATUAN'!$E$6,MATCH(C395,'HARGA SATUAN'!$C$7:$C$1492,0),0)))</f>
        <v>0</v>
      </c>
      <c r="F395" s="668" t="str">
        <f ca="1" t="shared" si="17"/>
        <v/>
      </c>
      <c r="G395" s="573">
        <f ca="1">IF(ISERROR(OFFSET('HARGA SATUAN'!$I$6,MATCH(C395,'HARGA SATUAN'!$C$7:$C$1492,0),0)),"",OFFSET('HARGA SATUAN'!$I$6,MATCH(C395,'HARGA SATUAN'!$C$7:$C$1492,0),0))</f>
        <v>0</v>
      </c>
      <c r="H395" s="667" t="str">
        <f ca="1">IF(B395="","",#REF!)</f>
        <v/>
      </c>
      <c r="I395" s="667" t="str">
        <f ca="1">IF(B395="","",#REF!)</f>
        <v/>
      </c>
      <c r="J395" s="667" t="str">
        <f ca="1">IF(B395="","",#REF!)</f>
        <v/>
      </c>
      <c r="K395" s="667" t="str">
        <f ca="1">IF(B395="","",#REF!)</f>
        <v/>
      </c>
      <c r="L395" s="667" t="str">
        <f ca="1">IF(C395="","",#REF!)</f>
        <v/>
      </c>
    </row>
    <row r="396" spans="1:12">
      <c r="A396" s="640">
        <v>385</v>
      </c>
      <c r="B396" s="666" t="str">
        <f ca="1" t="shared" si="15"/>
        <v/>
      </c>
      <c r="C396" s="203" t="str">
        <f ca="1" t="shared" si="16"/>
        <v/>
      </c>
      <c r="D396" s="577" t="str">
        <f ca="1">IF(ISERROR(OFFSET('HARGA SATUAN'!$D$6,MATCH(C396,'HARGA SATUAN'!$C$7:$C$1492,0),0)),"",OFFSET('HARGA SATUAN'!$D$6,MATCH(C396,'HARGA SATUAN'!$C$7:$C$1492,0),0))</f>
        <v/>
      </c>
      <c r="E396" s="577">
        <f ca="1">IF(B396="+","Unit",IF(ISERROR(OFFSET('HARGA SATUAN'!$E$6,MATCH(C396,'HARGA SATUAN'!$C$7:$C$1492,0),0)),"",OFFSET('HARGA SATUAN'!$E$6,MATCH(C396,'HARGA SATUAN'!$C$7:$C$1492,0),0)))</f>
        <v>0</v>
      </c>
      <c r="F396" s="668" t="str">
        <f ca="1" t="shared" si="17"/>
        <v/>
      </c>
      <c r="G396" s="573">
        <f ca="1">IF(ISERROR(OFFSET('HARGA SATUAN'!$I$6,MATCH(C396,'HARGA SATUAN'!$C$7:$C$1492,0),0)),"",OFFSET('HARGA SATUAN'!$I$6,MATCH(C396,'HARGA SATUAN'!$C$7:$C$1492,0),0))</f>
        <v>0</v>
      </c>
      <c r="H396" s="667" t="str">
        <f ca="1">IF(B396="","",#REF!)</f>
        <v/>
      </c>
      <c r="I396" s="667" t="str">
        <f ca="1">IF(B396="","",#REF!)</f>
        <v/>
      </c>
      <c r="J396" s="667" t="str">
        <f ca="1">IF(B396="","",#REF!)</f>
        <v/>
      </c>
      <c r="K396" s="667" t="str">
        <f ca="1">IF(B396="","",#REF!)</f>
        <v/>
      </c>
      <c r="L396" s="667" t="str">
        <f ca="1">IF(C396="","",#REF!)</f>
        <v/>
      </c>
    </row>
    <row r="397" spans="1:12">
      <c r="A397" s="640">
        <v>386</v>
      </c>
      <c r="B397" s="666" t="str">
        <f ca="1" t="shared" ref="B397:B460" si="18">IF(C397="","",A397)</f>
        <v/>
      </c>
      <c r="C397" s="203" t="str">
        <f ca="1" t="shared" ref="C397:C460" si="19">IF(ISERROR(OFFSET($C$713,MATCH(A397,$F$714:$F$1320,0),0)),"",OFFSET($C$713,MATCH(A397,$F$714:$F$1320,0),0))</f>
        <v/>
      </c>
      <c r="D397" s="577" t="str">
        <f ca="1">IF(ISERROR(OFFSET('HARGA SATUAN'!$D$6,MATCH(C397,'HARGA SATUAN'!$C$7:$C$1492,0),0)),"",OFFSET('HARGA SATUAN'!$D$6,MATCH(C397,'HARGA SATUAN'!$C$7:$C$1492,0),0))</f>
        <v/>
      </c>
      <c r="E397" s="577">
        <f ca="1">IF(B397="+","Unit",IF(ISERROR(OFFSET('HARGA SATUAN'!$E$6,MATCH(C397,'HARGA SATUAN'!$C$7:$C$1492,0),0)),"",OFFSET('HARGA SATUAN'!$E$6,MATCH(C397,'HARGA SATUAN'!$C$7:$C$1492,0),0)))</f>
        <v>0</v>
      </c>
      <c r="F397" s="668" t="str">
        <f ca="1" t="shared" ref="F397:F460" si="20">IF(ISERROR(OFFSET($D$713,MATCH(A397,$F$714:$F$1320,0),0)),"",OFFSET($D$713,MATCH(A397,$F$714:$F$1320,0),0))</f>
        <v/>
      </c>
      <c r="G397" s="573">
        <f ca="1">IF(ISERROR(OFFSET('HARGA SATUAN'!$I$6,MATCH(C397,'HARGA SATUAN'!$C$7:$C$1492,0),0)),"",OFFSET('HARGA SATUAN'!$I$6,MATCH(C397,'HARGA SATUAN'!$C$7:$C$1492,0),0))</f>
        <v>0</v>
      </c>
      <c r="H397" s="667" t="str">
        <f ca="1">IF(B397="","",#REF!)</f>
        <v/>
      </c>
      <c r="I397" s="667" t="str">
        <f ca="1">IF(B397="","",#REF!)</f>
        <v/>
      </c>
      <c r="J397" s="667" t="str">
        <f ca="1">IF(B397="","",#REF!)</f>
        <v/>
      </c>
      <c r="K397" s="667" t="str">
        <f ca="1">IF(B397="","",#REF!)</f>
        <v/>
      </c>
      <c r="L397" s="667" t="str">
        <f ca="1">IF(C397="","",#REF!)</f>
        <v/>
      </c>
    </row>
    <row r="398" spans="1:12">
      <c r="A398" s="640">
        <v>387</v>
      </c>
      <c r="B398" s="666" t="str">
        <f ca="1" t="shared" si="18"/>
        <v/>
      </c>
      <c r="C398" s="203" t="str">
        <f ca="1" t="shared" si="19"/>
        <v/>
      </c>
      <c r="D398" s="577" t="str">
        <f ca="1">IF(ISERROR(OFFSET('HARGA SATUAN'!$D$6,MATCH(C398,'HARGA SATUAN'!$C$7:$C$1492,0),0)),"",OFFSET('HARGA SATUAN'!$D$6,MATCH(C398,'HARGA SATUAN'!$C$7:$C$1492,0),0))</f>
        <v/>
      </c>
      <c r="E398" s="577">
        <f ca="1">IF(B398="+","Unit",IF(ISERROR(OFFSET('HARGA SATUAN'!$E$6,MATCH(C398,'HARGA SATUAN'!$C$7:$C$1492,0),0)),"",OFFSET('HARGA SATUAN'!$E$6,MATCH(C398,'HARGA SATUAN'!$C$7:$C$1492,0),0)))</f>
        <v>0</v>
      </c>
      <c r="F398" s="668" t="str">
        <f ca="1" t="shared" si="20"/>
        <v/>
      </c>
      <c r="G398" s="573">
        <f ca="1">IF(ISERROR(OFFSET('HARGA SATUAN'!$I$6,MATCH(C398,'HARGA SATUAN'!$C$7:$C$1492,0),0)),"",OFFSET('HARGA SATUAN'!$I$6,MATCH(C398,'HARGA SATUAN'!$C$7:$C$1492,0),0))</f>
        <v>0</v>
      </c>
      <c r="H398" s="667" t="str">
        <f ca="1">IF(B398="","",#REF!)</f>
        <v/>
      </c>
      <c r="I398" s="667" t="str">
        <f ca="1">IF(B398="","",#REF!)</f>
        <v/>
      </c>
      <c r="J398" s="667" t="str">
        <f ca="1">IF(B398="","",#REF!)</f>
        <v/>
      </c>
      <c r="K398" s="667" t="str">
        <f ca="1">IF(B398="","",#REF!)</f>
        <v/>
      </c>
      <c r="L398" s="667" t="str">
        <f ca="1">IF(C398="","",#REF!)</f>
        <v/>
      </c>
    </row>
    <row r="399" spans="1:12">
      <c r="A399" s="640">
        <v>388</v>
      </c>
      <c r="B399" s="666" t="str">
        <f ca="1" t="shared" si="18"/>
        <v/>
      </c>
      <c r="C399" s="203" t="str">
        <f ca="1" t="shared" si="19"/>
        <v/>
      </c>
      <c r="D399" s="577" t="str">
        <f ca="1">IF(ISERROR(OFFSET('HARGA SATUAN'!$D$6,MATCH(C399,'HARGA SATUAN'!$C$7:$C$1492,0),0)),"",OFFSET('HARGA SATUAN'!$D$6,MATCH(C399,'HARGA SATUAN'!$C$7:$C$1492,0),0))</f>
        <v/>
      </c>
      <c r="E399" s="577">
        <f ca="1">IF(B399="+","Unit",IF(ISERROR(OFFSET('HARGA SATUAN'!$E$6,MATCH(C399,'HARGA SATUAN'!$C$7:$C$1492,0),0)),"",OFFSET('HARGA SATUAN'!$E$6,MATCH(C399,'HARGA SATUAN'!$C$7:$C$1492,0),0)))</f>
        <v>0</v>
      </c>
      <c r="F399" s="668" t="str">
        <f ca="1" t="shared" si="20"/>
        <v/>
      </c>
      <c r="G399" s="573">
        <f ca="1">IF(ISERROR(OFFSET('HARGA SATUAN'!$I$6,MATCH(C399,'HARGA SATUAN'!$C$7:$C$1492,0),0)),"",OFFSET('HARGA SATUAN'!$I$6,MATCH(C399,'HARGA SATUAN'!$C$7:$C$1492,0),0))</f>
        <v>0</v>
      </c>
      <c r="H399" s="667" t="str">
        <f ca="1">IF(B399="","",#REF!)</f>
        <v/>
      </c>
      <c r="I399" s="667" t="str">
        <f ca="1">IF(B399="","",#REF!)</f>
        <v/>
      </c>
      <c r="J399" s="667" t="str">
        <f ca="1">IF(B399="","",#REF!)</f>
        <v/>
      </c>
      <c r="K399" s="667" t="str">
        <f ca="1">IF(B399="","",#REF!)</f>
        <v/>
      </c>
      <c r="L399" s="667" t="str">
        <f ca="1">IF(C399="","",#REF!)</f>
        <v/>
      </c>
    </row>
    <row r="400" spans="1:12">
      <c r="A400" s="640">
        <v>389</v>
      </c>
      <c r="B400" s="666" t="str">
        <f ca="1" t="shared" si="18"/>
        <v/>
      </c>
      <c r="C400" s="203" t="str">
        <f ca="1" t="shared" si="19"/>
        <v/>
      </c>
      <c r="D400" s="577" t="str">
        <f ca="1">IF(ISERROR(OFFSET('HARGA SATUAN'!$D$6,MATCH(C400,'HARGA SATUAN'!$C$7:$C$1492,0),0)),"",OFFSET('HARGA SATUAN'!$D$6,MATCH(C400,'HARGA SATUAN'!$C$7:$C$1492,0),0))</f>
        <v/>
      </c>
      <c r="E400" s="577">
        <f ca="1">IF(B400="+","Unit",IF(ISERROR(OFFSET('HARGA SATUAN'!$E$6,MATCH(C400,'HARGA SATUAN'!$C$7:$C$1492,0),0)),"",OFFSET('HARGA SATUAN'!$E$6,MATCH(C400,'HARGA SATUAN'!$C$7:$C$1492,0),0)))</f>
        <v>0</v>
      </c>
      <c r="F400" s="668" t="str">
        <f ca="1" t="shared" si="20"/>
        <v/>
      </c>
      <c r="G400" s="573">
        <f ca="1">IF(ISERROR(OFFSET('HARGA SATUAN'!$I$6,MATCH(C400,'HARGA SATUAN'!$C$7:$C$1492,0),0)),"",OFFSET('HARGA SATUAN'!$I$6,MATCH(C400,'HARGA SATUAN'!$C$7:$C$1492,0),0))</f>
        <v>0</v>
      </c>
      <c r="H400" s="667" t="str">
        <f ca="1">IF(B400="","",#REF!)</f>
        <v/>
      </c>
      <c r="I400" s="667" t="str">
        <f ca="1">IF(B400="","",#REF!)</f>
        <v/>
      </c>
      <c r="J400" s="667" t="str">
        <f ca="1">IF(B400="","",#REF!)</f>
        <v/>
      </c>
      <c r="K400" s="667" t="str">
        <f ca="1">IF(B400="","",#REF!)</f>
        <v/>
      </c>
      <c r="L400" s="667" t="str">
        <f ca="1">IF(C400="","",#REF!)</f>
        <v/>
      </c>
    </row>
    <row r="401" spans="1:12">
      <c r="A401" s="640">
        <v>390</v>
      </c>
      <c r="B401" s="666" t="str">
        <f ca="1" t="shared" si="18"/>
        <v/>
      </c>
      <c r="C401" s="203" t="str">
        <f ca="1" t="shared" si="19"/>
        <v/>
      </c>
      <c r="D401" s="577" t="str">
        <f ca="1">IF(ISERROR(OFFSET('HARGA SATUAN'!$D$6,MATCH(C401,'HARGA SATUAN'!$C$7:$C$1492,0),0)),"",OFFSET('HARGA SATUAN'!$D$6,MATCH(C401,'HARGA SATUAN'!$C$7:$C$1492,0),0))</f>
        <v/>
      </c>
      <c r="E401" s="577">
        <f ca="1">IF(B401="+","Unit",IF(ISERROR(OFFSET('HARGA SATUAN'!$E$6,MATCH(C401,'HARGA SATUAN'!$C$7:$C$1492,0),0)),"",OFFSET('HARGA SATUAN'!$E$6,MATCH(C401,'HARGA SATUAN'!$C$7:$C$1492,0),0)))</f>
        <v>0</v>
      </c>
      <c r="F401" s="668" t="str">
        <f ca="1" t="shared" si="20"/>
        <v/>
      </c>
      <c r="G401" s="573">
        <f ca="1">IF(ISERROR(OFFSET('HARGA SATUAN'!$I$6,MATCH(C401,'HARGA SATUAN'!$C$7:$C$1492,0),0)),"",OFFSET('HARGA SATUAN'!$I$6,MATCH(C401,'HARGA SATUAN'!$C$7:$C$1492,0),0))</f>
        <v>0</v>
      </c>
      <c r="H401" s="667" t="str">
        <f ca="1">IF(B401="","",#REF!)</f>
        <v/>
      </c>
      <c r="I401" s="667" t="str">
        <f ca="1">IF(B401="","",#REF!)</f>
        <v/>
      </c>
      <c r="J401" s="667" t="str">
        <f ca="1">IF(B401="","",#REF!)</f>
        <v/>
      </c>
      <c r="K401" s="667" t="str">
        <f ca="1">IF(B401="","",#REF!)</f>
        <v/>
      </c>
      <c r="L401" s="667" t="str">
        <f ca="1">IF(C401="","",#REF!)</f>
        <v/>
      </c>
    </row>
    <row r="402" spans="1:12">
      <c r="A402" s="640">
        <v>391</v>
      </c>
      <c r="B402" s="666" t="str">
        <f ca="1" t="shared" si="18"/>
        <v/>
      </c>
      <c r="C402" s="203" t="str">
        <f ca="1" t="shared" si="19"/>
        <v/>
      </c>
      <c r="D402" s="577" t="str">
        <f ca="1">IF(ISERROR(OFFSET('HARGA SATUAN'!$D$6,MATCH(C402,'HARGA SATUAN'!$C$7:$C$1492,0),0)),"",OFFSET('HARGA SATUAN'!$D$6,MATCH(C402,'HARGA SATUAN'!$C$7:$C$1492,0),0))</f>
        <v/>
      </c>
      <c r="E402" s="577">
        <f ca="1">IF(B402="+","Unit",IF(ISERROR(OFFSET('HARGA SATUAN'!$E$6,MATCH(C402,'HARGA SATUAN'!$C$7:$C$1492,0),0)),"",OFFSET('HARGA SATUAN'!$E$6,MATCH(C402,'HARGA SATUAN'!$C$7:$C$1492,0),0)))</f>
        <v>0</v>
      </c>
      <c r="F402" s="668" t="str">
        <f ca="1" t="shared" si="20"/>
        <v/>
      </c>
      <c r="G402" s="573">
        <f ca="1">IF(ISERROR(OFFSET('HARGA SATUAN'!$I$6,MATCH(C402,'HARGA SATUAN'!$C$7:$C$1492,0),0)),"",OFFSET('HARGA SATUAN'!$I$6,MATCH(C402,'HARGA SATUAN'!$C$7:$C$1492,0),0))</f>
        <v>0</v>
      </c>
      <c r="H402" s="667" t="str">
        <f ca="1">IF(B402="","",#REF!)</f>
        <v/>
      </c>
      <c r="I402" s="667" t="str">
        <f ca="1">IF(B402="","",#REF!)</f>
        <v/>
      </c>
      <c r="J402" s="667" t="str">
        <f ca="1">IF(B402="","",#REF!)</f>
        <v/>
      </c>
      <c r="K402" s="667" t="str">
        <f ca="1">IF(B402="","",#REF!)</f>
        <v/>
      </c>
      <c r="L402" s="667" t="str">
        <f ca="1">IF(C402="","",#REF!)</f>
        <v/>
      </c>
    </row>
    <row r="403" spans="1:12">
      <c r="A403" s="640">
        <v>392</v>
      </c>
      <c r="B403" s="666" t="str">
        <f ca="1" t="shared" si="18"/>
        <v/>
      </c>
      <c r="C403" s="203" t="str">
        <f ca="1" t="shared" si="19"/>
        <v/>
      </c>
      <c r="D403" s="577" t="str">
        <f ca="1">IF(ISERROR(OFFSET('HARGA SATUAN'!$D$6,MATCH(C403,'HARGA SATUAN'!$C$7:$C$1492,0),0)),"",OFFSET('HARGA SATUAN'!$D$6,MATCH(C403,'HARGA SATUAN'!$C$7:$C$1492,0),0))</f>
        <v/>
      </c>
      <c r="E403" s="577">
        <f ca="1">IF(B403="+","Unit",IF(ISERROR(OFFSET('HARGA SATUAN'!$E$6,MATCH(C403,'HARGA SATUAN'!$C$7:$C$1492,0),0)),"",OFFSET('HARGA SATUAN'!$E$6,MATCH(C403,'HARGA SATUAN'!$C$7:$C$1492,0),0)))</f>
        <v>0</v>
      </c>
      <c r="F403" s="668" t="str">
        <f ca="1" t="shared" si="20"/>
        <v/>
      </c>
      <c r="G403" s="573">
        <f ca="1">IF(ISERROR(OFFSET('HARGA SATUAN'!$I$6,MATCH(C403,'HARGA SATUAN'!$C$7:$C$1492,0),0)),"",OFFSET('HARGA SATUAN'!$I$6,MATCH(C403,'HARGA SATUAN'!$C$7:$C$1492,0),0))</f>
        <v>0</v>
      </c>
      <c r="H403" s="667" t="str">
        <f ca="1">IF(B403="","",#REF!)</f>
        <v/>
      </c>
      <c r="I403" s="667" t="str">
        <f ca="1">IF(B403="","",#REF!)</f>
        <v/>
      </c>
      <c r="J403" s="667" t="str">
        <f ca="1">IF(B403="","",#REF!)</f>
        <v/>
      </c>
      <c r="K403" s="667" t="str">
        <f ca="1">IF(B403="","",#REF!)</f>
        <v/>
      </c>
      <c r="L403" s="667" t="str">
        <f ca="1">IF(C403="","",#REF!)</f>
        <v/>
      </c>
    </row>
    <row r="404" spans="1:12">
      <c r="A404" s="640">
        <v>393</v>
      </c>
      <c r="B404" s="666" t="str">
        <f ca="1" t="shared" si="18"/>
        <v/>
      </c>
      <c r="C404" s="203" t="str">
        <f ca="1" t="shared" si="19"/>
        <v/>
      </c>
      <c r="D404" s="577" t="str">
        <f ca="1">IF(ISERROR(OFFSET('HARGA SATUAN'!$D$6,MATCH(C404,'HARGA SATUAN'!$C$7:$C$1492,0),0)),"",OFFSET('HARGA SATUAN'!$D$6,MATCH(C404,'HARGA SATUAN'!$C$7:$C$1492,0),0))</f>
        <v/>
      </c>
      <c r="E404" s="577">
        <f ca="1">IF(B404="+","Unit",IF(ISERROR(OFFSET('HARGA SATUAN'!$E$6,MATCH(C404,'HARGA SATUAN'!$C$7:$C$1492,0),0)),"",OFFSET('HARGA SATUAN'!$E$6,MATCH(C404,'HARGA SATUAN'!$C$7:$C$1492,0),0)))</f>
        <v>0</v>
      </c>
      <c r="F404" s="668" t="str">
        <f ca="1" t="shared" si="20"/>
        <v/>
      </c>
      <c r="G404" s="573">
        <f ca="1">IF(ISERROR(OFFSET('HARGA SATUAN'!$I$6,MATCH(C404,'HARGA SATUAN'!$C$7:$C$1492,0),0)),"",OFFSET('HARGA SATUAN'!$I$6,MATCH(C404,'HARGA SATUAN'!$C$7:$C$1492,0),0))</f>
        <v>0</v>
      </c>
      <c r="H404" s="667" t="str">
        <f ca="1">IF(B404="","",#REF!)</f>
        <v/>
      </c>
      <c r="I404" s="667" t="str">
        <f ca="1">IF(B404="","",#REF!)</f>
        <v/>
      </c>
      <c r="J404" s="667" t="str">
        <f ca="1">IF(B404="","",#REF!)</f>
        <v/>
      </c>
      <c r="K404" s="667" t="str">
        <f ca="1">IF(B404="","",#REF!)</f>
        <v/>
      </c>
      <c r="L404" s="667" t="str">
        <f ca="1">IF(C404="","",#REF!)</f>
        <v/>
      </c>
    </row>
    <row r="405" spans="1:12">
      <c r="A405" s="640">
        <v>394</v>
      </c>
      <c r="B405" s="666" t="str">
        <f ca="1" t="shared" si="18"/>
        <v/>
      </c>
      <c r="C405" s="203" t="str">
        <f ca="1" t="shared" si="19"/>
        <v/>
      </c>
      <c r="D405" s="577" t="str">
        <f ca="1">IF(ISERROR(OFFSET('HARGA SATUAN'!$D$6,MATCH(C405,'HARGA SATUAN'!$C$7:$C$1492,0),0)),"",OFFSET('HARGA SATUAN'!$D$6,MATCH(C405,'HARGA SATUAN'!$C$7:$C$1492,0),0))</f>
        <v/>
      </c>
      <c r="E405" s="577">
        <f ca="1">IF(B405="+","Unit",IF(ISERROR(OFFSET('HARGA SATUAN'!$E$6,MATCH(C405,'HARGA SATUAN'!$C$7:$C$1492,0),0)),"",OFFSET('HARGA SATUAN'!$E$6,MATCH(C405,'HARGA SATUAN'!$C$7:$C$1492,0),0)))</f>
        <v>0</v>
      </c>
      <c r="F405" s="668" t="str">
        <f ca="1" t="shared" si="20"/>
        <v/>
      </c>
      <c r="G405" s="573">
        <f ca="1">IF(ISERROR(OFFSET('HARGA SATUAN'!$I$6,MATCH(C405,'HARGA SATUAN'!$C$7:$C$1492,0),0)),"",OFFSET('HARGA SATUAN'!$I$6,MATCH(C405,'HARGA SATUAN'!$C$7:$C$1492,0),0))</f>
        <v>0</v>
      </c>
      <c r="H405" s="667" t="str">
        <f ca="1">IF(B405="","",#REF!)</f>
        <v/>
      </c>
      <c r="I405" s="667" t="str">
        <f ca="1">IF(B405="","",#REF!)</f>
        <v/>
      </c>
      <c r="J405" s="667" t="str">
        <f ca="1">IF(B405="","",#REF!)</f>
        <v/>
      </c>
      <c r="K405" s="667" t="str">
        <f ca="1">IF(B405="","",#REF!)</f>
        <v/>
      </c>
      <c r="L405" s="667" t="str">
        <f ca="1">IF(C405="","",#REF!)</f>
        <v/>
      </c>
    </row>
    <row r="406" spans="1:12">
      <c r="A406" s="640">
        <v>395</v>
      </c>
      <c r="B406" s="666" t="str">
        <f ca="1" t="shared" si="18"/>
        <v/>
      </c>
      <c r="C406" s="203" t="str">
        <f ca="1" t="shared" si="19"/>
        <v/>
      </c>
      <c r="D406" s="577" t="str">
        <f ca="1">IF(ISERROR(OFFSET('HARGA SATUAN'!$D$6,MATCH(C406,'HARGA SATUAN'!$C$7:$C$1492,0),0)),"",OFFSET('HARGA SATUAN'!$D$6,MATCH(C406,'HARGA SATUAN'!$C$7:$C$1492,0),0))</f>
        <v/>
      </c>
      <c r="E406" s="577">
        <f ca="1">IF(B406="+","Unit",IF(ISERROR(OFFSET('HARGA SATUAN'!$E$6,MATCH(C406,'HARGA SATUAN'!$C$7:$C$1492,0),0)),"",OFFSET('HARGA SATUAN'!$E$6,MATCH(C406,'HARGA SATUAN'!$C$7:$C$1492,0),0)))</f>
        <v>0</v>
      </c>
      <c r="F406" s="668" t="str">
        <f ca="1" t="shared" si="20"/>
        <v/>
      </c>
      <c r="G406" s="573">
        <f ca="1">IF(ISERROR(OFFSET('HARGA SATUAN'!$I$6,MATCH(C406,'HARGA SATUAN'!$C$7:$C$1492,0),0)),"",OFFSET('HARGA SATUAN'!$I$6,MATCH(C406,'HARGA SATUAN'!$C$7:$C$1492,0),0))</f>
        <v>0</v>
      </c>
      <c r="H406" s="667" t="str">
        <f ca="1">IF(B406="","",#REF!)</f>
        <v/>
      </c>
      <c r="I406" s="667" t="str">
        <f ca="1">IF(B406="","",#REF!)</f>
        <v/>
      </c>
      <c r="J406" s="667" t="str">
        <f ca="1">IF(B406="","",#REF!)</f>
        <v/>
      </c>
      <c r="K406" s="667" t="str">
        <f ca="1">IF(B406="","",#REF!)</f>
        <v/>
      </c>
      <c r="L406" s="667" t="str">
        <f ca="1">IF(C406="","",#REF!)</f>
        <v/>
      </c>
    </row>
    <row r="407" spans="1:12">
      <c r="A407" s="640">
        <v>396</v>
      </c>
      <c r="B407" s="666" t="str">
        <f ca="1" t="shared" si="18"/>
        <v/>
      </c>
      <c r="C407" s="203" t="str">
        <f ca="1" t="shared" si="19"/>
        <v/>
      </c>
      <c r="D407" s="577" t="str">
        <f ca="1">IF(ISERROR(OFFSET('HARGA SATUAN'!$D$6,MATCH(C407,'HARGA SATUAN'!$C$7:$C$1492,0),0)),"",OFFSET('HARGA SATUAN'!$D$6,MATCH(C407,'HARGA SATUAN'!$C$7:$C$1492,0),0))</f>
        <v/>
      </c>
      <c r="E407" s="577">
        <f ca="1">IF(B407="+","Unit",IF(ISERROR(OFFSET('HARGA SATUAN'!$E$6,MATCH(C407,'HARGA SATUAN'!$C$7:$C$1492,0),0)),"",OFFSET('HARGA SATUAN'!$E$6,MATCH(C407,'HARGA SATUAN'!$C$7:$C$1492,0),0)))</f>
        <v>0</v>
      </c>
      <c r="F407" s="668" t="str">
        <f ca="1" t="shared" si="20"/>
        <v/>
      </c>
      <c r="G407" s="573">
        <f ca="1">IF(ISERROR(OFFSET('HARGA SATUAN'!$I$6,MATCH(C407,'HARGA SATUAN'!$C$7:$C$1492,0),0)),"",OFFSET('HARGA SATUAN'!$I$6,MATCH(C407,'HARGA SATUAN'!$C$7:$C$1492,0),0))</f>
        <v>0</v>
      </c>
      <c r="H407" s="667" t="str">
        <f ca="1">IF(B407="","",#REF!)</f>
        <v/>
      </c>
      <c r="I407" s="667" t="str">
        <f ca="1">IF(B407="","",#REF!)</f>
        <v/>
      </c>
      <c r="J407" s="667" t="str">
        <f ca="1">IF(B407="","",#REF!)</f>
        <v/>
      </c>
      <c r="K407" s="667" t="str">
        <f ca="1">IF(B407="","",#REF!)</f>
        <v/>
      </c>
      <c r="L407" s="667" t="str">
        <f ca="1">IF(C407="","",#REF!)</f>
        <v/>
      </c>
    </row>
    <row r="408" spans="1:12">
      <c r="A408" s="640">
        <v>397</v>
      </c>
      <c r="B408" s="666" t="str">
        <f ca="1" t="shared" si="18"/>
        <v/>
      </c>
      <c r="C408" s="203" t="str">
        <f ca="1" t="shared" si="19"/>
        <v/>
      </c>
      <c r="D408" s="577" t="str">
        <f ca="1">IF(ISERROR(OFFSET('HARGA SATUAN'!$D$6,MATCH(C408,'HARGA SATUAN'!$C$7:$C$1492,0),0)),"",OFFSET('HARGA SATUAN'!$D$6,MATCH(C408,'HARGA SATUAN'!$C$7:$C$1492,0),0))</f>
        <v/>
      </c>
      <c r="E408" s="577">
        <f ca="1">IF(B408="+","Unit",IF(ISERROR(OFFSET('HARGA SATUAN'!$E$6,MATCH(C408,'HARGA SATUAN'!$C$7:$C$1492,0),0)),"",OFFSET('HARGA SATUAN'!$E$6,MATCH(C408,'HARGA SATUAN'!$C$7:$C$1492,0),0)))</f>
        <v>0</v>
      </c>
      <c r="F408" s="668" t="str">
        <f ca="1" t="shared" si="20"/>
        <v/>
      </c>
      <c r="G408" s="573">
        <f ca="1">IF(ISERROR(OFFSET('HARGA SATUAN'!$I$6,MATCH(C408,'HARGA SATUAN'!$C$7:$C$1492,0),0)),"",OFFSET('HARGA SATUAN'!$I$6,MATCH(C408,'HARGA SATUAN'!$C$7:$C$1492,0),0))</f>
        <v>0</v>
      </c>
      <c r="H408" s="667" t="str">
        <f ca="1">IF(B408="","",#REF!)</f>
        <v/>
      </c>
      <c r="I408" s="667" t="str">
        <f ca="1">IF(B408="","",#REF!)</f>
        <v/>
      </c>
      <c r="J408" s="667" t="str">
        <f ca="1">IF(B408="","",#REF!)</f>
        <v/>
      </c>
      <c r="K408" s="667" t="str">
        <f ca="1">IF(B408="","",#REF!)</f>
        <v/>
      </c>
      <c r="L408" s="667" t="str">
        <f ca="1">IF(C408="","",#REF!)</f>
        <v/>
      </c>
    </row>
    <row r="409" spans="1:12">
      <c r="A409" s="640">
        <v>398</v>
      </c>
      <c r="B409" s="666" t="str">
        <f ca="1" t="shared" si="18"/>
        <v/>
      </c>
      <c r="C409" s="203" t="str">
        <f ca="1" t="shared" si="19"/>
        <v/>
      </c>
      <c r="D409" s="577" t="str">
        <f ca="1">IF(ISERROR(OFFSET('HARGA SATUAN'!$D$6,MATCH(C409,'HARGA SATUAN'!$C$7:$C$1492,0),0)),"",OFFSET('HARGA SATUAN'!$D$6,MATCH(C409,'HARGA SATUAN'!$C$7:$C$1492,0),0))</f>
        <v/>
      </c>
      <c r="E409" s="577">
        <f ca="1">IF(B409="+","Unit",IF(ISERROR(OFFSET('HARGA SATUAN'!$E$6,MATCH(C409,'HARGA SATUAN'!$C$7:$C$1492,0),0)),"",OFFSET('HARGA SATUAN'!$E$6,MATCH(C409,'HARGA SATUAN'!$C$7:$C$1492,0),0)))</f>
        <v>0</v>
      </c>
      <c r="F409" s="668" t="str">
        <f ca="1" t="shared" si="20"/>
        <v/>
      </c>
      <c r="G409" s="573">
        <f ca="1">IF(ISERROR(OFFSET('HARGA SATUAN'!$I$6,MATCH(C409,'HARGA SATUAN'!$C$7:$C$1492,0),0)),"",OFFSET('HARGA SATUAN'!$I$6,MATCH(C409,'HARGA SATUAN'!$C$7:$C$1492,0),0))</f>
        <v>0</v>
      </c>
      <c r="H409" s="667" t="str">
        <f ca="1">IF(B409="","",#REF!)</f>
        <v/>
      </c>
      <c r="I409" s="667" t="str">
        <f ca="1">IF(B409="","",#REF!)</f>
        <v/>
      </c>
      <c r="J409" s="667" t="str">
        <f ca="1">IF(B409="","",#REF!)</f>
        <v/>
      </c>
      <c r="K409" s="667" t="str">
        <f ca="1">IF(B409="","",#REF!)</f>
        <v/>
      </c>
      <c r="L409" s="667" t="str">
        <f ca="1">IF(C409="","",#REF!)</f>
        <v/>
      </c>
    </row>
    <row r="410" spans="1:12">
      <c r="A410" s="640">
        <v>399</v>
      </c>
      <c r="B410" s="666" t="str">
        <f ca="1" t="shared" si="18"/>
        <v/>
      </c>
      <c r="C410" s="203" t="str">
        <f ca="1" t="shared" si="19"/>
        <v/>
      </c>
      <c r="D410" s="577" t="str">
        <f ca="1">IF(ISERROR(OFFSET('HARGA SATUAN'!$D$6,MATCH(C410,'HARGA SATUAN'!$C$7:$C$1492,0),0)),"",OFFSET('HARGA SATUAN'!$D$6,MATCH(C410,'HARGA SATUAN'!$C$7:$C$1492,0),0))</f>
        <v/>
      </c>
      <c r="E410" s="577">
        <f ca="1">IF(B410="+","Unit",IF(ISERROR(OFFSET('HARGA SATUAN'!$E$6,MATCH(C410,'HARGA SATUAN'!$C$7:$C$1492,0),0)),"",OFFSET('HARGA SATUAN'!$E$6,MATCH(C410,'HARGA SATUAN'!$C$7:$C$1492,0),0)))</f>
        <v>0</v>
      </c>
      <c r="F410" s="668" t="str">
        <f ca="1" t="shared" si="20"/>
        <v/>
      </c>
      <c r="G410" s="573">
        <f ca="1">IF(ISERROR(OFFSET('HARGA SATUAN'!$I$6,MATCH(C410,'HARGA SATUAN'!$C$7:$C$1492,0),0)),"",OFFSET('HARGA SATUAN'!$I$6,MATCH(C410,'HARGA SATUAN'!$C$7:$C$1492,0),0))</f>
        <v>0</v>
      </c>
      <c r="H410" s="667" t="str">
        <f ca="1">IF(B410="","",#REF!)</f>
        <v/>
      </c>
      <c r="I410" s="667" t="str">
        <f ca="1">IF(B410="","",#REF!)</f>
        <v/>
      </c>
      <c r="J410" s="667" t="str">
        <f ca="1">IF(B410="","",#REF!)</f>
        <v/>
      </c>
      <c r="K410" s="667" t="str">
        <f ca="1">IF(B410="","",#REF!)</f>
        <v/>
      </c>
      <c r="L410" s="667" t="str">
        <f ca="1">IF(C410="","",#REF!)</f>
        <v/>
      </c>
    </row>
    <row r="411" spans="1:12">
      <c r="A411" s="640">
        <v>400</v>
      </c>
      <c r="B411" s="666" t="str">
        <f ca="1" t="shared" si="18"/>
        <v/>
      </c>
      <c r="C411" s="203" t="str">
        <f ca="1" t="shared" si="19"/>
        <v/>
      </c>
      <c r="D411" s="577" t="str">
        <f ca="1">IF(ISERROR(OFFSET('HARGA SATUAN'!$D$6,MATCH(C411,'HARGA SATUAN'!$C$7:$C$1492,0),0)),"",OFFSET('HARGA SATUAN'!$D$6,MATCH(C411,'HARGA SATUAN'!$C$7:$C$1492,0),0))</f>
        <v/>
      </c>
      <c r="E411" s="577">
        <f ca="1">IF(B411="+","Unit",IF(ISERROR(OFFSET('HARGA SATUAN'!$E$6,MATCH(C411,'HARGA SATUAN'!$C$7:$C$1492,0),0)),"",OFFSET('HARGA SATUAN'!$E$6,MATCH(C411,'HARGA SATUAN'!$C$7:$C$1492,0),0)))</f>
        <v>0</v>
      </c>
      <c r="F411" s="668" t="str">
        <f ca="1" t="shared" si="20"/>
        <v/>
      </c>
      <c r="G411" s="573">
        <f ca="1">IF(ISERROR(OFFSET('HARGA SATUAN'!$I$6,MATCH(C411,'HARGA SATUAN'!$C$7:$C$1492,0),0)),"",OFFSET('HARGA SATUAN'!$I$6,MATCH(C411,'HARGA SATUAN'!$C$7:$C$1492,0),0))</f>
        <v>0</v>
      </c>
      <c r="H411" s="667" t="str">
        <f ca="1">IF(B411="","",#REF!)</f>
        <v/>
      </c>
      <c r="I411" s="667" t="str">
        <f ca="1">IF(B411="","",#REF!)</f>
        <v/>
      </c>
      <c r="J411" s="667" t="str">
        <f ca="1">IF(B411="","",#REF!)</f>
        <v/>
      </c>
      <c r="K411" s="667" t="str">
        <f ca="1">IF(B411="","",#REF!)</f>
        <v/>
      </c>
      <c r="L411" s="667" t="str">
        <f ca="1">IF(C411="","",#REF!)</f>
        <v/>
      </c>
    </row>
    <row r="412" spans="1:12">
      <c r="A412" s="640">
        <v>401</v>
      </c>
      <c r="B412" s="666" t="str">
        <f ca="1" t="shared" si="18"/>
        <v/>
      </c>
      <c r="C412" s="203" t="str">
        <f ca="1" t="shared" si="19"/>
        <v/>
      </c>
      <c r="D412" s="577" t="str">
        <f ca="1">IF(ISERROR(OFFSET('HARGA SATUAN'!$D$6,MATCH(C412,'HARGA SATUAN'!$C$7:$C$1492,0),0)),"",OFFSET('HARGA SATUAN'!$D$6,MATCH(C412,'HARGA SATUAN'!$C$7:$C$1492,0),0))</f>
        <v/>
      </c>
      <c r="E412" s="577">
        <f ca="1">IF(B412="+","Unit",IF(ISERROR(OFFSET('HARGA SATUAN'!$E$6,MATCH(C412,'HARGA SATUAN'!$C$7:$C$1492,0),0)),"",OFFSET('HARGA SATUAN'!$E$6,MATCH(C412,'HARGA SATUAN'!$C$7:$C$1492,0),0)))</f>
        <v>0</v>
      </c>
      <c r="F412" s="668" t="str">
        <f ca="1" t="shared" si="20"/>
        <v/>
      </c>
      <c r="G412" s="573">
        <f ca="1">IF(ISERROR(OFFSET('HARGA SATUAN'!$I$6,MATCH(C412,'HARGA SATUAN'!$C$7:$C$1492,0),0)),"",OFFSET('HARGA SATUAN'!$I$6,MATCH(C412,'HARGA SATUAN'!$C$7:$C$1492,0),0))</f>
        <v>0</v>
      </c>
      <c r="H412" s="667" t="str">
        <f ca="1">IF(B412="","",#REF!)</f>
        <v/>
      </c>
      <c r="I412" s="667" t="str">
        <f ca="1">IF(B412="","",#REF!)</f>
        <v/>
      </c>
      <c r="J412" s="667" t="str">
        <f ca="1">IF(B412="","",#REF!)</f>
        <v/>
      </c>
      <c r="K412" s="667" t="str">
        <f ca="1">IF(B412="","",#REF!)</f>
        <v/>
      </c>
      <c r="L412" s="667" t="str">
        <f ca="1">IF(C412="","",#REF!)</f>
        <v/>
      </c>
    </row>
    <row r="413" spans="1:12">
      <c r="A413" s="640">
        <v>402</v>
      </c>
      <c r="B413" s="666" t="str">
        <f ca="1" t="shared" si="18"/>
        <v/>
      </c>
      <c r="C413" s="203" t="str">
        <f ca="1" t="shared" si="19"/>
        <v/>
      </c>
      <c r="D413" s="577" t="str">
        <f ca="1">IF(ISERROR(OFFSET('HARGA SATUAN'!$D$6,MATCH(C413,'HARGA SATUAN'!$C$7:$C$1492,0),0)),"",OFFSET('HARGA SATUAN'!$D$6,MATCH(C413,'HARGA SATUAN'!$C$7:$C$1492,0),0))</f>
        <v/>
      </c>
      <c r="E413" s="577">
        <f ca="1">IF(B413="+","Unit",IF(ISERROR(OFFSET('HARGA SATUAN'!$E$6,MATCH(C413,'HARGA SATUAN'!$C$7:$C$1492,0),0)),"",OFFSET('HARGA SATUAN'!$E$6,MATCH(C413,'HARGA SATUAN'!$C$7:$C$1492,0),0)))</f>
        <v>0</v>
      </c>
      <c r="F413" s="668" t="str">
        <f ca="1" t="shared" si="20"/>
        <v/>
      </c>
      <c r="G413" s="573">
        <f ca="1">IF(ISERROR(OFFSET('HARGA SATUAN'!$I$6,MATCH(C413,'HARGA SATUAN'!$C$7:$C$1492,0),0)),"",OFFSET('HARGA SATUAN'!$I$6,MATCH(C413,'HARGA SATUAN'!$C$7:$C$1492,0),0))</f>
        <v>0</v>
      </c>
      <c r="H413" s="667" t="str">
        <f ca="1">IF(B413="","",#REF!)</f>
        <v/>
      </c>
      <c r="I413" s="667" t="str">
        <f ca="1">IF(B413="","",#REF!)</f>
        <v/>
      </c>
      <c r="J413" s="667" t="str">
        <f ca="1">IF(B413="","",#REF!)</f>
        <v/>
      </c>
      <c r="K413" s="667" t="str">
        <f ca="1">IF(B413="","",#REF!)</f>
        <v/>
      </c>
      <c r="L413" s="667" t="str">
        <f ca="1">IF(C413="","",#REF!)</f>
        <v/>
      </c>
    </row>
    <row r="414" spans="1:12">
      <c r="A414" s="640">
        <v>403</v>
      </c>
      <c r="B414" s="666" t="str">
        <f ca="1" t="shared" si="18"/>
        <v/>
      </c>
      <c r="C414" s="203" t="str">
        <f ca="1" t="shared" si="19"/>
        <v/>
      </c>
      <c r="D414" s="577" t="str">
        <f ca="1">IF(ISERROR(OFFSET('HARGA SATUAN'!$D$6,MATCH(C414,'HARGA SATUAN'!$C$7:$C$1492,0),0)),"",OFFSET('HARGA SATUAN'!$D$6,MATCH(C414,'HARGA SATUAN'!$C$7:$C$1492,0),0))</f>
        <v/>
      </c>
      <c r="E414" s="577">
        <f ca="1">IF(B414="+","Unit",IF(ISERROR(OFFSET('HARGA SATUAN'!$E$6,MATCH(C414,'HARGA SATUAN'!$C$7:$C$1492,0),0)),"",OFFSET('HARGA SATUAN'!$E$6,MATCH(C414,'HARGA SATUAN'!$C$7:$C$1492,0),0)))</f>
        <v>0</v>
      </c>
      <c r="F414" s="668" t="str">
        <f ca="1" t="shared" si="20"/>
        <v/>
      </c>
      <c r="G414" s="573">
        <f ca="1">IF(ISERROR(OFFSET('HARGA SATUAN'!$I$6,MATCH(C414,'HARGA SATUAN'!$C$7:$C$1492,0),0)),"",OFFSET('HARGA SATUAN'!$I$6,MATCH(C414,'HARGA SATUAN'!$C$7:$C$1492,0),0))</f>
        <v>0</v>
      </c>
      <c r="H414" s="667" t="str">
        <f ca="1">IF(B414="","",#REF!)</f>
        <v/>
      </c>
      <c r="I414" s="667" t="str">
        <f ca="1">IF(B414="","",#REF!)</f>
        <v/>
      </c>
      <c r="J414" s="667" t="str">
        <f ca="1">IF(B414="","",#REF!)</f>
        <v/>
      </c>
      <c r="K414" s="667" t="str">
        <f ca="1">IF(B414="","",#REF!)</f>
        <v/>
      </c>
      <c r="L414" s="667" t="str">
        <f ca="1">IF(C414="","",#REF!)</f>
        <v/>
      </c>
    </row>
    <row r="415" spans="1:12">
      <c r="A415" s="640">
        <v>404</v>
      </c>
      <c r="B415" s="666" t="str">
        <f ca="1" t="shared" si="18"/>
        <v/>
      </c>
      <c r="C415" s="203" t="str">
        <f ca="1" t="shared" si="19"/>
        <v/>
      </c>
      <c r="D415" s="577" t="str">
        <f ca="1">IF(ISERROR(OFFSET('HARGA SATUAN'!$D$6,MATCH(C415,'HARGA SATUAN'!$C$7:$C$1492,0),0)),"",OFFSET('HARGA SATUAN'!$D$6,MATCH(C415,'HARGA SATUAN'!$C$7:$C$1492,0),0))</f>
        <v/>
      </c>
      <c r="E415" s="577">
        <f ca="1">IF(B415="+","Unit",IF(ISERROR(OFFSET('HARGA SATUAN'!$E$6,MATCH(C415,'HARGA SATUAN'!$C$7:$C$1492,0),0)),"",OFFSET('HARGA SATUAN'!$E$6,MATCH(C415,'HARGA SATUAN'!$C$7:$C$1492,0),0)))</f>
        <v>0</v>
      </c>
      <c r="F415" s="668" t="str">
        <f ca="1" t="shared" si="20"/>
        <v/>
      </c>
      <c r="G415" s="573">
        <f ca="1">IF(ISERROR(OFFSET('HARGA SATUAN'!$I$6,MATCH(C415,'HARGA SATUAN'!$C$7:$C$1492,0),0)),"",OFFSET('HARGA SATUAN'!$I$6,MATCH(C415,'HARGA SATUAN'!$C$7:$C$1492,0),0))</f>
        <v>0</v>
      </c>
      <c r="H415" s="667" t="str">
        <f ca="1">IF(B415="","",#REF!)</f>
        <v/>
      </c>
      <c r="I415" s="667" t="str">
        <f ca="1">IF(B415="","",#REF!)</f>
        <v/>
      </c>
      <c r="J415" s="667" t="str">
        <f ca="1">IF(B415="","",#REF!)</f>
        <v/>
      </c>
      <c r="K415" s="667" t="str">
        <f ca="1">IF(B415="","",#REF!)</f>
        <v/>
      </c>
      <c r="L415" s="667" t="str">
        <f ca="1">IF(C415="","",#REF!)</f>
        <v/>
      </c>
    </row>
    <row r="416" spans="1:12">
      <c r="A416" s="640">
        <v>405</v>
      </c>
      <c r="B416" s="666" t="str">
        <f ca="1" t="shared" si="18"/>
        <v/>
      </c>
      <c r="C416" s="203" t="str">
        <f ca="1" t="shared" si="19"/>
        <v/>
      </c>
      <c r="D416" s="577" t="str">
        <f ca="1">IF(ISERROR(OFFSET('HARGA SATUAN'!$D$6,MATCH(C416,'HARGA SATUAN'!$C$7:$C$1492,0),0)),"",OFFSET('HARGA SATUAN'!$D$6,MATCH(C416,'HARGA SATUAN'!$C$7:$C$1492,0),0))</f>
        <v/>
      </c>
      <c r="E416" s="577">
        <f ca="1">IF(B416="+","Unit",IF(ISERROR(OFFSET('HARGA SATUAN'!$E$6,MATCH(C416,'HARGA SATUAN'!$C$7:$C$1492,0),0)),"",OFFSET('HARGA SATUAN'!$E$6,MATCH(C416,'HARGA SATUAN'!$C$7:$C$1492,0),0)))</f>
        <v>0</v>
      </c>
      <c r="F416" s="668" t="str">
        <f ca="1" t="shared" si="20"/>
        <v/>
      </c>
      <c r="G416" s="573">
        <f ca="1">IF(ISERROR(OFFSET('HARGA SATUAN'!$I$6,MATCH(C416,'HARGA SATUAN'!$C$7:$C$1492,0),0)),"",OFFSET('HARGA SATUAN'!$I$6,MATCH(C416,'HARGA SATUAN'!$C$7:$C$1492,0),0))</f>
        <v>0</v>
      </c>
      <c r="H416" s="667" t="str">
        <f ca="1">IF(B416="","",#REF!)</f>
        <v/>
      </c>
      <c r="I416" s="667" t="str">
        <f ca="1">IF(B416="","",#REF!)</f>
        <v/>
      </c>
      <c r="J416" s="667" t="str">
        <f ca="1">IF(B416="","",#REF!)</f>
        <v/>
      </c>
      <c r="K416" s="667" t="str">
        <f ca="1">IF(B416="","",#REF!)</f>
        <v/>
      </c>
      <c r="L416" s="667" t="str">
        <f ca="1">IF(C416="","",#REF!)</f>
        <v/>
      </c>
    </row>
    <row r="417" spans="1:12">
      <c r="A417" s="640">
        <v>406</v>
      </c>
      <c r="B417" s="666" t="str">
        <f ca="1" t="shared" si="18"/>
        <v/>
      </c>
      <c r="C417" s="203" t="str">
        <f ca="1" t="shared" si="19"/>
        <v/>
      </c>
      <c r="D417" s="577" t="str">
        <f ca="1">IF(ISERROR(OFFSET('HARGA SATUAN'!$D$6,MATCH(C417,'HARGA SATUAN'!$C$7:$C$1492,0),0)),"",OFFSET('HARGA SATUAN'!$D$6,MATCH(C417,'HARGA SATUAN'!$C$7:$C$1492,0),0))</f>
        <v/>
      </c>
      <c r="E417" s="577">
        <f ca="1">IF(B417="+","Unit",IF(ISERROR(OFFSET('HARGA SATUAN'!$E$6,MATCH(C417,'HARGA SATUAN'!$C$7:$C$1492,0),0)),"",OFFSET('HARGA SATUAN'!$E$6,MATCH(C417,'HARGA SATUAN'!$C$7:$C$1492,0),0)))</f>
        <v>0</v>
      </c>
      <c r="F417" s="668" t="str">
        <f ca="1" t="shared" si="20"/>
        <v/>
      </c>
      <c r="G417" s="573">
        <f ca="1">IF(ISERROR(OFFSET('HARGA SATUAN'!$I$6,MATCH(C417,'HARGA SATUAN'!$C$7:$C$1492,0),0)),"",OFFSET('HARGA SATUAN'!$I$6,MATCH(C417,'HARGA SATUAN'!$C$7:$C$1492,0),0))</f>
        <v>0</v>
      </c>
      <c r="H417" s="667" t="str">
        <f ca="1">IF(B417="","",#REF!)</f>
        <v/>
      </c>
      <c r="I417" s="667" t="str">
        <f ca="1">IF(B417="","",#REF!)</f>
        <v/>
      </c>
      <c r="J417" s="667" t="str">
        <f ca="1">IF(B417="","",#REF!)</f>
        <v/>
      </c>
      <c r="K417" s="667" t="str">
        <f ca="1">IF(B417="","",#REF!)</f>
        <v/>
      </c>
      <c r="L417" s="667" t="str">
        <f ca="1">IF(C417="","",#REF!)</f>
        <v/>
      </c>
    </row>
    <row r="418" spans="1:12">
      <c r="A418" s="640">
        <v>407</v>
      </c>
      <c r="B418" s="666" t="str">
        <f ca="1" t="shared" si="18"/>
        <v/>
      </c>
      <c r="C418" s="203" t="str">
        <f ca="1" t="shared" si="19"/>
        <v/>
      </c>
      <c r="D418" s="577" t="str">
        <f ca="1">IF(ISERROR(OFFSET('HARGA SATUAN'!$D$6,MATCH(C418,'HARGA SATUAN'!$C$7:$C$1492,0),0)),"",OFFSET('HARGA SATUAN'!$D$6,MATCH(C418,'HARGA SATUAN'!$C$7:$C$1492,0),0))</f>
        <v/>
      </c>
      <c r="E418" s="577">
        <f ca="1">IF(B418="+","Unit",IF(ISERROR(OFFSET('HARGA SATUAN'!$E$6,MATCH(C418,'HARGA SATUAN'!$C$7:$C$1492,0),0)),"",OFFSET('HARGA SATUAN'!$E$6,MATCH(C418,'HARGA SATUAN'!$C$7:$C$1492,0),0)))</f>
        <v>0</v>
      </c>
      <c r="F418" s="668" t="str">
        <f ca="1" t="shared" si="20"/>
        <v/>
      </c>
      <c r="G418" s="573">
        <f ca="1">IF(ISERROR(OFFSET('HARGA SATUAN'!$I$6,MATCH(C418,'HARGA SATUAN'!$C$7:$C$1492,0),0)),"",OFFSET('HARGA SATUAN'!$I$6,MATCH(C418,'HARGA SATUAN'!$C$7:$C$1492,0),0))</f>
        <v>0</v>
      </c>
      <c r="H418" s="667" t="str">
        <f ca="1">IF(B418="","",#REF!)</f>
        <v/>
      </c>
      <c r="I418" s="667" t="str">
        <f ca="1">IF(B418="","",#REF!)</f>
        <v/>
      </c>
      <c r="J418" s="667" t="str">
        <f ca="1">IF(B418="","",#REF!)</f>
        <v/>
      </c>
      <c r="K418" s="667" t="str">
        <f ca="1">IF(B418="","",#REF!)</f>
        <v/>
      </c>
      <c r="L418" s="667" t="str">
        <f ca="1">IF(C418="","",#REF!)</f>
        <v/>
      </c>
    </row>
    <row r="419" spans="1:12">
      <c r="A419" s="640">
        <v>408</v>
      </c>
      <c r="B419" s="666" t="str">
        <f ca="1" t="shared" si="18"/>
        <v/>
      </c>
      <c r="C419" s="203" t="str">
        <f ca="1" t="shared" si="19"/>
        <v/>
      </c>
      <c r="D419" s="577" t="str">
        <f ca="1">IF(ISERROR(OFFSET('HARGA SATUAN'!$D$6,MATCH(C419,'HARGA SATUAN'!$C$7:$C$1492,0),0)),"",OFFSET('HARGA SATUAN'!$D$6,MATCH(C419,'HARGA SATUAN'!$C$7:$C$1492,0),0))</f>
        <v/>
      </c>
      <c r="E419" s="577">
        <f ca="1">IF(B419="+","Unit",IF(ISERROR(OFFSET('HARGA SATUAN'!$E$6,MATCH(C419,'HARGA SATUAN'!$C$7:$C$1492,0),0)),"",OFFSET('HARGA SATUAN'!$E$6,MATCH(C419,'HARGA SATUAN'!$C$7:$C$1492,0),0)))</f>
        <v>0</v>
      </c>
      <c r="F419" s="668" t="str">
        <f ca="1" t="shared" si="20"/>
        <v/>
      </c>
      <c r="G419" s="573">
        <f ca="1">IF(ISERROR(OFFSET('HARGA SATUAN'!$I$6,MATCH(C419,'HARGA SATUAN'!$C$7:$C$1492,0),0)),"",OFFSET('HARGA SATUAN'!$I$6,MATCH(C419,'HARGA SATUAN'!$C$7:$C$1492,0),0))</f>
        <v>0</v>
      </c>
      <c r="H419" s="667" t="str">
        <f ca="1">IF(B419="","",#REF!)</f>
        <v/>
      </c>
      <c r="I419" s="667" t="str">
        <f ca="1">IF(B419="","",#REF!)</f>
        <v/>
      </c>
      <c r="J419" s="667" t="str">
        <f ca="1">IF(B419="","",#REF!)</f>
        <v/>
      </c>
      <c r="K419" s="667" t="str">
        <f ca="1">IF(B419="","",#REF!)</f>
        <v/>
      </c>
      <c r="L419" s="667" t="str">
        <f ca="1">IF(C419="","",#REF!)</f>
        <v/>
      </c>
    </row>
    <row r="420" spans="1:12">
      <c r="A420" s="640">
        <v>409</v>
      </c>
      <c r="B420" s="666" t="str">
        <f ca="1" t="shared" si="18"/>
        <v/>
      </c>
      <c r="C420" s="203" t="str">
        <f ca="1" t="shared" si="19"/>
        <v/>
      </c>
      <c r="D420" s="577" t="str">
        <f ca="1">IF(ISERROR(OFFSET('HARGA SATUAN'!$D$6,MATCH(C420,'HARGA SATUAN'!$C$7:$C$1492,0),0)),"",OFFSET('HARGA SATUAN'!$D$6,MATCH(C420,'HARGA SATUAN'!$C$7:$C$1492,0),0))</f>
        <v/>
      </c>
      <c r="E420" s="577">
        <f ca="1">IF(B420="+","Unit",IF(ISERROR(OFFSET('HARGA SATUAN'!$E$6,MATCH(C420,'HARGA SATUAN'!$C$7:$C$1492,0),0)),"",OFFSET('HARGA SATUAN'!$E$6,MATCH(C420,'HARGA SATUAN'!$C$7:$C$1492,0),0)))</f>
        <v>0</v>
      </c>
      <c r="F420" s="668" t="str">
        <f ca="1" t="shared" si="20"/>
        <v/>
      </c>
      <c r="G420" s="573">
        <f ca="1">IF(ISERROR(OFFSET('HARGA SATUAN'!$I$6,MATCH(C420,'HARGA SATUAN'!$C$7:$C$1492,0),0)),"",OFFSET('HARGA SATUAN'!$I$6,MATCH(C420,'HARGA SATUAN'!$C$7:$C$1492,0),0))</f>
        <v>0</v>
      </c>
      <c r="H420" s="667" t="str">
        <f ca="1">IF(B420="","",#REF!)</f>
        <v/>
      </c>
      <c r="I420" s="667" t="str">
        <f ca="1">IF(B420="","",#REF!)</f>
        <v/>
      </c>
      <c r="J420" s="667" t="str">
        <f ca="1">IF(B420="","",#REF!)</f>
        <v/>
      </c>
      <c r="K420" s="667" t="str">
        <f ca="1">IF(B420="","",#REF!)</f>
        <v/>
      </c>
      <c r="L420" s="667" t="str">
        <f ca="1">IF(C420="","",#REF!)</f>
        <v/>
      </c>
    </row>
    <row r="421" spans="1:12">
      <c r="A421" s="640">
        <v>410</v>
      </c>
      <c r="B421" s="666" t="str">
        <f ca="1" t="shared" si="18"/>
        <v/>
      </c>
      <c r="C421" s="203" t="str">
        <f ca="1" t="shared" si="19"/>
        <v/>
      </c>
      <c r="D421" s="577" t="str">
        <f ca="1">IF(ISERROR(OFFSET('HARGA SATUAN'!$D$6,MATCH(C421,'HARGA SATUAN'!$C$7:$C$1492,0),0)),"",OFFSET('HARGA SATUAN'!$D$6,MATCH(C421,'HARGA SATUAN'!$C$7:$C$1492,0),0))</f>
        <v/>
      </c>
      <c r="E421" s="577">
        <f ca="1">IF(B421="+","Unit",IF(ISERROR(OFFSET('HARGA SATUAN'!$E$6,MATCH(C421,'HARGA SATUAN'!$C$7:$C$1492,0),0)),"",OFFSET('HARGA SATUAN'!$E$6,MATCH(C421,'HARGA SATUAN'!$C$7:$C$1492,0),0)))</f>
        <v>0</v>
      </c>
      <c r="F421" s="668" t="str">
        <f ca="1" t="shared" si="20"/>
        <v/>
      </c>
      <c r="G421" s="573">
        <f ca="1">IF(ISERROR(OFFSET('HARGA SATUAN'!$I$6,MATCH(C421,'HARGA SATUAN'!$C$7:$C$1492,0),0)),"",OFFSET('HARGA SATUAN'!$I$6,MATCH(C421,'HARGA SATUAN'!$C$7:$C$1492,0),0))</f>
        <v>0</v>
      </c>
      <c r="H421" s="667" t="str">
        <f ca="1">IF(B421="","",#REF!)</f>
        <v/>
      </c>
      <c r="I421" s="667" t="str">
        <f ca="1">IF(B421="","",#REF!)</f>
        <v/>
      </c>
      <c r="J421" s="667" t="str">
        <f ca="1">IF(B421="","",#REF!)</f>
        <v/>
      </c>
      <c r="K421" s="667" t="str">
        <f ca="1">IF(B421="","",#REF!)</f>
        <v/>
      </c>
      <c r="L421" s="667" t="str">
        <f ca="1">IF(C421="","",#REF!)</f>
        <v/>
      </c>
    </row>
    <row r="422" spans="1:12">
      <c r="A422" s="640">
        <v>411</v>
      </c>
      <c r="B422" s="666" t="str">
        <f ca="1" t="shared" si="18"/>
        <v/>
      </c>
      <c r="C422" s="203" t="str">
        <f ca="1" t="shared" si="19"/>
        <v/>
      </c>
      <c r="D422" s="577" t="str">
        <f ca="1">IF(ISERROR(OFFSET('HARGA SATUAN'!$D$6,MATCH(C422,'HARGA SATUAN'!$C$7:$C$1492,0),0)),"",OFFSET('HARGA SATUAN'!$D$6,MATCH(C422,'HARGA SATUAN'!$C$7:$C$1492,0),0))</f>
        <v/>
      </c>
      <c r="E422" s="577">
        <f ca="1">IF(B422="+","Unit",IF(ISERROR(OFFSET('HARGA SATUAN'!$E$6,MATCH(C422,'HARGA SATUAN'!$C$7:$C$1492,0),0)),"",OFFSET('HARGA SATUAN'!$E$6,MATCH(C422,'HARGA SATUAN'!$C$7:$C$1492,0),0)))</f>
        <v>0</v>
      </c>
      <c r="F422" s="668" t="str">
        <f ca="1" t="shared" si="20"/>
        <v/>
      </c>
      <c r="G422" s="573">
        <f ca="1">IF(ISERROR(OFFSET('HARGA SATUAN'!$I$6,MATCH(C422,'HARGA SATUAN'!$C$7:$C$1492,0),0)),"",OFFSET('HARGA SATUAN'!$I$6,MATCH(C422,'HARGA SATUAN'!$C$7:$C$1492,0),0))</f>
        <v>0</v>
      </c>
      <c r="H422" s="667" t="str">
        <f ca="1">IF(B422="","",#REF!)</f>
        <v/>
      </c>
      <c r="I422" s="667" t="str">
        <f ca="1">IF(B422="","",#REF!)</f>
        <v/>
      </c>
      <c r="J422" s="667" t="str">
        <f ca="1">IF(B422="","",#REF!)</f>
        <v/>
      </c>
      <c r="K422" s="667" t="str">
        <f ca="1">IF(B422="","",#REF!)</f>
        <v/>
      </c>
      <c r="L422" s="667" t="str">
        <f ca="1">IF(C422="","",#REF!)</f>
        <v/>
      </c>
    </row>
    <row r="423" spans="1:12">
      <c r="A423" s="640">
        <v>412</v>
      </c>
      <c r="B423" s="666" t="str">
        <f ca="1" t="shared" si="18"/>
        <v/>
      </c>
      <c r="C423" s="203" t="str">
        <f ca="1" t="shared" si="19"/>
        <v/>
      </c>
      <c r="D423" s="577" t="str">
        <f ca="1">IF(ISERROR(OFFSET('HARGA SATUAN'!$D$6,MATCH(C423,'HARGA SATUAN'!$C$7:$C$1492,0),0)),"",OFFSET('HARGA SATUAN'!$D$6,MATCH(C423,'HARGA SATUAN'!$C$7:$C$1492,0),0))</f>
        <v/>
      </c>
      <c r="E423" s="577">
        <f ca="1">IF(B423="+","Unit",IF(ISERROR(OFFSET('HARGA SATUAN'!$E$6,MATCH(C423,'HARGA SATUAN'!$C$7:$C$1492,0),0)),"",OFFSET('HARGA SATUAN'!$E$6,MATCH(C423,'HARGA SATUAN'!$C$7:$C$1492,0),0)))</f>
        <v>0</v>
      </c>
      <c r="F423" s="668" t="str">
        <f ca="1" t="shared" si="20"/>
        <v/>
      </c>
      <c r="G423" s="573">
        <f ca="1">IF(ISERROR(OFFSET('HARGA SATUAN'!$I$6,MATCH(C423,'HARGA SATUAN'!$C$7:$C$1492,0),0)),"",OFFSET('HARGA SATUAN'!$I$6,MATCH(C423,'HARGA SATUAN'!$C$7:$C$1492,0),0))</f>
        <v>0</v>
      </c>
      <c r="H423" s="667" t="str">
        <f ca="1">IF(B423="","",#REF!)</f>
        <v/>
      </c>
      <c r="I423" s="667" t="str">
        <f ca="1">IF(B423="","",#REF!)</f>
        <v/>
      </c>
      <c r="J423" s="667" t="str">
        <f ca="1">IF(B423="","",#REF!)</f>
        <v/>
      </c>
      <c r="K423" s="667" t="str">
        <f ca="1">IF(B423="","",#REF!)</f>
        <v/>
      </c>
      <c r="L423" s="667" t="str">
        <f ca="1">IF(C423="","",#REF!)</f>
        <v/>
      </c>
    </row>
    <row r="424" spans="1:12">
      <c r="A424" s="640">
        <v>413</v>
      </c>
      <c r="B424" s="666" t="str">
        <f ca="1" t="shared" si="18"/>
        <v/>
      </c>
      <c r="C424" s="203" t="str">
        <f ca="1" t="shared" si="19"/>
        <v/>
      </c>
      <c r="D424" s="577" t="str">
        <f ca="1">IF(ISERROR(OFFSET('HARGA SATUAN'!$D$6,MATCH(C424,'HARGA SATUAN'!$C$7:$C$1492,0),0)),"",OFFSET('HARGA SATUAN'!$D$6,MATCH(C424,'HARGA SATUAN'!$C$7:$C$1492,0),0))</f>
        <v/>
      </c>
      <c r="E424" s="577">
        <f ca="1">IF(B424="+","Unit",IF(ISERROR(OFFSET('HARGA SATUAN'!$E$6,MATCH(C424,'HARGA SATUAN'!$C$7:$C$1492,0),0)),"",OFFSET('HARGA SATUAN'!$E$6,MATCH(C424,'HARGA SATUAN'!$C$7:$C$1492,0),0)))</f>
        <v>0</v>
      </c>
      <c r="F424" s="668" t="str">
        <f ca="1" t="shared" si="20"/>
        <v/>
      </c>
      <c r="G424" s="573">
        <f ca="1">IF(ISERROR(OFFSET('HARGA SATUAN'!$I$6,MATCH(C424,'HARGA SATUAN'!$C$7:$C$1492,0),0)),"",OFFSET('HARGA SATUAN'!$I$6,MATCH(C424,'HARGA SATUAN'!$C$7:$C$1492,0),0))</f>
        <v>0</v>
      </c>
      <c r="H424" s="667" t="str">
        <f ca="1">IF(B424="","",#REF!)</f>
        <v/>
      </c>
      <c r="I424" s="667" t="str">
        <f ca="1">IF(B424="","",#REF!)</f>
        <v/>
      </c>
      <c r="J424" s="667" t="str">
        <f ca="1">IF(B424="","",#REF!)</f>
        <v/>
      </c>
      <c r="K424" s="667" t="str">
        <f ca="1">IF(B424="","",#REF!)</f>
        <v/>
      </c>
      <c r="L424" s="667" t="str">
        <f ca="1">IF(C424="","",#REF!)</f>
        <v/>
      </c>
    </row>
    <row r="425" spans="1:12">
      <c r="A425" s="640">
        <v>414</v>
      </c>
      <c r="B425" s="666" t="str">
        <f ca="1" t="shared" si="18"/>
        <v/>
      </c>
      <c r="C425" s="203" t="str">
        <f ca="1" t="shared" si="19"/>
        <v/>
      </c>
      <c r="D425" s="577" t="str">
        <f ca="1">IF(ISERROR(OFFSET('HARGA SATUAN'!$D$6,MATCH(C425,'HARGA SATUAN'!$C$7:$C$1492,0),0)),"",OFFSET('HARGA SATUAN'!$D$6,MATCH(C425,'HARGA SATUAN'!$C$7:$C$1492,0),0))</f>
        <v/>
      </c>
      <c r="E425" s="577">
        <f ca="1">IF(B425="+","Unit",IF(ISERROR(OFFSET('HARGA SATUAN'!$E$6,MATCH(C425,'HARGA SATUAN'!$C$7:$C$1492,0),0)),"",OFFSET('HARGA SATUAN'!$E$6,MATCH(C425,'HARGA SATUAN'!$C$7:$C$1492,0),0)))</f>
        <v>0</v>
      </c>
      <c r="F425" s="668" t="str">
        <f ca="1" t="shared" si="20"/>
        <v/>
      </c>
      <c r="G425" s="573">
        <f ca="1">IF(ISERROR(OFFSET('HARGA SATUAN'!$I$6,MATCH(C425,'HARGA SATUAN'!$C$7:$C$1492,0),0)),"",OFFSET('HARGA SATUAN'!$I$6,MATCH(C425,'HARGA SATUAN'!$C$7:$C$1492,0),0))</f>
        <v>0</v>
      </c>
      <c r="H425" s="667" t="str">
        <f ca="1">IF(B425="","",#REF!)</f>
        <v/>
      </c>
      <c r="I425" s="667" t="str">
        <f ca="1">IF(B425="","",#REF!)</f>
        <v/>
      </c>
      <c r="J425" s="667" t="str">
        <f ca="1">IF(B425="","",#REF!)</f>
        <v/>
      </c>
      <c r="K425" s="667" t="str">
        <f ca="1">IF(B425="","",#REF!)</f>
        <v/>
      </c>
      <c r="L425" s="667" t="str">
        <f ca="1">IF(C425="","",#REF!)</f>
        <v/>
      </c>
    </row>
    <row r="426" spans="1:12">
      <c r="A426" s="640">
        <v>415</v>
      </c>
      <c r="B426" s="666" t="str">
        <f ca="1" t="shared" si="18"/>
        <v/>
      </c>
      <c r="C426" s="203" t="str">
        <f ca="1" t="shared" si="19"/>
        <v/>
      </c>
      <c r="D426" s="577" t="str">
        <f ca="1">IF(ISERROR(OFFSET('HARGA SATUAN'!$D$6,MATCH(C426,'HARGA SATUAN'!$C$7:$C$1492,0),0)),"",OFFSET('HARGA SATUAN'!$D$6,MATCH(C426,'HARGA SATUAN'!$C$7:$C$1492,0),0))</f>
        <v/>
      </c>
      <c r="E426" s="577">
        <f ca="1">IF(B426="+","Unit",IF(ISERROR(OFFSET('HARGA SATUAN'!$E$6,MATCH(C426,'HARGA SATUAN'!$C$7:$C$1492,0),0)),"",OFFSET('HARGA SATUAN'!$E$6,MATCH(C426,'HARGA SATUAN'!$C$7:$C$1492,0),0)))</f>
        <v>0</v>
      </c>
      <c r="F426" s="668" t="str">
        <f ca="1" t="shared" si="20"/>
        <v/>
      </c>
      <c r="G426" s="573">
        <f ca="1">IF(ISERROR(OFFSET('HARGA SATUAN'!$I$6,MATCH(C426,'HARGA SATUAN'!$C$7:$C$1492,0),0)),"",OFFSET('HARGA SATUAN'!$I$6,MATCH(C426,'HARGA SATUAN'!$C$7:$C$1492,0),0))</f>
        <v>0</v>
      </c>
      <c r="H426" s="667" t="str">
        <f ca="1">IF(B426="","",#REF!)</f>
        <v/>
      </c>
      <c r="I426" s="667" t="str">
        <f ca="1">IF(B426="","",#REF!)</f>
        <v/>
      </c>
      <c r="J426" s="667" t="str">
        <f ca="1">IF(B426="","",#REF!)</f>
        <v/>
      </c>
      <c r="K426" s="667" t="str">
        <f ca="1">IF(B426="","",#REF!)</f>
        <v/>
      </c>
      <c r="L426" s="667" t="str">
        <f ca="1">IF(C426="","",#REF!)</f>
        <v/>
      </c>
    </row>
    <row r="427" spans="1:12">
      <c r="A427" s="640">
        <v>416</v>
      </c>
      <c r="B427" s="666" t="str">
        <f ca="1" t="shared" si="18"/>
        <v/>
      </c>
      <c r="C427" s="203" t="str">
        <f ca="1" t="shared" si="19"/>
        <v/>
      </c>
      <c r="D427" s="577" t="str">
        <f ca="1">IF(ISERROR(OFFSET('HARGA SATUAN'!$D$6,MATCH(C427,'HARGA SATUAN'!$C$7:$C$1492,0),0)),"",OFFSET('HARGA SATUAN'!$D$6,MATCH(C427,'HARGA SATUAN'!$C$7:$C$1492,0),0))</f>
        <v/>
      </c>
      <c r="E427" s="577">
        <f ca="1">IF(B427="+","Unit",IF(ISERROR(OFFSET('HARGA SATUAN'!$E$6,MATCH(C427,'HARGA SATUAN'!$C$7:$C$1492,0),0)),"",OFFSET('HARGA SATUAN'!$E$6,MATCH(C427,'HARGA SATUAN'!$C$7:$C$1492,0),0)))</f>
        <v>0</v>
      </c>
      <c r="F427" s="668" t="str">
        <f ca="1" t="shared" si="20"/>
        <v/>
      </c>
      <c r="G427" s="573">
        <f ca="1">IF(ISERROR(OFFSET('HARGA SATUAN'!$I$6,MATCH(C427,'HARGA SATUAN'!$C$7:$C$1492,0),0)),"",OFFSET('HARGA SATUAN'!$I$6,MATCH(C427,'HARGA SATUAN'!$C$7:$C$1492,0),0))</f>
        <v>0</v>
      </c>
      <c r="H427" s="667" t="str">
        <f ca="1">IF(B427="","",#REF!)</f>
        <v/>
      </c>
      <c r="I427" s="667" t="str">
        <f ca="1">IF(B427="","",#REF!)</f>
        <v/>
      </c>
      <c r="J427" s="667" t="str">
        <f ca="1">IF(B427="","",#REF!)</f>
        <v/>
      </c>
      <c r="K427" s="667" t="str">
        <f ca="1">IF(B427="","",#REF!)</f>
        <v/>
      </c>
      <c r="L427" s="667" t="str">
        <f ca="1">IF(C427="","",#REF!)</f>
        <v/>
      </c>
    </row>
    <row r="428" spans="1:12">
      <c r="A428" s="640">
        <v>417</v>
      </c>
      <c r="B428" s="666" t="str">
        <f ca="1" t="shared" si="18"/>
        <v/>
      </c>
      <c r="C428" s="203" t="str">
        <f ca="1" t="shared" si="19"/>
        <v/>
      </c>
      <c r="D428" s="577" t="str">
        <f ca="1">IF(ISERROR(OFFSET('HARGA SATUAN'!$D$6,MATCH(C428,'HARGA SATUAN'!$C$7:$C$1492,0),0)),"",OFFSET('HARGA SATUAN'!$D$6,MATCH(C428,'HARGA SATUAN'!$C$7:$C$1492,0),0))</f>
        <v/>
      </c>
      <c r="E428" s="577">
        <f ca="1">IF(B428="+","Unit",IF(ISERROR(OFFSET('HARGA SATUAN'!$E$6,MATCH(C428,'HARGA SATUAN'!$C$7:$C$1492,0),0)),"",OFFSET('HARGA SATUAN'!$E$6,MATCH(C428,'HARGA SATUAN'!$C$7:$C$1492,0),0)))</f>
        <v>0</v>
      </c>
      <c r="F428" s="668" t="str">
        <f ca="1" t="shared" si="20"/>
        <v/>
      </c>
      <c r="G428" s="573">
        <f ca="1">IF(ISERROR(OFFSET('HARGA SATUAN'!$I$6,MATCH(C428,'HARGA SATUAN'!$C$7:$C$1492,0),0)),"",OFFSET('HARGA SATUAN'!$I$6,MATCH(C428,'HARGA SATUAN'!$C$7:$C$1492,0),0))</f>
        <v>0</v>
      </c>
      <c r="H428" s="667" t="str">
        <f ca="1">IF(B428="","",#REF!)</f>
        <v/>
      </c>
      <c r="I428" s="667" t="str">
        <f ca="1">IF(B428="","",#REF!)</f>
        <v/>
      </c>
      <c r="J428" s="667" t="str">
        <f ca="1">IF(B428="","",#REF!)</f>
        <v/>
      </c>
      <c r="K428" s="667" t="str">
        <f ca="1">IF(B428="","",#REF!)</f>
        <v/>
      </c>
      <c r="L428" s="667" t="str">
        <f ca="1">IF(C428="","",#REF!)</f>
        <v/>
      </c>
    </row>
    <row r="429" spans="1:12">
      <c r="A429" s="640">
        <v>418</v>
      </c>
      <c r="B429" s="666" t="str">
        <f ca="1" t="shared" si="18"/>
        <v/>
      </c>
      <c r="C429" s="203" t="str">
        <f ca="1" t="shared" si="19"/>
        <v/>
      </c>
      <c r="D429" s="577" t="str">
        <f ca="1">IF(ISERROR(OFFSET('HARGA SATUAN'!$D$6,MATCH(C429,'HARGA SATUAN'!$C$7:$C$1492,0),0)),"",OFFSET('HARGA SATUAN'!$D$6,MATCH(C429,'HARGA SATUAN'!$C$7:$C$1492,0),0))</f>
        <v/>
      </c>
      <c r="E429" s="577">
        <f ca="1">IF(B429="+","Unit",IF(ISERROR(OFFSET('HARGA SATUAN'!$E$6,MATCH(C429,'HARGA SATUAN'!$C$7:$C$1492,0),0)),"",OFFSET('HARGA SATUAN'!$E$6,MATCH(C429,'HARGA SATUAN'!$C$7:$C$1492,0),0)))</f>
        <v>0</v>
      </c>
      <c r="F429" s="668" t="str">
        <f ca="1" t="shared" si="20"/>
        <v/>
      </c>
      <c r="G429" s="573">
        <f ca="1">IF(ISERROR(OFFSET('HARGA SATUAN'!$I$6,MATCH(C429,'HARGA SATUAN'!$C$7:$C$1492,0),0)),"",OFFSET('HARGA SATUAN'!$I$6,MATCH(C429,'HARGA SATUAN'!$C$7:$C$1492,0),0))</f>
        <v>0</v>
      </c>
      <c r="H429" s="667" t="str">
        <f ca="1">IF(B429="","",#REF!)</f>
        <v/>
      </c>
      <c r="I429" s="667" t="str">
        <f ca="1">IF(B429="","",#REF!)</f>
        <v/>
      </c>
      <c r="J429" s="667" t="str">
        <f ca="1">IF(B429="","",#REF!)</f>
        <v/>
      </c>
      <c r="K429" s="667" t="str">
        <f ca="1">IF(B429="","",#REF!)</f>
        <v/>
      </c>
      <c r="L429" s="667" t="str">
        <f ca="1">IF(C429="","",#REF!)</f>
        <v/>
      </c>
    </row>
    <row r="430" spans="1:12">
      <c r="A430" s="640">
        <v>419</v>
      </c>
      <c r="B430" s="666" t="str">
        <f ca="1" t="shared" si="18"/>
        <v/>
      </c>
      <c r="C430" s="203" t="str">
        <f ca="1" t="shared" si="19"/>
        <v/>
      </c>
      <c r="D430" s="577" t="str">
        <f ca="1">IF(ISERROR(OFFSET('HARGA SATUAN'!$D$6,MATCH(C430,'HARGA SATUAN'!$C$7:$C$1492,0),0)),"",OFFSET('HARGA SATUAN'!$D$6,MATCH(C430,'HARGA SATUAN'!$C$7:$C$1492,0),0))</f>
        <v/>
      </c>
      <c r="E430" s="577">
        <f ca="1">IF(B430="+","Unit",IF(ISERROR(OFFSET('HARGA SATUAN'!$E$6,MATCH(C430,'HARGA SATUAN'!$C$7:$C$1492,0),0)),"",OFFSET('HARGA SATUAN'!$E$6,MATCH(C430,'HARGA SATUAN'!$C$7:$C$1492,0),0)))</f>
        <v>0</v>
      </c>
      <c r="F430" s="668" t="str">
        <f ca="1" t="shared" si="20"/>
        <v/>
      </c>
      <c r="G430" s="573">
        <f ca="1">IF(ISERROR(OFFSET('HARGA SATUAN'!$I$6,MATCH(C430,'HARGA SATUAN'!$C$7:$C$1492,0),0)),"",OFFSET('HARGA SATUAN'!$I$6,MATCH(C430,'HARGA SATUAN'!$C$7:$C$1492,0),0))</f>
        <v>0</v>
      </c>
      <c r="H430" s="667" t="str">
        <f ca="1">IF(B430="","",#REF!)</f>
        <v/>
      </c>
      <c r="I430" s="667" t="str">
        <f ca="1">IF(B430="","",#REF!)</f>
        <v/>
      </c>
      <c r="J430" s="667" t="str">
        <f ca="1">IF(B430="","",#REF!)</f>
        <v/>
      </c>
      <c r="K430" s="667" t="str">
        <f ca="1">IF(B430="","",#REF!)</f>
        <v/>
      </c>
      <c r="L430" s="667" t="str">
        <f ca="1">IF(C430="","",#REF!)</f>
        <v/>
      </c>
    </row>
    <row r="431" spans="1:12">
      <c r="A431" s="640">
        <v>420</v>
      </c>
      <c r="B431" s="666" t="str">
        <f ca="1" t="shared" si="18"/>
        <v/>
      </c>
      <c r="C431" s="203" t="str">
        <f ca="1" t="shared" si="19"/>
        <v/>
      </c>
      <c r="D431" s="577" t="str">
        <f ca="1">IF(ISERROR(OFFSET('HARGA SATUAN'!$D$6,MATCH(C431,'HARGA SATUAN'!$C$7:$C$1492,0),0)),"",OFFSET('HARGA SATUAN'!$D$6,MATCH(C431,'HARGA SATUAN'!$C$7:$C$1492,0),0))</f>
        <v/>
      </c>
      <c r="E431" s="577">
        <f ca="1">IF(B431="+","Unit",IF(ISERROR(OFFSET('HARGA SATUAN'!$E$6,MATCH(C431,'HARGA SATUAN'!$C$7:$C$1492,0),0)),"",OFFSET('HARGA SATUAN'!$E$6,MATCH(C431,'HARGA SATUAN'!$C$7:$C$1492,0),0)))</f>
        <v>0</v>
      </c>
      <c r="F431" s="668" t="str">
        <f ca="1" t="shared" si="20"/>
        <v/>
      </c>
      <c r="G431" s="573">
        <f ca="1">IF(ISERROR(OFFSET('HARGA SATUAN'!$I$6,MATCH(C431,'HARGA SATUAN'!$C$7:$C$1492,0),0)),"",OFFSET('HARGA SATUAN'!$I$6,MATCH(C431,'HARGA SATUAN'!$C$7:$C$1492,0),0))</f>
        <v>0</v>
      </c>
      <c r="H431" s="667" t="str">
        <f ca="1">IF(B431="","",#REF!)</f>
        <v/>
      </c>
      <c r="I431" s="667" t="str">
        <f ca="1">IF(B431="","",#REF!)</f>
        <v/>
      </c>
      <c r="J431" s="667" t="str">
        <f ca="1">IF(B431="","",#REF!)</f>
        <v/>
      </c>
      <c r="K431" s="667" t="str">
        <f ca="1">IF(B431="","",#REF!)</f>
        <v/>
      </c>
      <c r="L431" s="667" t="str">
        <f ca="1">IF(C431="","",#REF!)</f>
        <v/>
      </c>
    </row>
    <row r="432" spans="1:12">
      <c r="A432" s="640">
        <v>421</v>
      </c>
      <c r="B432" s="666" t="str">
        <f ca="1" t="shared" si="18"/>
        <v/>
      </c>
      <c r="C432" s="203" t="str">
        <f ca="1" t="shared" si="19"/>
        <v/>
      </c>
      <c r="D432" s="577" t="str">
        <f ca="1">IF(ISERROR(OFFSET('HARGA SATUAN'!$D$6,MATCH(C432,'HARGA SATUAN'!$C$7:$C$1492,0),0)),"",OFFSET('HARGA SATUAN'!$D$6,MATCH(C432,'HARGA SATUAN'!$C$7:$C$1492,0),0))</f>
        <v/>
      </c>
      <c r="E432" s="577">
        <f ca="1">IF(B432="+","Unit",IF(ISERROR(OFFSET('HARGA SATUAN'!$E$6,MATCH(C432,'HARGA SATUAN'!$C$7:$C$1492,0),0)),"",OFFSET('HARGA SATUAN'!$E$6,MATCH(C432,'HARGA SATUAN'!$C$7:$C$1492,0),0)))</f>
        <v>0</v>
      </c>
      <c r="F432" s="668" t="str">
        <f ca="1" t="shared" si="20"/>
        <v/>
      </c>
      <c r="G432" s="573">
        <f ca="1">IF(ISERROR(OFFSET('HARGA SATUAN'!$I$6,MATCH(C432,'HARGA SATUAN'!$C$7:$C$1492,0),0)),"",OFFSET('HARGA SATUAN'!$I$6,MATCH(C432,'HARGA SATUAN'!$C$7:$C$1492,0),0))</f>
        <v>0</v>
      </c>
      <c r="H432" s="667" t="str">
        <f ca="1">IF(B432="","",#REF!)</f>
        <v/>
      </c>
      <c r="I432" s="667" t="str">
        <f ca="1">IF(B432="","",#REF!)</f>
        <v/>
      </c>
      <c r="J432" s="667" t="str">
        <f ca="1">IF(B432="","",#REF!)</f>
        <v/>
      </c>
      <c r="K432" s="667" t="str">
        <f ca="1">IF(B432="","",#REF!)</f>
        <v/>
      </c>
      <c r="L432" s="667" t="str">
        <f ca="1">IF(C432="","",#REF!)</f>
        <v/>
      </c>
    </row>
    <row r="433" spans="1:12">
      <c r="A433" s="640">
        <v>422</v>
      </c>
      <c r="B433" s="666" t="str">
        <f ca="1" t="shared" si="18"/>
        <v/>
      </c>
      <c r="C433" s="203" t="str">
        <f ca="1" t="shared" si="19"/>
        <v/>
      </c>
      <c r="D433" s="577" t="str">
        <f ca="1">IF(ISERROR(OFFSET('HARGA SATUAN'!$D$6,MATCH(C433,'HARGA SATUAN'!$C$7:$C$1492,0),0)),"",OFFSET('HARGA SATUAN'!$D$6,MATCH(C433,'HARGA SATUAN'!$C$7:$C$1492,0),0))</f>
        <v/>
      </c>
      <c r="E433" s="577">
        <f ca="1">IF(B433="+","Unit",IF(ISERROR(OFFSET('HARGA SATUAN'!$E$6,MATCH(C433,'HARGA SATUAN'!$C$7:$C$1492,0),0)),"",OFFSET('HARGA SATUAN'!$E$6,MATCH(C433,'HARGA SATUAN'!$C$7:$C$1492,0),0)))</f>
        <v>0</v>
      </c>
      <c r="F433" s="668" t="str">
        <f ca="1" t="shared" si="20"/>
        <v/>
      </c>
      <c r="G433" s="573">
        <f ca="1">IF(ISERROR(OFFSET('HARGA SATUAN'!$I$6,MATCH(C433,'HARGA SATUAN'!$C$7:$C$1492,0),0)),"",OFFSET('HARGA SATUAN'!$I$6,MATCH(C433,'HARGA SATUAN'!$C$7:$C$1492,0),0))</f>
        <v>0</v>
      </c>
      <c r="H433" s="667" t="str">
        <f ca="1">IF(B433="","",#REF!)</f>
        <v/>
      </c>
      <c r="I433" s="667" t="str">
        <f ca="1">IF(B433="","",#REF!)</f>
        <v/>
      </c>
      <c r="J433" s="667" t="str">
        <f ca="1">IF(B433="","",#REF!)</f>
        <v/>
      </c>
      <c r="K433" s="667" t="str">
        <f ca="1">IF(B433="","",#REF!)</f>
        <v/>
      </c>
      <c r="L433" s="667" t="str">
        <f ca="1">IF(C433="","",#REF!)</f>
        <v/>
      </c>
    </row>
    <row r="434" spans="1:12">
      <c r="A434" s="640">
        <v>423</v>
      </c>
      <c r="B434" s="666" t="str">
        <f ca="1" t="shared" si="18"/>
        <v/>
      </c>
      <c r="C434" s="203" t="str">
        <f ca="1" t="shared" si="19"/>
        <v/>
      </c>
      <c r="D434" s="577" t="str">
        <f ca="1">IF(ISERROR(OFFSET('HARGA SATUAN'!$D$6,MATCH(C434,'HARGA SATUAN'!$C$7:$C$1492,0),0)),"",OFFSET('HARGA SATUAN'!$D$6,MATCH(C434,'HARGA SATUAN'!$C$7:$C$1492,0),0))</f>
        <v/>
      </c>
      <c r="E434" s="577">
        <f ca="1">IF(B434="+","Unit",IF(ISERROR(OFFSET('HARGA SATUAN'!$E$6,MATCH(C434,'HARGA SATUAN'!$C$7:$C$1492,0),0)),"",OFFSET('HARGA SATUAN'!$E$6,MATCH(C434,'HARGA SATUAN'!$C$7:$C$1492,0),0)))</f>
        <v>0</v>
      </c>
      <c r="F434" s="668" t="str">
        <f ca="1" t="shared" si="20"/>
        <v/>
      </c>
      <c r="G434" s="573">
        <f ca="1">IF(ISERROR(OFFSET('HARGA SATUAN'!$I$6,MATCH(C434,'HARGA SATUAN'!$C$7:$C$1492,0),0)),"",OFFSET('HARGA SATUAN'!$I$6,MATCH(C434,'HARGA SATUAN'!$C$7:$C$1492,0),0))</f>
        <v>0</v>
      </c>
      <c r="H434" s="667" t="str">
        <f ca="1">IF(B434="","",#REF!)</f>
        <v/>
      </c>
      <c r="I434" s="667" t="str">
        <f ca="1">IF(B434="","",#REF!)</f>
        <v/>
      </c>
      <c r="J434" s="667" t="str">
        <f ca="1">IF(B434="","",#REF!)</f>
        <v/>
      </c>
      <c r="K434" s="667" t="str">
        <f ca="1">IF(B434="","",#REF!)</f>
        <v/>
      </c>
      <c r="L434" s="667" t="str">
        <f ca="1">IF(C434="","",#REF!)</f>
        <v/>
      </c>
    </row>
    <row r="435" spans="1:12">
      <c r="A435" s="640">
        <v>424</v>
      </c>
      <c r="B435" s="666" t="str">
        <f ca="1" t="shared" si="18"/>
        <v/>
      </c>
      <c r="C435" s="203" t="str">
        <f ca="1" t="shared" si="19"/>
        <v/>
      </c>
      <c r="D435" s="577" t="str">
        <f ca="1">IF(ISERROR(OFFSET('HARGA SATUAN'!$D$6,MATCH(C435,'HARGA SATUAN'!$C$7:$C$1492,0),0)),"",OFFSET('HARGA SATUAN'!$D$6,MATCH(C435,'HARGA SATUAN'!$C$7:$C$1492,0),0))</f>
        <v/>
      </c>
      <c r="E435" s="577">
        <f ca="1">IF(B435="+","Unit",IF(ISERROR(OFFSET('HARGA SATUAN'!$E$6,MATCH(C435,'HARGA SATUAN'!$C$7:$C$1492,0),0)),"",OFFSET('HARGA SATUAN'!$E$6,MATCH(C435,'HARGA SATUAN'!$C$7:$C$1492,0),0)))</f>
        <v>0</v>
      </c>
      <c r="F435" s="668" t="str">
        <f ca="1" t="shared" si="20"/>
        <v/>
      </c>
      <c r="G435" s="573">
        <f ca="1">IF(ISERROR(OFFSET('HARGA SATUAN'!$I$6,MATCH(C435,'HARGA SATUAN'!$C$7:$C$1492,0),0)),"",OFFSET('HARGA SATUAN'!$I$6,MATCH(C435,'HARGA SATUAN'!$C$7:$C$1492,0),0))</f>
        <v>0</v>
      </c>
      <c r="H435" s="667" t="str">
        <f ca="1">IF(B435="","",#REF!)</f>
        <v/>
      </c>
      <c r="I435" s="667" t="str">
        <f ca="1">IF(B435="","",#REF!)</f>
        <v/>
      </c>
      <c r="J435" s="667" t="str">
        <f ca="1">IF(B435="","",#REF!)</f>
        <v/>
      </c>
      <c r="K435" s="667" t="str">
        <f ca="1">IF(B435="","",#REF!)</f>
        <v/>
      </c>
      <c r="L435" s="667" t="str">
        <f ca="1">IF(C435="","",#REF!)</f>
        <v/>
      </c>
    </row>
    <row r="436" spans="1:12">
      <c r="A436" s="640">
        <v>425</v>
      </c>
      <c r="B436" s="666" t="str">
        <f ca="1" t="shared" si="18"/>
        <v/>
      </c>
      <c r="C436" s="203" t="str">
        <f ca="1" t="shared" si="19"/>
        <v/>
      </c>
      <c r="D436" s="577" t="str">
        <f ca="1">IF(ISERROR(OFFSET('HARGA SATUAN'!$D$6,MATCH(C436,'HARGA SATUAN'!$C$7:$C$1492,0),0)),"",OFFSET('HARGA SATUAN'!$D$6,MATCH(C436,'HARGA SATUAN'!$C$7:$C$1492,0),0))</f>
        <v/>
      </c>
      <c r="E436" s="577">
        <f ca="1">IF(B436="+","Unit",IF(ISERROR(OFFSET('HARGA SATUAN'!$E$6,MATCH(C436,'HARGA SATUAN'!$C$7:$C$1492,0),0)),"",OFFSET('HARGA SATUAN'!$E$6,MATCH(C436,'HARGA SATUAN'!$C$7:$C$1492,0),0)))</f>
        <v>0</v>
      </c>
      <c r="F436" s="668" t="str">
        <f ca="1" t="shared" si="20"/>
        <v/>
      </c>
      <c r="G436" s="573">
        <f ca="1">IF(ISERROR(OFFSET('HARGA SATUAN'!$I$6,MATCH(C436,'HARGA SATUAN'!$C$7:$C$1492,0),0)),"",OFFSET('HARGA SATUAN'!$I$6,MATCH(C436,'HARGA SATUAN'!$C$7:$C$1492,0),0))</f>
        <v>0</v>
      </c>
      <c r="H436" s="667" t="str">
        <f ca="1">IF(B436="","",#REF!)</f>
        <v/>
      </c>
      <c r="I436" s="667" t="str">
        <f ca="1">IF(B436="","",#REF!)</f>
        <v/>
      </c>
      <c r="J436" s="667" t="str">
        <f ca="1">IF(B436="","",#REF!)</f>
        <v/>
      </c>
      <c r="K436" s="667" t="str">
        <f ca="1">IF(B436="","",#REF!)</f>
        <v/>
      </c>
      <c r="L436" s="667" t="str">
        <f ca="1">IF(C436="","",#REF!)</f>
        <v/>
      </c>
    </row>
    <row r="437" spans="1:12">
      <c r="A437" s="640">
        <v>426</v>
      </c>
      <c r="B437" s="666" t="str">
        <f ca="1" t="shared" si="18"/>
        <v/>
      </c>
      <c r="C437" s="203" t="str">
        <f ca="1" t="shared" si="19"/>
        <v/>
      </c>
      <c r="D437" s="577" t="str">
        <f ca="1">IF(ISERROR(OFFSET('HARGA SATUAN'!$D$6,MATCH(C437,'HARGA SATUAN'!$C$7:$C$1492,0),0)),"",OFFSET('HARGA SATUAN'!$D$6,MATCH(C437,'HARGA SATUAN'!$C$7:$C$1492,0),0))</f>
        <v/>
      </c>
      <c r="E437" s="577">
        <f ca="1">IF(B437="+","Unit",IF(ISERROR(OFFSET('HARGA SATUAN'!$E$6,MATCH(C437,'HARGA SATUAN'!$C$7:$C$1492,0),0)),"",OFFSET('HARGA SATUAN'!$E$6,MATCH(C437,'HARGA SATUAN'!$C$7:$C$1492,0),0)))</f>
        <v>0</v>
      </c>
      <c r="F437" s="668" t="str">
        <f ca="1" t="shared" si="20"/>
        <v/>
      </c>
      <c r="G437" s="573">
        <f ca="1">IF(ISERROR(OFFSET('HARGA SATUAN'!$I$6,MATCH(C437,'HARGA SATUAN'!$C$7:$C$1492,0),0)),"",OFFSET('HARGA SATUAN'!$I$6,MATCH(C437,'HARGA SATUAN'!$C$7:$C$1492,0),0))</f>
        <v>0</v>
      </c>
      <c r="H437" s="667" t="str">
        <f ca="1">IF(B437="","",#REF!)</f>
        <v/>
      </c>
      <c r="I437" s="667" t="str">
        <f ca="1">IF(B437="","",#REF!)</f>
        <v/>
      </c>
      <c r="J437" s="667" t="str">
        <f ca="1">IF(B437="","",#REF!)</f>
        <v/>
      </c>
      <c r="K437" s="667" t="str">
        <f ca="1">IF(B437="","",#REF!)</f>
        <v/>
      </c>
      <c r="L437" s="667" t="str">
        <f ca="1">IF(C437="","",#REF!)</f>
        <v/>
      </c>
    </row>
    <row r="438" spans="1:12">
      <c r="A438" s="640">
        <v>427</v>
      </c>
      <c r="B438" s="666" t="str">
        <f ca="1" t="shared" si="18"/>
        <v/>
      </c>
      <c r="C438" s="203" t="str">
        <f ca="1" t="shared" si="19"/>
        <v/>
      </c>
      <c r="D438" s="577" t="str">
        <f ca="1">IF(ISERROR(OFFSET('HARGA SATUAN'!$D$6,MATCH(C438,'HARGA SATUAN'!$C$7:$C$1492,0),0)),"",OFFSET('HARGA SATUAN'!$D$6,MATCH(C438,'HARGA SATUAN'!$C$7:$C$1492,0),0))</f>
        <v/>
      </c>
      <c r="E438" s="577">
        <f ca="1">IF(B438="+","Unit",IF(ISERROR(OFFSET('HARGA SATUAN'!$E$6,MATCH(C438,'HARGA SATUAN'!$C$7:$C$1492,0),0)),"",OFFSET('HARGA SATUAN'!$E$6,MATCH(C438,'HARGA SATUAN'!$C$7:$C$1492,0),0)))</f>
        <v>0</v>
      </c>
      <c r="F438" s="668" t="str">
        <f ca="1" t="shared" si="20"/>
        <v/>
      </c>
      <c r="G438" s="573">
        <f ca="1">IF(ISERROR(OFFSET('HARGA SATUAN'!$I$6,MATCH(C438,'HARGA SATUAN'!$C$7:$C$1492,0),0)),"",OFFSET('HARGA SATUAN'!$I$6,MATCH(C438,'HARGA SATUAN'!$C$7:$C$1492,0),0))</f>
        <v>0</v>
      </c>
      <c r="H438" s="667" t="str">
        <f ca="1">IF(B438="","",#REF!)</f>
        <v/>
      </c>
      <c r="I438" s="667" t="str">
        <f ca="1">IF(B438="","",#REF!)</f>
        <v/>
      </c>
      <c r="J438" s="667" t="str">
        <f ca="1">IF(B438="","",#REF!)</f>
        <v/>
      </c>
      <c r="K438" s="667" t="str">
        <f ca="1">IF(B438="","",#REF!)</f>
        <v/>
      </c>
      <c r="L438" s="667" t="str">
        <f ca="1">IF(C438="","",#REF!)</f>
        <v/>
      </c>
    </row>
    <row r="439" spans="1:12">
      <c r="A439" s="640">
        <v>428</v>
      </c>
      <c r="B439" s="666" t="str">
        <f ca="1" t="shared" si="18"/>
        <v/>
      </c>
      <c r="C439" s="203" t="str">
        <f ca="1" t="shared" si="19"/>
        <v/>
      </c>
      <c r="D439" s="577" t="str">
        <f ca="1">IF(ISERROR(OFFSET('HARGA SATUAN'!$D$6,MATCH(C439,'HARGA SATUAN'!$C$7:$C$1492,0),0)),"",OFFSET('HARGA SATUAN'!$D$6,MATCH(C439,'HARGA SATUAN'!$C$7:$C$1492,0),0))</f>
        <v/>
      </c>
      <c r="E439" s="577">
        <f ca="1">IF(B439="+","Unit",IF(ISERROR(OFFSET('HARGA SATUAN'!$E$6,MATCH(C439,'HARGA SATUAN'!$C$7:$C$1492,0),0)),"",OFFSET('HARGA SATUAN'!$E$6,MATCH(C439,'HARGA SATUAN'!$C$7:$C$1492,0),0)))</f>
        <v>0</v>
      </c>
      <c r="F439" s="668" t="str">
        <f ca="1" t="shared" si="20"/>
        <v/>
      </c>
      <c r="G439" s="573">
        <f ca="1">IF(ISERROR(OFFSET('HARGA SATUAN'!$I$6,MATCH(C439,'HARGA SATUAN'!$C$7:$C$1492,0),0)),"",OFFSET('HARGA SATUAN'!$I$6,MATCH(C439,'HARGA SATUAN'!$C$7:$C$1492,0),0))</f>
        <v>0</v>
      </c>
      <c r="H439" s="667" t="str">
        <f ca="1">IF(B439="","",#REF!)</f>
        <v/>
      </c>
      <c r="I439" s="667" t="str">
        <f ca="1">IF(B439="","",#REF!)</f>
        <v/>
      </c>
      <c r="J439" s="667" t="str">
        <f ca="1">IF(B439="","",#REF!)</f>
        <v/>
      </c>
      <c r="K439" s="667" t="str">
        <f ca="1">IF(B439="","",#REF!)</f>
        <v/>
      </c>
      <c r="L439" s="667" t="str">
        <f ca="1">IF(C439="","",#REF!)</f>
        <v/>
      </c>
    </row>
    <row r="440" spans="1:12">
      <c r="A440" s="640">
        <v>429</v>
      </c>
      <c r="B440" s="666" t="str">
        <f ca="1" t="shared" si="18"/>
        <v/>
      </c>
      <c r="C440" s="203" t="str">
        <f ca="1" t="shared" si="19"/>
        <v/>
      </c>
      <c r="D440" s="577" t="str">
        <f ca="1">IF(ISERROR(OFFSET('HARGA SATUAN'!$D$6,MATCH(C440,'HARGA SATUAN'!$C$7:$C$1492,0),0)),"",OFFSET('HARGA SATUAN'!$D$6,MATCH(C440,'HARGA SATUAN'!$C$7:$C$1492,0),0))</f>
        <v/>
      </c>
      <c r="E440" s="577">
        <f ca="1">IF(B440="+","Unit",IF(ISERROR(OFFSET('HARGA SATUAN'!$E$6,MATCH(C440,'HARGA SATUAN'!$C$7:$C$1492,0),0)),"",OFFSET('HARGA SATUAN'!$E$6,MATCH(C440,'HARGA SATUAN'!$C$7:$C$1492,0),0)))</f>
        <v>0</v>
      </c>
      <c r="F440" s="668" t="str">
        <f ca="1" t="shared" si="20"/>
        <v/>
      </c>
      <c r="G440" s="573">
        <f ca="1">IF(ISERROR(OFFSET('HARGA SATUAN'!$I$6,MATCH(C440,'HARGA SATUAN'!$C$7:$C$1492,0),0)),"",OFFSET('HARGA SATUAN'!$I$6,MATCH(C440,'HARGA SATUAN'!$C$7:$C$1492,0),0))</f>
        <v>0</v>
      </c>
      <c r="H440" s="667" t="str">
        <f ca="1">IF(B440="","",#REF!)</f>
        <v/>
      </c>
      <c r="I440" s="667" t="str">
        <f ca="1">IF(B440="","",#REF!)</f>
        <v/>
      </c>
      <c r="J440" s="667" t="str">
        <f ca="1">IF(B440="","",#REF!)</f>
        <v/>
      </c>
      <c r="K440" s="667" t="str">
        <f ca="1">IF(B440="","",#REF!)</f>
        <v/>
      </c>
      <c r="L440" s="667" t="str">
        <f ca="1">IF(C440="","",#REF!)</f>
        <v/>
      </c>
    </row>
    <row r="441" spans="1:12">
      <c r="A441" s="640">
        <v>430</v>
      </c>
      <c r="B441" s="666" t="str">
        <f ca="1" t="shared" si="18"/>
        <v/>
      </c>
      <c r="C441" s="203" t="str">
        <f ca="1" t="shared" si="19"/>
        <v/>
      </c>
      <c r="D441" s="577" t="str">
        <f ca="1">IF(ISERROR(OFFSET('HARGA SATUAN'!$D$6,MATCH(C441,'HARGA SATUAN'!$C$7:$C$1492,0),0)),"",OFFSET('HARGA SATUAN'!$D$6,MATCH(C441,'HARGA SATUAN'!$C$7:$C$1492,0),0))</f>
        <v/>
      </c>
      <c r="E441" s="577">
        <f ca="1">IF(B441="+","Unit",IF(ISERROR(OFFSET('HARGA SATUAN'!$E$6,MATCH(C441,'HARGA SATUAN'!$C$7:$C$1492,0),0)),"",OFFSET('HARGA SATUAN'!$E$6,MATCH(C441,'HARGA SATUAN'!$C$7:$C$1492,0),0)))</f>
        <v>0</v>
      </c>
      <c r="F441" s="668" t="str">
        <f ca="1" t="shared" si="20"/>
        <v/>
      </c>
      <c r="G441" s="573">
        <f ca="1">IF(ISERROR(OFFSET('HARGA SATUAN'!$I$6,MATCH(C441,'HARGA SATUAN'!$C$7:$C$1492,0),0)),"",OFFSET('HARGA SATUAN'!$I$6,MATCH(C441,'HARGA SATUAN'!$C$7:$C$1492,0),0))</f>
        <v>0</v>
      </c>
      <c r="H441" s="667" t="str">
        <f ca="1">IF(B441="","",#REF!)</f>
        <v/>
      </c>
      <c r="I441" s="667" t="str">
        <f ca="1">IF(B441="","",#REF!)</f>
        <v/>
      </c>
      <c r="J441" s="667" t="str">
        <f ca="1">IF(B441="","",#REF!)</f>
        <v/>
      </c>
      <c r="K441" s="667" t="str">
        <f ca="1">IF(B441="","",#REF!)</f>
        <v/>
      </c>
      <c r="L441" s="667" t="str">
        <f ca="1">IF(C441="","",#REF!)</f>
        <v/>
      </c>
    </row>
    <row r="442" spans="1:12">
      <c r="A442" s="640">
        <v>431</v>
      </c>
      <c r="B442" s="666" t="str">
        <f ca="1" t="shared" si="18"/>
        <v/>
      </c>
      <c r="C442" s="203" t="str">
        <f ca="1" t="shared" si="19"/>
        <v/>
      </c>
      <c r="D442" s="577" t="str">
        <f ca="1">IF(ISERROR(OFFSET('HARGA SATUAN'!$D$6,MATCH(C442,'HARGA SATUAN'!$C$7:$C$1492,0),0)),"",OFFSET('HARGA SATUAN'!$D$6,MATCH(C442,'HARGA SATUAN'!$C$7:$C$1492,0),0))</f>
        <v/>
      </c>
      <c r="E442" s="577">
        <f ca="1">IF(B442="+","Unit",IF(ISERROR(OFFSET('HARGA SATUAN'!$E$6,MATCH(C442,'HARGA SATUAN'!$C$7:$C$1492,0),0)),"",OFFSET('HARGA SATUAN'!$E$6,MATCH(C442,'HARGA SATUAN'!$C$7:$C$1492,0),0)))</f>
        <v>0</v>
      </c>
      <c r="F442" s="668" t="str">
        <f ca="1" t="shared" si="20"/>
        <v/>
      </c>
      <c r="G442" s="573">
        <f ca="1">IF(ISERROR(OFFSET('HARGA SATUAN'!$I$6,MATCH(C442,'HARGA SATUAN'!$C$7:$C$1492,0),0)),"",OFFSET('HARGA SATUAN'!$I$6,MATCH(C442,'HARGA SATUAN'!$C$7:$C$1492,0),0))</f>
        <v>0</v>
      </c>
      <c r="H442" s="667" t="str">
        <f ca="1">IF(B442="","",#REF!)</f>
        <v/>
      </c>
      <c r="I442" s="667" t="str">
        <f ca="1">IF(B442="","",#REF!)</f>
        <v/>
      </c>
      <c r="J442" s="667" t="str">
        <f ca="1">IF(B442="","",#REF!)</f>
        <v/>
      </c>
      <c r="K442" s="667" t="str">
        <f ca="1">IF(B442="","",#REF!)</f>
        <v/>
      </c>
      <c r="L442" s="667" t="str">
        <f ca="1">IF(C442="","",#REF!)</f>
        <v/>
      </c>
    </row>
    <row r="443" spans="1:12">
      <c r="A443" s="640">
        <v>432</v>
      </c>
      <c r="B443" s="666" t="str">
        <f ca="1" t="shared" si="18"/>
        <v/>
      </c>
      <c r="C443" s="203" t="str">
        <f ca="1" t="shared" si="19"/>
        <v/>
      </c>
      <c r="D443" s="577" t="str">
        <f ca="1">IF(ISERROR(OFFSET('HARGA SATUAN'!$D$6,MATCH(C443,'HARGA SATUAN'!$C$7:$C$1492,0),0)),"",OFFSET('HARGA SATUAN'!$D$6,MATCH(C443,'HARGA SATUAN'!$C$7:$C$1492,0),0))</f>
        <v/>
      </c>
      <c r="E443" s="577">
        <f ca="1">IF(B443="+","Unit",IF(ISERROR(OFFSET('HARGA SATUAN'!$E$6,MATCH(C443,'HARGA SATUAN'!$C$7:$C$1492,0),0)),"",OFFSET('HARGA SATUAN'!$E$6,MATCH(C443,'HARGA SATUAN'!$C$7:$C$1492,0),0)))</f>
        <v>0</v>
      </c>
      <c r="F443" s="668" t="str">
        <f ca="1" t="shared" si="20"/>
        <v/>
      </c>
      <c r="G443" s="573">
        <f ca="1">IF(ISERROR(OFFSET('HARGA SATUAN'!$I$6,MATCH(C443,'HARGA SATUAN'!$C$7:$C$1492,0),0)),"",OFFSET('HARGA SATUAN'!$I$6,MATCH(C443,'HARGA SATUAN'!$C$7:$C$1492,0),0))</f>
        <v>0</v>
      </c>
      <c r="H443" s="667" t="str">
        <f ca="1">IF(B443="","",#REF!)</f>
        <v/>
      </c>
      <c r="I443" s="667" t="str">
        <f ca="1">IF(B443="","",#REF!)</f>
        <v/>
      </c>
      <c r="J443" s="667" t="str">
        <f ca="1">IF(B443="","",#REF!)</f>
        <v/>
      </c>
      <c r="K443" s="667" t="str">
        <f ca="1">IF(B443="","",#REF!)</f>
        <v/>
      </c>
      <c r="L443" s="667" t="str">
        <f ca="1">IF(C443="","",#REF!)</f>
        <v/>
      </c>
    </row>
    <row r="444" spans="1:12">
      <c r="A444" s="640">
        <v>433</v>
      </c>
      <c r="B444" s="666" t="str">
        <f ca="1" t="shared" si="18"/>
        <v/>
      </c>
      <c r="C444" s="203" t="str">
        <f ca="1" t="shared" si="19"/>
        <v/>
      </c>
      <c r="D444" s="577" t="str">
        <f ca="1">IF(ISERROR(OFFSET('HARGA SATUAN'!$D$6,MATCH(C444,'HARGA SATUAN'!$C$7:$C$1492,0),0)),"",OFFSET('HARGA SATUAN'!$D$6,MATCH(C444,'HARGA SATUAN'!$C$7:$C$1492,0),0))</f>
        <v/>
      </c>
      <c r="E444" s="577">
        <f ca="1">IF(B444="+","Unit",IF(ISERROR(OFFSET('HARGA SATUAN'!$E$6,MATCH(C444,'HARGA SATUAN'!$C$7:$C$1492,0),0)),"",OFFSET('HARGA SATUAN'!$E$6,MATCH(C444,'HARGA SATUAN'!$C$7:$C$1492,0),0)))</f>
        <v>0</v>
      </c>
      <c r="F444" s="668" t="str">
        <f ca="1" t="shared" si="20"/>
        <v/>
      </c>
      <c r="G444" s="573">
        <f ca="1">IF(ISERROR(OFFSET('HARGA SATUAN'!$I$6,MATCH(C444,'HARGA SATUAN'!$C$7:$C$1492,0),0)),"",OFFSET('HARGA SATUAN'!$I$6,MATCH(C444,'HARGA SATUAN'!$C$7:$C$1492,0),0))</f>
        <v>0</v>
      </c>
      <c r="H444" s="667" t="str">
        <f ca="1">IF(B444="","",#REF!)</f>
        <v/>
      </c>
      <c r="I444" s="667" t="str">
        <f ca="1">IF(B444="","",#REF!)</f>
        <v/>
      </c>
      <c r="J444" s="667" t="str">
        <f ca="1">IF(B444="","",#REF!)</f>
        <v/>
      </c>
      <c r="K444" s="667" t="str">
        <f ca="1">IF(B444="","",#REF!)</f>
        <v/>
      </c>
      <c r="L444" s="667" t="str">
        <f ca="1">IF(C444="","",#REF!)</f>
        <v/>
      </c>
    </row>
    <row r="445" spans="1:12">
      <c r="A445" s="640">
        <v>434</v>
      </c>
      <c r="B445" s="666" t="str">
        <f ca="1" t="shared" si="18"/>
        <v/>
      </c>
      <c r="C445" s="203" t="str">
        <f ca="1" t="shared" si="19"/>
        <v/>
      </c>
      <c r="D445" s="577" t="str">
        <f ca="1">IF(ISERROR(OFFSET('HARGA SATUAN'!$D$6,MATCH(C445,'HARGA SATUAN'!$C$7:$C$1492,0),0)),"",OFFSET('HARGA SATUAN'!$D$6,MATCH(C445,'HARGA SATUAN'!$C$7:$C$1492,0),0))</f>
        <v/>
      </c>
      <c r="E445" s="577">
        <f ca="1">IF(B445="+","Unit",IF(ISERROR(OFFSET('HARGA SATUAN'!$E$6,MATCH(C445,'HARGA SATUAN'!$C$7:$C$1492,0),0)),"",OFFSET('HARGA SATUAN'!$E$6,MATCH(C445,'HARGA SATUAN'!$C$7:$C$1492,0),0)))</f>
        <v>0</v>
      </c>
      <c r="F445" s="668" t="str">
        <f ca="1" t="shared" si="20"/>
        <v/>
      </c>
      <c r="G445" s="573">
        <f ca="1">IF(ISERROR(OFFSET('HARGA SATUAN'!$I$6,MATCH(C445,'HARGA SATUAN'!$C$7:$C$1492,0),0)),"",OFFSET('HARGA SATUAN'!$I$6,MATCH(C445,'HARGA SATUAN'!$C$7:$C$1492,0),0))</f>
        <v>0</v>
      </c>
      <c r="H445" s="667" t="str">
        <f ca="1">IF(B445="","",#REF!)</f>
        <v/>
      </c>
      <c r="I445" s="667" t="str">
        <f ca="1">IF(B445="","",#REF!)</f>
        <v/>
      </c>
      <c r="J445" s="667" t="str">
        <f ca="1">IF(B445="","",#REF!)</f>
        <v/>
      </c>
      <c r="K445" s="667" t="str">
        <f ca="1">IF(B445="","",#REF!)</f>
        <v/>
      </c>
      <c r="L445" s="667" t="str">
        <f ca="1">IF(C445="","",#REF!)</f>
        <v/>
      </c>
    </row>
    <row r="446" spans="1:12">
      <c r="A446" s="640">
        <v>435</v>
      </c>
      <c r="B446" s="666" t="str">
        <f ca="1" t="shared" si="18"/>
        <v/>
      </c>
      <c r="C446" s="203" t="str">
        <f ca="1" t="shared" si="19"/>
        <v/>
      </c>
      <c r="D446" s="577" t="str">
        <f ca="1">IF(ISERROR(OFFSET('HARGA SATUAN'!$D$6,MATCH(C446,'HARGA SATUAN'!$C$7:$C$1492,0),0)),"",OFFSET('HARGA SATUAN'!$D$6,MATCH(C446,'HARGA SATUAN'!$C$7:$C$1492,0),0))</f>
        <v/>
      </c>
      <c r="E446" s="577">
        <f ca="1">IF(B446="+","Unit",IF(ISERROR(OFFSET('HARGA SATUAN'!$E$6,MATCH(C446,'HARGA SATUAN'!$C$7:$C$1492,0),0)),"",OFFSET('HARGA SATUAN'!$E$6,MATCH(C446,'HARGA SATUAN'!$C$7:$C$1492,0),0)))</f>
        <v>0</v>
      </c>
      <c r="F446" s="668" t="str">
        <f ca="1" t="shared" si="20"/>
        <v/>
      </c>
      <c r="G446" s="573">
        <f ca="1">IF(ISERROR(OFFSET('HARGA SATUAN'!$I$6,MATCH(C446,'HARGA SATUAN'!$C$7:$C$1492,0),0)),"",OFFSET('HARGA SATUAN'!$I$6,MATCH(C446,'HARGA SATUAN'!$C$7:$C$1492,0),0))</f>
        <v>0</v>
      </c>
      <c r="H446" s="667" t="str">
        <f ca="1">IF(B446="","",#REF!)</f>
        <v/>
      </c>
      <c r="I446" s="667" t="str">
        <f ca="1">IF(B446="","",#REF!)</f>
        <v/>
      </c>
      <c r="J446" s="667" t="str">
        <f ca="1">IF(B446="","",#REF!)</f>
        <v/>
      </c>
      <c r="K446" s="667" t="str">
        <f ca="1">IF(B446="","",#REF!)</f>
        <v/>
      </c>
      <c r="L446" s="667" t="str">
        <f ca="1">IF(C446="","",#REF!)</f>
        <v/>
      </c>
    </row>
    <row r="447" spans="1:12">
      <c r="A447" s="640">
        <v>436</v>
      </c>
      <c r="B447" s="666" t="str">
        <f ca="1" t="shared" si="18"/>
        <v/>
      </c>
      <c r="C447" s="203" t="str">
        <f ca="1" t="shared" si="19"/>
        <v/>
      </c>
      <c r="D447" s="577" t="str">
        <f ca="1">IF(ISERROR(OFFSET('HARGA SATUAN'!$D$6,MATCH(C447,'HARGA SATUAN'!$C$7:$C$1492,0),0)),"",OFFSET('HARGA SATUAN'!$D$6,MATCH(C447,'HARGA SATUAN'!$C$7:$C$1492,0),0))</f>
        <v/>
      </c>
      <c r="E447" s="577">
        <f ca="1">IF(B447="+","Unit",IF(ISERROR(OFFSET('HARGA SATUAN'!$E$6,MATCH(C447,'HARGA SATUAN'!$C$7:$C$1492,0),0)),"",OFFSET('HARGA SATUAN'!$E$6,MATCH(C447,'HARGA SATUAN'!$C$7:$C$1492,0),0)))</f>
        <v>0</v>
      </c>
      <c r="F447" s="668" t="str">
        <f ca="1" t="shared" si="20"/>
        <v/>
      </c>
      <c r="G447" s="573">
        <f ca="1">IF(ISERROR(OFFSET('HARGA SATUAN'!$I$6,MATCH(C447,'HARGA SATUAN'!$C$7:$C$1492,0),0)),"",OFFSET('HARGA SATUAN'!$I$6,MATCH(C447,'HARGA SATUAN'!$C$7:$C$1492,0),0))</f>
        <v>0</v>
      </c>
      <c r="H447" s="667" t="str">
        <f ca="1">IF(B447="","",#REF!)</f>
        <v/>
      </c>
      <c r="I447" s="667" t="str">
        <f ca="1">IF(B447="","",#REF!)</f>
        <v/>
      </c>
      <c r="J447" s="667" t="str">
        <f ca="1">IF(B447="","",#REF!)</f>
        <v/>
      </c>
      <c r="K447" s="667" t="str">
        <f ca="1">IF(B447="","",#REF!)</f>
        <v/>
      </c>
      <c r="L447" s="667" t="str">
        <f ca="1">IF(C447="","",#REF!)</f>
        <v/>
      </c>
    </row>
    <row r="448" spans="1:12">
      <c r="A448" s="640">
        <v>437</v>
      </c>
      <c r="B448" s="666" t="str">
        <f ca="1" t="shared" si="18"/>
        <v/>
      </c>
      <c r="C448" s="203" t="str">
        <f ca="1" t="shared" si="19"/>
        <v/>
      </c>
      <c r="D448" s="577" t="str">
        <f ca="1">IF(ISERROR(OFFSET('HARGA SATUAN'!$D$6,MATCH(C448,'HARGA SATUAN'!$C$7:$C$1492,0),0)),"",OFFSET('HARGA SATUAN'!$D$6,MATCH(C448,'HARGA SATUAN'!$C$7:$C$1492,0),0))</f>
        <v/>
      </c>
      <c r="E448" s="577">
        <f ca="1">IF(B448="+","Unit",IF(ISERROR(OFFSET('HARGA SATUAN'!$E$6,MATCH(C448,'HARGA SATUAN'!$C$7:$C$1492,0),0)),"",OFFSET('HARGA SATUAN'!$E$6,MATCH(C448,'HARGA SATUAN'!$C$7:$C$1492,0),0)))</f>
        <v>0</v>
      </c>
      <c r="F448" s="668" t="str">
        <f ca="1" t="shared" si="20"/>
        <v/>
      </c>
      <c r="G448" s="573">
        <f ca="1">IF(ISERROR(OFFSET('HARGA SATUAN'!$I$6,MATCH(C448,'HARGA SATUAN'!$C$7:$C$1492,0),0)),"",OFFSET('HARGA SATUAN'!$I$6,MATCH(C448,'HARGA SATUAN'!$C$7:$C$1492,0),0))</f>
        <v>0</v>
      </c>
      <c r="H448" s="667" t="str">
        <f ca="1">IF(B448="","",#REF!)</f>
        <v/>
      </c>
      <c r="I448" s="667" t="str">
        <f ca="1">IF(B448="","",#REF!)</f>
        <v/>
      </c>
      <c r="J448" s="667" t="str">
        <f ca="1">IF(B448="","",#REF!)</f>
        <v/>
      </c>
      <c r="K448" s="667" t="str">
        <f ca="1">IF(B448="","",#REF!)</f>
        <v/>
      </c>
      <c r="L448" s="667" t="str">
        <f ca="1">IF(C448="","",#REF!)</f>
        <v/>
      </c>
    </row>
    <row r="449" spans="1:12">
      <c r="A449" s="640">
        <v>438</v>
      </c>
      <c r="B449" s="666" t="str">
        <f ca="1" t="shared" si="18"/>
        <v/>
      </c>
      <c r="C449" s="203" t="str">
        <f ca="1" t="shared" si="19"/>
        <v/>
      </c>
      <c r="D449" s="577" t="str">
        <f ca="1">IF(ISERROR(OFFSET('HARGA SATUAN'!$D$6,MATCH(C449,'HARGA SATUAN'!$C$7:$C$1492,0),0)),"",OFFSET('HARGA SATUAN'!$D$6,MATCH(C449,'HARGA SATUAN'!$C$7:$C$1492,0),0))</f>
        <v/>
      </c>
      <c r="E449" s="577">
        <f ca="1">IF(B449="+","Unit",IF(ISERROR(OFFSET('HARGA SATUAN'!$E$6,MATCH(C449,'HARGA SATUAN'!$C$7:$C$1492,0),0)),"",OFFSET('HARGA SATUAN'!$E$6,MATCH(C449,'HARGA SATUAN'!$C$7:$C$1492,0),0)))</f>
        <v>0</v>
      </c>
      <c r="F449" s="668" t="str">
        <f ca="1" t="shared" si="20"/>
        <v/>
      </c>
      <c r="G449" s="573">
        <f ca="1">IF(ISERROR(OFFSET('HARGA SATUAN'!$I$6,MATCH(C449,'HARGA SATUAN'!$C$7:$C$1492,0),0)),"",OFFSET('HARGA SATUAN'!$I$6,MATCH(C449,'HARGA SATUAN'!$C$7:$C$1492,0),0))</f>
        <v>0</v>
      </c>
      <c r="H449" s="667" t="str">
        <f ca="1">IF(B449="","",#REF!)</f>
        <v/>
      </c>
      <c r="I449" s="667" t="str">
        <f ca="1">IF(B449="","",#REF!)</f>
        <v/>
      </c>
      <c r="J449" s="667" t="str">
        <f ca="1">IF(B449="","",#REF!)</f>
        <v/>
      </c>
      <c r="K449" s="667" t="str">
        <f ca="1">IF(B449="","",#REF!)</f>
        <v/>
      </c>
      <c r="L449" s="667" t="str">
        <f ca="1">IF(C449="","",#REF!)</f>
        <v/>
      </c>
    </row>
    <row r="450" spans="1:12">
      <c r="A450" s="640">
        <v>439</v>
      </c>
      <c r="B450" s="666" t="str">
        <f ca="1" t="shared" si="18"/>
        <v/>
      </c>
      <c r="C450" s="203" t="str">
        <f ca="1" t="shared" si="19"/>
        <v/>
      </c>
      <c r="D450" s="577" t="str">
        <f ca="1">IF(ISERROR(OFFSET('HARGA SATUAN'!$D$6,MATCH(C450,'HARGA SATUAN'!$C$7:$C$1492,0),0)),"",OFFSET('HARGA SATUAN'!$D$6,MATCH(C450,'HARGA SATUAN'!$C$7:$C$1492,0),0))</f>
        <v/>
      </c>
      <c r="E450" s="577">
        <f ca="1">IF(B450="+","Unit",IF(ISERROR(OFFSET('HARGA SATUAN'!$E$6,MATCH(C450,'HARGA SATUAN'!$C$7:$C$1492,0),0)),"",OFFSET('HARGA SATUAN'!$E$6,MATCH(C450,'HARGA SATUAN'!$C$7:$C$1492,0),0)))</f>
        <v>0</v>
      </c>
      <c r="F450" s="668" t="str">
        <f ca="1" t="shared" si="20"/>
        <v/>
      </c>
      <c r="G450" s="573">
        <f ca="1">IF(ISERROR(OFFSET('HARGA SATUAN'!$I$6,MATCH(C450,'HARGA SATUAN'!$C$7:$C$1492,0),0)),"",OFFSET('HARGA SATUAN'!$I$6,MATCH(C450,'HARGA SATUAN'!$C$7:$C$1492,0),0))</f>
        <v>0</v>
      </c>
      <c r="H450" s="667" t="str">
        <f ca="1">IF(B450="","",#REF!)</f>
        <v/>
      </c>
      <c r="I450" s="667" t="str">
        <f ca="1">IF(B450="","",#REF!)</f>
        <v/>
      </c>
      <c r="J450" s="667" t="str">
        <f ca="1">IF(B450="","",#REF!)</f>
        <v/>
      </c>
      <c r="K450" s="667" t="str">
        <f ca="1">IF(B450="","",#REF!)</f>
        <v/>
      </c>
      <c r="L450" s="667" t="str">
        <f ca="1">IF(C450="","",#REF!)</f>
        <v/>
      </c>
    </row>
    <row r="451" spans="1:12">
      <c r="A451" s="640">
        <v>440</v>
      </c>
      <c r="B451" s="666" t="str">
        <f ca="1" t="shared" si="18"/>
        <v/>
      </c>
      <c r="C451" s="203" t="str">
        <f ca="1" t="shared" si="19"/>
        <v/>
      </c>
      <c r="D451" s="577" t="str">
        <f ca="1">IF(ISERROR(OFFSET('HARGA SATUAN'!$D$6,MATCH(C451,'HARGA SATUAN'!$C$7:$C$1492,0),0)),"",OFFSET('HARGA SATUAN'!$D$6,MATCH(C451,'HARGA SATUAN'!$C$7:$C$1492,0),0))</f>
        <v/>
      </c>
      <c r="E451" s="577">
        <f ca="1">IF(B451="+","Unit",IF(ISERROR(OFFSET('HARGA SATUAN'!$E$6,MATCH(C451,'HARGA SATUAN'!$C$7:$C$1492,0),0)),"",OFFSET('HARGA SATUAN'!$E$6,MATCH(C451,'HARGA SATUAN'!$C$7:$C$1492,0),0)))</f>
        <v>0</v>
      </c>
      <c r="F451" s="668" t="str">
        <f ca="1" t="shared" si="20"/>
        <v/>
      </c>
      <c r="G451" s="573">
        <f ca="1">IF(ISERROR(OFFSET('HARGA SATUAN'!$I$6,MATCH(C451,'HARGA SATUAN'!$C$7:$C$1492,0),0)),"",OFFSET('HARGA SATUAN'!$I$6,MATCH(C451,'HARGA SATUAN'!$C$7:$C$1492,0),0))</f>
        <v>0</v>
      </c>
      <c r="H451" s="667" t="str">
        <f ca="1">IF(B451="","",#REF!)</f>
        <v/>
      </c>
      <c r="I451" s="667" t="str">
        <f ca="1">IF(B451="","",#REF!)</f>
        <v/>
      </c>
      <c r="J451" s="667" t="str">
        <f ca="1">IF(B451="","",#REF!)</f>
        <v/>
      </c>
      <c r="K451" s="667" t="str">
        <f ca="1">IF(B451="","",#REF!)</f>
        <v/>
      </c>
      <c r="L451" s="667" t="str">
        <f ca="1">IF(C451="","",#REF!)</f>
        <v/>
      </c>
    </row>
    <row r="452" spans="1:12">
      <c r="A452" s="640">
        <v>441</v>
      </c>
      <c r="B452" s="666" t="str">
        <f ca="1" t="shared" si="18"/>
        <v/>
      </c>
      <c r="C452" s="203" t="str">
        <f ca="1" t="shared" si="19"/>
        <v/>
      </c>
      <c r="D452" s="577" t="str">
        <f ca="1">IF(ISERROR(OFFSET('HARGA SATUAN'!$D$6,MATCH(C452,'HARGA SATUAN'!$C$7:$C$1492,0),0)),"",OFFSET('HARGA SATUAN'!$D$6,MATCH(C452,'HARGA SATUAN'!$C$7:$C$1492,0),0))</f>
        <v/>
      </c>
      <c r="E452" s="577">
        <f ca="1">IF(B452="+","Unit",IF(ISERROR(OFFSET('HARGA SATUAN'!$E$6,MATCH(C452,'HARGA SATUAN'!$C$7:$C$1492,0),0)),"",OFFSET('HARGA SATUAN'!$E$6,MATCH(C452,'HARGA SATUAN'!$C$7:$C$1492,0),0)))</f>
        <v>0</v>
      </c>
      <c r="F452" s="668" t="str">
        <f ca="1" t="shared" si="20"/>
        <v/>
      </c>
      <c r="G452" s="573">
        <f ca="1">IF(ISERROR(OFFSET('HARGA SATUAN'!$I$6,MATCH(C452,'HARGA SATUAN'!$C$7:$C$1492,0),0)),"",OFFSET('HARGA SATUAN'!$I$6,MATCH(C452,'HARGA SATUAN'!$C$7:$C$1492,0),0))</f>
        <v>0</v>
      </c>
      <c r="H452" s="667" t="str">
        <f ca="1">IF(B452="","",#REF!)</f>
        <v/>
      </c>
      <c r="I452" s="667" t="str">
        <f ca="1">IF(B452="","",#REF!)</f>
        <v/>
      </c>
      <c r="J452" s="667" t="str">
        <f ca="1">IF(B452="","",#REF!)</f>
        <v/>
      </c>
      <c r="K452" s="667" t="str">
        <f ca="1">IF(B452="","",#REF!)</f>
        <v/>
      </c>
      <c r="L452" s="667" t="str">
        <f ca="1">IF(C452="","",#REF!)</f>
        <v/>
      </c>
    </row>
    <row r="453" spans="1:12">
      <c r="A453" s="640">
        <v>442</v>
      </c>
      <c r="B453" s="666" t="str">
        <f ca="1" t="shared" si="18"/>
        <v/>
      </c>
      <c r="C453" s="203" t="str">
        <f ca="1" t="shared" si="19"/>
        <v/>
      </c>
      <c r="D453" s="577" t="str">
        <f ca="1">IF(ISERROR(OFFSET('HARGA SATUAN'!$D$6,MATCH(C453,'HARGA SATUAN'!$C$7:$C$1492,0),0)),"",OFFSET('HARGA SATUAN'!$D$6,MATCH(C453,'HARGA SATUAN'!$C$7:$C$1492,0),0))</f>
        <v/>
      </c>
      <c r="E453" s="577">
        <f ca="1">IF(B453="+","Unit",IF(ISERROR(OFFSET('HARGA SATUAN'!$E$6,MATCH(C453,'HARGA SATUAN'!$C$7:$C$1492,0),0)),"",OFFSET('HARGA SATUAN'!$E$6,MATCH(C453,'HARGA SATUAN'!$C$7:$C$1492,0),0)))</f>
        <v>0</v>
      </c>
      <c r="F453" s="668" t="str">
        <f ca="1" t="shared" si="20"/>
        <v/>
      </c>
      <c r="G453" s="573">
        <f ca="1">IF(ISERROR(OFFSET('HARGA SATUAN'!$I$6,MATCH(C453,'HARGA SATUAN'!$C$7:$C$1492,0),0)),"",OFFSET('HARGA SATUAN'!$I$6,MATCH(C453,'HARGA SATUAN'!$C$7:$C$1492,0),0))</f>
        <v>0</v>
      </c>
      <c r="H453" s="667" t="str">
        <f ca="1">IF(B453="","",#REF!)</f>
        <v/>
      </c>
      <c r="I453" s="667" t="str">
        <f ca="1">IF(B453="","",#REF!)</f>
        <v/>
      </c>
      <c r="J453" s="667" t="str">
        <f ca="1">IF(B453="","",#REF!)</f>
        <v/>
      </c>
      <c r="K453" s="667" t="str">
        <f ca="1">IF(B453="","",#REF!)</f>
        <v/>
      </c>
      <c r="L453" s="667" t="str">
        <f ca="1">IF(C453="","",#REF!)</f>
        <v/>
      </c>
    </row>
    <row r="454" spans="1:12">
      <c r="A454" s="640">
        <v>443</v>
      </c>
      <c r="B454" s="666" t="str">
        <f ca="1" t="shared" si="18"/>
        <v/>
      </c>
      <c r="C454" s="203" t="str">
        <f ca="1" t="shared" si="19"/>
        <v/>
      </c>
      <c r="D454" s="577" t="str">
        <f ca="1">IF(ISERROR(OFFSET('HARGA SATUAN'!$D$6,MATCH(C454,'HARGA SATUAN'!$C$7:$C$1492,0),0)),"",OFFSET('HARGA SATUAN'!$D$6,MATCH(C454,'HARGA SATUAN'!$C$7:$C$1492,0),0))</f>
        <v/>
      </c>
      <c r="E454" s="577">
        <f ca="1">IF(B454="+","Unit",IF(ISERROR(OFFSET('HARGA SATUAN'!$E$6,MATCH(C454,'HARGA SATUAN'!$C$7:$C$1492,0),0)),"",OFFSET('HARGA SATUAN'!$E$6,MATCH(C454,'HARGA SATUAN'!$C$7:$C$1492,0),0)))</f>
        <v>0</v>
      </c>
      <c r="F454" s="668" t="str">
        <f ca="1" t="shared" si="20"/>
        <v/>
      </c>
      <c r="G454" s="573">
        <f ca="1">IF(ISERROR(OFFSET('HARGA SATUAN'!$I$6,MATCH(C454,'HARGA SATUAN'!$C$7:$C$1492,0),0)),"",OFFSET('HARGA SATUAN'!$I$6,MATCH(C454,'HARGA SATUAN'!$C$7:$C$1492,0),0))</f>
        <v>0</v>
      </c>
      <c r="H454" s="667" t="str">
        <f ca="1">IF(B454="","",#REF!)</f>
        <v/>
      </c>
      <c r="I454" s="667" t="str">
        <f ca="1">IF(B454="","",#REF!)</f>
        <v/>
      </c>
      <c r="J454" s="667" t="str">
        <f ca="1">IF(B454="","",#REF!)</f>
        <v/>
      </c>
      <c r="K454" s="667" t="str">
        <f ca="1">IF(B454="","",#REF!)</f>
        <v/>
      </c>
      <c r="L454" s="667" t="str">
        <f ca="1">IF(C454="","",#REF!)</f>
        <v/>
      </c>
    </row>
    <row r="455" spans="1:12">
      <c r="A455" s="640">
        <v>444</v>
      </c>
      <c r="B455" s="666" t="str">
        <f ca="1" t="shared" si="18"/>
        <v/>
      </c>
      <c r="C455" s="203" t="str">
        <f ca="1" t="shared" si="19"/>
        <v/>
      </c>
      <c r="D455" s="577" t="str">
        <f ca="1">IF(ISERROR(OFFSET('HARGA SATUAN'!$D$6,MATCH(C455,'HARGA SATUAN'!$C$7:$C$1492,0),0)),"",OFFSET('HARGA SATUAN'!$D$6,MATCH(C455,'HARGA SATUAN'!$C$7:$C$1492,0),0))</f>
        <v/>
      </c>
      <c r="E455" s="577">
        <f ca="1">IF(B455="+","Unit",IF(ISERROR(OFFSET('HARGA SATUAN'!$E$6,MATCH(C455,'HARGA SATUAN'!$C$7:$C$1492,0),0)),"",OFFSET('HARGA SATUAN'!$E$6,MATCH(C455,'HARGA SATUAN'!$C$7:$C$1492,0),0)))</f>
        <v>0</v>
      </c>
      <c r="F455" s="668" t="str">
        <f ca="1" t="shared" si="20"/>
        <v/>
      </c>
      <c r="G455" s="573">
        <f ca="1">IF(ISERROR(OFFSET('HARGA SATUAN'!$I$6,MATCH(C455,'HARGA SATUAN'!$C$7:$C$1492,0),0)),"",OFFSET('HARGA SATUAN'!$I$6,MATCH(C455,'HARGA SATUAN'!$C$7:$C$1492,0),0))</f>
        <v>0</v>
      </c>
      <c r="H455" s="667" t="str">
        <f ca="1">IF(B455="","",#REF!)</f>
        <v/>
      </c>
      <c r="I455" s="667" t="str">
        <f ca="1">IF(B455="","",#REF!)</f>
        <v/>
      </c>
      <c r="J455" s="667" t="str">
        <f ca="1">IF(B455="","",#REF!)</f>
        <v/>
      </c>
      <c r="K455" s="667" t="str">
        <f ca="1">IF(B455="","",#REF!)</f>
        <v/>
      </c>
      <c r="L455" s="667" t="str">
        <f ca="1">IF(C455="","",#REF!)</f>
        <v/>
      </c>
    </row>
    <row r="456" spans="1:12">
      <c r="A456" s="640">
        <v>445</v>
      </c>
      <c r="B456" s="666" t="str">
        <f ca="1" t="shared" si="18"/>
        <v/>
      </c>
      <c r="C456" s="203" t="str">
        <f ca="1" t="shared" si="19"/>
        <v/>
      </c>
      <c r="D456" s="577" t="str">
        <f ca="1">IF(ISERROR(OFFSET('HARGA SATUAN'!$D$6,MATCH(C456,'HARGA SATUAN'!$C$7:$C$1492,0),0)),"",OFFSET('HARGA SATUAN'!$D$6,MATCH(C456,'HARGA SATUAN'!$C$7:$C$1492,0),0))</f>
        <v/>
      </c>
      <c r="E456" s="577">
        <f ca="1">IF(B456="+","Unit",IF(ISERROR(OFFSET('HARGA SATUAN'!$E$6,MATCH(C456,'HARGA SATUAN'!$C$7:$C$1492,0),0)),"",OFFSET('HARGA SATUAN'!$E$6,MATCH(C456,'HARGA SATUAN'!$C$7:$C$1492,0),0)))</f>
        <v>0</v>
      </c>
      <c r="F456" s="668" t="str">
        <f ca="1" t="shared" si="20"/>
        <v/>
      </c>
      <c r="G456" s="573">
        <f ca="1">IF(ISERROR(OFFSET('HARGA SATUAN'!$I$6,MATCH(C456,'HARGA SATUAN'!$C$7:$C$1492,0),0)),"",OFFSET('HARGA SATUAN'!$I$6,MATCH(C456,'HARGA SATUAN'!$C$7:$C$1492,0),0))</f>
        <v>0</v>
      </c>
      <c r="H456" s="667" t="str">
        <f ca="1">IF(B456="","",#REF!)</f>
        <v/>
      </c>
      <c r="I456" s="667" t="str">
        <f ca="1">IF(B456="","",#REF!)</f>
        <v/>
      </c>
      <c r="J456" s="667" t="str">
        <f ca="1">IF(B456="","",#REF!)</f>
        <v/>
      </c>
      <c r="K456" s="667" t="str">
        <f ca="1">IF(B456="","",#REF!)</f>
        <v/>
      </c>
      <c r="L456" s="667" t="str">
        <f ca="1">IF(C456="","",#REF!)</f>
        <v/>
      </c>
    </row>
    <row r="457" spans="1:12">
      <c r="A457" s="640">
        <v>446</v>
      </c>
      <c r="B457" s="666" t="str">
        <f ca="1" t="shared" si="18"/>
        <v/>
      </c>
      <c r="C457" s="203" t="str">
        <f ca="1" t="shared" si="19"/>
        <v/>
      </c>
      <c r="D457" s="577" t="str">
        <f ca="1">IF(ISERROR(OFFSET('HARGA SATUAN'!$D$6,MATCH(C457,'HARGA SATUAN'!$C$7:$C$1492,0),0)),"",OFFSET('HARGA SATUAN'!$D$6,MATCH(C457,'HARGA SATUAN'!$C$7:$C$1492,0),0))</f>
        <v/>
      </c>
      <c r="E457" s="577">
        <f ca="1">IF(B457="+","Unit",IF(ISERROR(OFFSET('HARGA SATUAN'!$E$6,MATCH(C457,'HARGA SATUAN'!$C$7:$C$1492,0),0)),"",OFFSET('HARGA SATUAN'!$E$6,MATCH(C457,'HARGA SATUAN'!$C$7:$C$1492,0),0)))</f>
        <v>0</v>
      </c>
      <c r="F457" s="668" t="str">
        <f ca="1" t="shared" si="20"/>
        <v/>
      </c>
      <c r="G457" s="573">
        <f ca="1">IF(ISERROR(OFFSET('HARGA SATUAN'!$I$6,MATCH(C457,'HARGA SATUAN'!$C$7:$C$1492,0),0)),"",OFFSET('HARGA SATUAN'!$I$6,MATCH(C457,'HARGA SATUAN'!$C$7:$C$1492,0),0))</f>
        <v>0</v>
      </c>
      <c r="H457" s="667" t="str">
        <f ca="1">IF(B457="","",#REF!)</f>
        <v/>
      </c>
      <c r="I457" s="667" t="str">
        <f ca="1">IF(B457="","",#REF!)</f>
        <v/>
      </c>
      <c r="J457" s="667" t="str">
        <f ca="1">IF(B457="","",#REF!)</f>
        <v/>
      </c>
      <c r="K457" s="667" t="str">
        <f ca="1">IF(B457="","",#REF!)</f>
        <v/>
      </c>
      <c r="L457" s="667" t="str">
        <f ca="1">IF(C457="","",#REF!)</f>
        <v/>
      </c>
    </row>
    <row r="458" spans="1:12">
      <c r="A458" s="640">
        <v>447</v>
      </c>
      <c r="B458" s="666" t="str">
        <f ca="1" t="shared" si="18"/>
        <v/>
      </c>
      <c r="C458" s="203" t="str">
        <f ca="1" t="shared" si="19"/>
        <v/>
      </c>
      <c r="D458" s="577" t="str">
        <f ca="1">IF(ISERROR(OFFSET('HARGA SATUAN'!$D$6,MATCH(C458,'HARGA SATUAN'!$C$7:$C$1492,0),0)),"",OFFSET('HARGA SATUAN'!$D$6,MATCH(C458,'HARGA SATUAN'!$C$7:$C$1492,0),0))</f>
        <v/>
      </c>
      <c r="E458" s="577">
        <f ca="1">IF(B458="+","Unit",IF(ISERROR(OFFSET('HARGA SATUAN'!$E$6,MATCH(C458,'HARGA SATUAN'!$C$7:$C$1492,0),0)),"",OFFSET('HARGA SATUAN'!$E$6,MATCH(C458,'HARGA SATUAN'!$C$7:$C$1492,0),0)))</f>
        <v>0</v>
      </c>
      <c r="F458" s="668" t="str">
        <f ca="1" t="shared" si="20"/>
        <v/>
      </c>
      <c r="G458" s="573">
        <f ca="1">IF(ISERROR(OFFSET('HARGA SATUAN'!$I$6,MATCH(C458,'HARGA SATUAN'!$C$7:$C$1492,0),0)),"",OFFSET('HARGA SATUAN'!$I$6,MATCH(C458,'HARGA SATUAN'!$C$7:$C$1492,0),0))</f>
        <v>0</v>
      </c>
      <c r="H458" s="667" t="str">
        <f ca="1">IF(B458="","",#REF!)</f>
        <v/>
      </c>
      <c r="I458" s="667" t="str">
        <f ca="1">IF(B458="","",#REF!)</f>
        <v/>
      </c>
      <c r="J458" s="667" t="str">
        <f ca="1">IF(B458="","",#REF!)</f>
        <v/>
      </c>
      <c r="K458" s="667" t="str">
        <f ca="1">IF(B458="","",#REF!)</f>
        <v/>
      </c>
      <c r="L458" s="667" t="str">
        <f ca="1">IF(C458="","",#REF!)</f>
        <v/>
      </c>
    </row>
    <row r="459" spans="1:12">
      <c r="A459" s="640">
        <v>448</v>
      </c>
      <c r="B459" s="666" t="str">
        <f ca="1" t="shared" si="18"/>
        <v/>
      </c>
      <c r="C459" s="203" t="str">
        <f ca="1" t="shared" si="19"/>
        <v/>
      </c>
      <c r="D459" s="577" t="str">
        <f ca="1">IF(ISERROR(OFFSET('HARGA SATUAN'!$D$6,MATCH(C459,'HARGA SATUAN'!$C$7:$C$1492,0),0)),"",OFFSET('HARGA SATUAN'!$D$6,MATCH(C459,'HARGA SATUAN'!$C$7:$C$1492,0),0))</f>
        <v/>
      </c>
      <c r="E459" s="577">
        <f ca="1">IF(B459="+","Unit",IF(ISERROR(OFFSET('HARGA SATUAN'!$E$6,MATCH(C459,'HARGA SATUAN'!$C$7:$C$1492,0),0)),"",OFFSET('HARGA SATUAN'!$E$6,MATCH(C459,'HARGA SATUAN'!$C$7:$C$1492,0),0)))</f>
        <v>0</v>
      </c>
      <c r="F459" s="668" t="str">
        <f ca="1" t="shared" si="20"/>
        <v/>
      </c>
      <c r="G459" s="573">
        <f ca="1">IF(ISERROR(OFFSET('HARGA SATUAN'!$I$6,MATCH(C459,'HARGA SATUAN'!$C$7:$C$1492,0),0)),"",OFFSET('HARGA SATUAN'!$I$6,MATCH(C459,'HARGA SATUAN'!$C$7:$C$1492,0),0))</f>
        <v>0</v>
      </c>
      <c r="H459" s="667" t="str">
        <f ca="1">IF(B459="","",#REF!)</f>
        <v/>
      </c>
      <c r="I459" s="667" t="str">
        <f ca="1">IF(B459="","",#REF!)</f>
        <v/>
      </c>
      <c r="J459" s="667" t="str">
        <f ca="1">IF(B459="","",#REF!)</f>
        <v/>
      </c>
      <c r="K459" s="667" t="str">
        <f ca="1">IF(B459="","",#REF!)</f>
        <v/>
      </c>
      <c r="L459" s="667" t="str">
        <f ca="1">IF(C459="","",#REF!)</f>
        <v/>
      </c>
    </row>
    <row r="460" spans="1:12">
      <c r="A460" s="640">
        <v>449</v>
      </c>
      <c r="B460" s="666" t="str">
        <f ca="1" t="shared" si="18"/>
        <v/>
      </c>
      <c r="C460" s="203" t="str">
        <f ca="1" t="shared" si="19"/>
        <v/>
      </c>
      <c r="D460" s="577" t="str">
        <f ca="1">IF(ISERROR(OFFSET('HARGA SATUAN'!$D$6,MATCH(C460,'HARGA SATUAN'!$C$7:$C$1492,0),0)),"",OFFSET('HARGA SATUAN'!$D$6,MATCH(C460,'HARGA SATUAN'!$C$7:$C$1492,0),0))</f>
        <v/>
      </c>
      <c r="E460" s="577">
        <f ca="1">IF(B460="+","Unit",IF(ISERROR(OFFSET('HARGA SATUAN'!$E$6,MATCH(C460,'HARGA SATUAN'!$C$7:$C$1492,0),0)),"",OFFSET('HARGA SATUAN'!$E$6,MATCH(C460,'HARGA SATUAN'!$C$7:$C$1492,0),0)))</f>
        <v>0</v>
      </c>
      <c r="F460" s="668" t="str">
        <f ca="1" t="shared" si="20"/>
        <v/>
      </c>
      <c r="G460" s="573">
        <f ca="1">IF(ISERROR(OFFSET('HARGA SATUAN'!$I$6,MATCH(C460,'HARGA SATUAN'!$C$7:$C$1492,0),0)),"",OFFSET('HARGA SATUAN'!$I$6,MATCH(C460,'HARGA SATUAN'!$C$7:$C$1492,0),0))</f>
        <v>0</v>
      </c>
      <c r="H460" s="667" t="str">
        <f ca="1">IF(B460="","",#REF!)</f>
        <v/>
      </c>
      <c r="I460" s="667" t="str">
        <f ca="1">IF(B460="","",#REF!)</f>
        <v/>
      </c>
      <c r="J460" s="667" t="str">
        <f ca="1">IF(B460="","",#REF!)</f>
        <v/>
      </c>
      <c r="K460" s="667" t="str">
        <f ca="1">IF(B460="","",#REF!)</f>
        <v/>
      </c>
      <c r="L460" s="667" t="str">
        <f ca="1">IF(C460="","",#REF!)</f>
        <v/>
      </c>
    </row>
    <row r="461" spans="1:12">
      <c r="A461" s="640">
        <v>450</v>
      </c>
      <c r="B461" s="666" t="str">
        <f ca="1" t="shared" ref="B461:B524" si="21">IF(C461="","",A461)</f>
        <v/>
      </c>
      <c r="C461" s="203" t="str">
        <f ca="1" t="shared" ref="C461:C524" si="22">IF(ISERROR(OFFSET($C$713,MATCH(A461,$F$714:$F$1320,0),0)),"",OFFSET($C$713,MATCH(A461,$F$714:$F$1320,0),0))</f>
        <v/>
      </c>
      <c r="D461" s="577" t="str">
        <f ca="1">IF(ISERROR(OFFSET('HARGA SATUAN'!$D$6,MATCH(C461,'HARGA SATUAN'!$C$7:$C$1492,0),0)),"",OFFSET('HARGA SATUAN'!$D$6,MATCH(C461,'HARGA SATUAN'!$C$7:$C$1492,0),0))</f>
        <v/>
      </c>
      <c r="E461" s="577">
        <f ca="1">IF(B461="+","Unit",IF(ISERROR(OFFSET('HARGA SATUAN'!$E$6,MATCH(C461,'HARGA SATUAN'!$C$7:$C$1492,0),0)),"",OFFSET('HARGA SATUAN'!$E$6,MATCH(C461,'HARGA SATUAN'!$C$7:$C$1492,0),0)))</f>
        <v>0</v>
      </c>
      <c r="F461" s="668" t="str">
        <f ca="1" t="shared" ref="F461:F524" si="23">IF(ISERROR(OFFSET($D$713,MATCH(A461,$F$714:$F$1320,0),0)),"",OFFSET($D$713,MATCH(A461,$F$714:$F$1320,0),0))</f>
        <v/>
      </c>
      <c r="G461" s="573">
        <f ca="1">IF(ISERROR(OFFSET('HARGA SATUAN'!$I$6,MATCH(C461,'HARGA SATUAN'!$C$7:$C$1492,0),0)),"",OFFSET('HARGA SATUAN'!$I$6,MATCH(C461,'HARGA SATUAN'!$C$7:$C$1492,0),0))</f>
        <v>0</v>
      </c>
      <c r="H461" s="667" t="str">
        <f ca="1">IF(B461="","",#REF!)</f>
        <v/>
      </c>
      <c r="I461" s="667" t="str">
        <f ca="1">IF(B461="","",#REF!)</f>
        <v/>
      </c>
      <c r="J461" s="667" t="str">
        <f ca="1">IF(B461="","",#REF!)</f>
        <v/>
      </c>
      <c r="K461" s="667" t="str">
        <f ca="1">IF(B461="","",#REF!)</f>
        <v/>
      </c>
      <c r="L461" s="667" t="str">
        <f ca="1">IF(C461="","",#REF!)</f>
        <v/>
      </c>
    </row>
    <row r="462" spans="1:12">
      <c r="A462" s="640">
        <v>451</v>
      </c>
      <c r="B462" s="666" t="str">
        <f ca="1" t="shared" si="21"/>
        <v/>
      </c>
      <c r="C462" s="203" t="str">
        <f ca="1" t="shared" si="22"/>
        <v/>
      </c>
      <c r="D462" s="577" t="str">
        <f ca="1">IF(ISERROR(OFFSET('HARGA SATUAN'!$D$6,MATCH(C462,'HARGA SATUAN'!$C$7:$C$1492,0),0)),"",OFFSET('HARGA SATUAN'!$D$6,MATCH(C462,'HARGA SATUAN'!$C$7:$C$1492,0),0))</f>
        <v/>
      </c>
      <c r="E462" s="577">
        <f ca="1">IF(B462="+","Unit",IF(ISERROR(OFFSET('HARGA SATUAN'!$E$6,MATCH(C462,'HARGA SATUAN'!$C$7:$C$1492,0),0)),"",OFFSET('HARGA SATUAN'!$E$6,MATCH(C462,'HARGA SATUAN'!$C$7:$C$1492,0),0)))</f>
        <v>0</v>
      </c>
      <c r="F462" s="668" t="str">
        <f ca="1" t="shared" si="23"/>
        <v/>
      </c>
      <c r="G462" s="573">
        <f ca="1">IF(ISERROR(OFFSET('HARGA SATUAN'!$I$6,MATCH(C462,'HARGA SATUAN'!$C$7:$C$1492,0),0)),"",OFFSET('HARGA SATUAN'!$I$6,MATCH(C462,'HARGA SATUAN'!$C$7:$C$1492,0),0))</f>
        <v>0</v>
      </c>
      <c r="H462" s="667" t="str">
        <f ca="1">IF(B462="","",#REF!)</f>
        <v/>
      </c>
      <c r="I462" s="667" t="str">
        <f ca="1">IF(B462="","",#REF!)</f>
        <v/>
      </c>
      <c r="J462" s="667" t="str">
        <f ca="1">IF(B462="","",#REF!)</f>
        <v/>
      </c>
      <c r="K462" s="667" t="str">
        <f ca="1">IF(B462="","",#REF!)</f>
        <v/>
      </c>
      <c r="L462" s="667" t="str">
        <f ca="1">IF(C462="","",#REF!)</f>
        <v/>
      </c>
    </row>
    <row r="463" spans="1:12">
      <c r="A463" s="640">
        <v>452</v>
      </c>
      <c r="B463" s="666" t="str">
        <f ca="1" t="shared" si="21"/>
        <v/>
      </c>
      <c r="C463" s="203" t="str">
        <f ca="1" t="shared" si="22"/>
        <v/>
      </c>
      <c r="D463" s="577" t="str">
        <f ca="1">IF(ISERROR(OFFSET('HARGA SATUAN'!$D$6,MATCH(C463,'HARGA SATUAN'!$C$7:$C$1492,0),0)),"",OFFSET('HARGA SATUAN'!$D$6,MATCH(C463,'HARGA SATUAN'!$C$7:$C$1492,0),0))</f>
        <v/>
      </c>
      <c r="E463" s="577">
        <f ca="1">IF(B463="+","Unit",IF(ISERROR(OFFSET('HARGA SATUAN'!$E$6,MATCH(C463,'HARGA SATUAN'!$C$7:$C$1492,0),0)),"",OFFSET('HARGA SATUAN'!$E$6,MATCH(C463,'HARGA SATUAN'!$C$7:$C$1492,0),0)))</f>
        <v>0</v>
      </c>
      <c r="F463" s="668" t="str">
        <f ca="1" t="shared" si="23"/>
        <v/>
      </c>
      <c r="G463" s="573">
        <f ca="1">IF(ISERROR(OFFSET('HARGA SATUAN'!$I$6,MATCH(C463,'HARGA SATUAN'!$C$7:$C$1492,0),0)),"",OFFSET('HARGA SATUAN'!$I$6,MATCH(C463,'HARGA SATUAN'!$C$7:$C$1492,0),0))</f>
        <v>0</v>
      </c>
      <c r="H463" s="667" t="str">
        <f ca="1">IF(B463="","",#REF!)</f>
        <v/>
      </c>
      <c r="I463" s="667" t="str">
        <f ca="1">IF(B463="","",#REF!)</f>
        <v/>
      </c>
      <c r="J463" s="667" t="str">
        <f ca="1">IF(B463="","",#REF!)</f>
        <v/>
      </c>
      <c r="K463" s="667" t="str">
        <f ca="1">IF(B463="","",#REF!)</f>
        <v/>
      </c>
      <c r="L463" s="667" t="str">
        <f ca="1">IF(C463="","",#REF!)</f>
        <v/>
      </c>
    </row>
    <row r="464" spans="1:12">
      <c r="A464" s="640">
        <v>453</v>
      </c>
      <c r="B464" s="666" t="str">
        <f ca="1" t="shared" si="21"/>
        <v/>
      </c>
      <c r="C464" s="203" t="str">
        <f ca="1" t="shared" si="22"/>
        <v/>
      </c>
      <c r="D464" s="577" t="str">
        <f ca="1">IF(ISERROR(OFFSET('HARGA SATUAN'!$D$6,MATCH(C464,'HARGA SATUAN'!$C$7:$C$1492,0),0)),"",OFFSET('HARGA SATUAN'!$D$6,MATCH(C464,'HARGA SATUAN'!$C$7:$C$1492,0),0))</f>
        <v/>
      </c>
      <c r="E464" s="577">
        <f ca="1">IF(B464="+","Unit",IF(ISERROR(OFFSET('HARGA SATUAN'!$E$6,MATCH(C464,'HARGA SATUAN'!$C$7:$C$1492,0),0)),"",OFFSET('HARGA SATUAN'!$E$6,MATCH(C464,'HARGA SATUAN'!$C$7:$C$1492,0),0)))</f>
        <v>0</v>
      </c>
      <c r="F464" s="668" t="str">
        <f ca="1" t="shared" si="23"/>
        <v/>
      </c>
      <c r="G464" s="573">
        <f ca="1">IF(ISERROR(OFFSET('HARGA SATUAN'!$I$6,MATCH(C464,'HARGA SATUAN'!$C$7:$C$1492,0),0)),"",OFFSET('HARGA SATUAN'!$I$6,MATCH(C464,'HARGA SATUAN'!$C$7:$C$1492,0),0))</f>
        <v>0</v>
      </c>
      <c r="H464" s="667" t="str">
        <f ca="1">IF(B464="","",#REF!)</f>
        <v/>
      </c>
      <c r="I464" s="667" t="str">
        <f ca="1">IF(B464="","",#REF!)</f>
        <v/>
      </c>
      <c r="J464" s="667" t="str">
        <f ca="1">IF(B464="","",#REF!)</f>
        <v/>
      </c>
      <c r="K464" s="667" t="str">
        <f ca="1">IF(B464="","",#REF!)</f>
        <v/>
      </c>
      <c r="L464" s="667" t="str">
        <f ca="1">IF(C464="","",#REF!)</f>
        <v/>
      </c>
    </row>
    <row r="465" spans="1:12">
      <c r="A465" s="640">
        <v>454</v>
      </c>
      <c r="B465" s="666" t="str">
        <f ca="1" t="shared" si="21"/>
        <v/>
      </c>
      <c r="C465" s="203" t="str">
        <f ca="1" t="shared" si="22"/>
        <v/>
      </c>
      <c r="D465" s="577" t="str">
        <f ca="1">IF(ISERROR(OFFSET('HARGA SATUAN'!$D$6,MATCH(C465,'HARGA SATUAN'!$C$7:$C$1492,0),0)),"",OFFSET('HARGA SATUAN'!$D$6,MATCH(C465,'HARGA SATUAN'!$C$7:$C$1492,0),0))</f>
        <v/>
      </c>
      <c r="E465" s="577">
        <f ca="1">IF(B465="+","Unit",IF(ISERROR(OFFSET('HARGA SATUAN'!$E$6,MATCH(C465,'HARGA SATUAN'!$C$7:$C$1492,0),0)),"",OFFSET('HARGA SATUAN'!$E$6,MATCH(C465,'HARGA SATUAN'!$C$7:$C$1492,0),0)))</f>
        <v>0</v>
      </c>
      <c r="F465" s="668" t="str">
        <f ca="1" t="shared" si="23"/>
        <v/>
      </c>
      <c r="G465" s="573">
        <f ca="1">IF(ISERROR(OFFSET('HARGA SATUAN'!$I$6,MATCH(C465,'HARGA SATUAN'!$C$7:$C$1492,0),0)),"",OFFSET('HARGA SATUAN'!$I$6,MATCH(C465,'HARGA SATUAN'!$C$7:$C$1492,0),0))</f>
        <v>0</v>
      </c>
      <c r="H465" s="667" t="str">
        <f ca="1">IF(B465="","",#REF!)</f>
        <v/>
      </c>
      <c r="I465" s="667" t="str">
        <f ca="1">IF(B465="","",#REF!)</f>
        <v/>
      </c>
      <c r="J465" s="667" t="str">
        <f ca="1">IF(B465="","",#REF!)</f>
        <v/>
      </c>
      <c r="K465" s="667" t="str">
        <f ca="1">IF(B465="","",#REF!)</f>
        <v/>
      </c>
      <c r="L465" s="667" t="str">
        <f ca="1">IF(C465="","",#REF!)</f>
        <v/>
      </c>
    </row>
    <row r="466" spans="1:12">
      <c r="A466" s="640">
        <v>455</v>
      </c>
      <c r="B466" s="666" t="str">
        <f ca="1" t="shared" si="21"/>
        <v/>
      </c>
      <c r="C466" s="203" t="str">
        <f ca="1" t="shared" si="22"/>
        <v/>
      </c>
      <c r="D466" s="577" t="str">
        <f ca="1">IF(ISERROR(OFFSET('HARGA SATUAN'!$D$6,MATCH(C466,'HARGA SATUAN'!$C$7:$C$1492,0),0)),"",OFFSET('HARGA SATUAN'!$D$6,MATCH(C466,'HARGA SATUAN'!$C$7:$C$1492,0),0))</f>
        <v/>
      </c>
      <c r="E466" s="577">
        <f ca="1">IF(B466="+","Unit",IF(ISERROR(OFFSET('HARGA SATUAN'!$E$6,MATCH(C466,'HARGA SATUAN'!$C$7:$C$1492,0),0)),"",OFFSET('HARGA SATUAN'!$E$6,MATCH(C466,'HARGA SATUAN'!$C$7:$C$1492,0),0)))</f>
        <v>0</v>
      </c>
      <c r="F466" s="668" t="str">
        <f ca="1" t="shared" si="23"/>
        <v/>
      </c>
      <c r="G466" s="573">
        <f ca="1">IF(ISERROR(OFFSET('HARGA SATUAN'!$I$6,MATCH(C466,'HARGA SATUAN'!$C$7:$C$1492,0),0)),"",OFFSET('HARGA SATUAN'!$I$6,MATCH(C466,'HARGA SATUAN'!$C$7:$C$1492,0),0))</f>
        <v>0</v>
      </c>
      <c r="H466" s="667" t="str">
        <f ca="1">IF(B466="","",#REF!)</f>
        <v/>
      </c>
      <c r="I466" s="667" t="str">
        <f ca="1">IF(B466="","",#REF!)</f>
        <v/>
      </c>
      <c r="J466" s="667" t="str">
        <f ca="1">IF(B466="","",#REF!)</f>
        <v/>
      </c>
      <c r="K466" s="667" t="str">
        <f ca="1">IF(B466="","",#REF!)</f>
        <v/>
      </c>
      <c r="L466" s="667" t="str">
        <f ca="1">IF(C466="","",#REF!)</f>
        <v/>
      </c>
    </row>
    <row r="467" spans="1:12">
      <c r="A467" s="640">
        <v>456</v>
      </c>
      <c r="B467" s="666" t="str">
        <f ca="1" t="shared" si="21"/>
        <v/>
      </c>
      <c r="C467" s="203" t="str">
        <f ca="1" t="shared" si="22"/>
        <v/>
      </c>
      <c r="D467" s="577" t="str">
        <f ca="1">IF(ISERROR(OFFSET('HARGA SATUAN'!$D$6,MATCH(C467,'HARGA SATUAN'!$C$7:$C$1492,0),0)),"",OFFSET('HARGA SATUAN'!$D$6,MATCH(C467,'HARGA SATUAN'!$C$7:$C$1492,0),0))</f>
        <v/>
      </c>
      <c r="E467" s="577">
        <f ca="1">IF(B467="+","Unit",IF(ISERROR(OFFSET('HARGA SATUAN'!$E$6,MATCH(C467,'HARGA SATUAN'!$C$7:$C$1492,0),0)),"",OFFSET('HARGA SATUAN'!$E$6,MATCH(C467,'HARGA SATUAN'!$C$7:$C$1492,0),0)))</f>
        <v>0</v>
      </c>
      <c r="F467" s="668" t="str">
        <f ca="1" t="shared" si="23"/>
        <v/>
      </c>
      <c r="G467" s="573">
        <f ca="1">IF(ISERROR(OFFSET('HARGA SATUAN'!$I$6,MATCH(C467,'HARGA SATUAN'!$C$7:$C$1492,0),0)),"",OFFSET('HARGA SATUAN'!$I$6,MATCH(C467,'HARGA SATUAN'!$C$7:$C$1492,0),0))</f>
        <v>0</v>
      </c>
      <c r="H467" s="667" t="str">
        <f ca="1">IF(B467="","",#REF!)</f>
        <v/>
      </c>
      <c r="I467" s="667" t="str">
        <f ca="1">IF(B467="","",#REF!)</f>
        <v/>
      </c>
      <c r="J467" s="667" t="str">
        <f ca="1">IF(B467="","",#REF!)</f>
        <v/>
      </c>
      <c r="K467" s="667" t="str">
        <f ca="1">IF(B467="","",#REF!)</f>
        <v/>
      </c>
      <c r="L467" s="667" t="str">
        <f ca="1">IF(C467="","",#REF!)</f>
        <v/>
      </c>
    </row>
    <row r="468" spans="1:12">
      <c r="A468" s="640">
        <v>457</v>
      </c>
      <c r="B468" s="666" t="str">
        <f ca="1" t="shared" si="21"/>
        <v/>
      </c>
      <c r="C468" s="203" t="str">
        <f ca="1" t="shared" si="22"/>
        <v/>
      </c>
      <c r="D468" s="577" t="str">
        <f ca="1">IF(ISERROR(OFFSET('HARGA SATUAN'!$D$6,MATCH(C468,'HARGA SATUAN'!$C$7:$C$1492,0),0)),"",OFFSET('HARGA SATUAN'!$D$6,MATCH(C468,'HARGA SATUAN'!$C$7:$C$1492,0),0))</f>
        <v/>
      </c>
      <c r="E468" s="577">
        <f ca="1">IF(B468="+","Unit",IF(ISERROR(OFFSET('HARGA SATUAN'!$E$6,MATCH(C468,'HARGA SATUAN'!$C$7:$C$1492,0),0)),"",OFFSET('HARGA SATUAN'!$E$6,MATCH(C468,'HARGA SATUAN'!$C$7:$C$1492,0),0)))</f>
        <v>0</v>
      </c>
      <c r="F468" s="668" t="str">
        <f ca="1" t="shared" si="23"/>
        <v/>
      </c>
      <c r="G468" s="573">
        <f ca="1">IF(ISERROR(OFFSET('HARGA SATUAN'!$I$6,MATCH(C468,'HARGA SATUAN'!$C$7:$C$1492,0),0)),"",OFFSET('HARGA SATUAN'!$I$6,MATCH(C468,'HARGA SATUAN'!$C$7:$C$1492,0),0))</f>
        <v>0</v>
      </c>
      <c r="H468" s="667" t="str">
        <f ca="1">IF(B468="","",#REF!)</f>
        <v/>
      </c>
      <c r="I468" s="667" t="str">
        <f ca="1">IF(B468="","",#REF!)</f>
        <v/>
      </c>
      <c r="J468" s="667" t="str">
        <f ca="1">IF(B468="","",#REF!)</f>
        <v/>
      </c>
      <c r="K468" s="667" t="str">
        <f ca="1">IF(B468="","",#REF!)</f>
        <v/>
      </c>
      <c r="L468" s="667" t="str">
        <f ca="1">IF(C468="","",#REF!)</f>
        <v/>
      </c>
    </row>
    <row r="469" spans="1:12">
      <c r="A469" s="640">
        <v>458</v>
      </c>
      <c r="B469" s="666" t="str">
        <f ca="1" t="shared" si="21"/>
        <v/>
      </c>
      <c r="C469" s="203" t="str">
        <f ca="1" t="shared" si="22"/>
        <v/>
      </c>
      <c r="D469" s="577" t="str">
        <f ca="1">IF(ISERROR(OFFSET('HARGA SATUAN'!$D$6,MATCH(C469,'HARGA SATUAN'!$C$7:$C$1492,0),0)),"",OFFSET('HARGA SATUAN'!$D$6,MATCH(C469,'HARGA SATUAN'!$C$7:$C$1492,0),0))</f>
        <v/>
      </c>
      <c r="E469" s="577">
        <f ca="1">IF(B469="+","Unit",IF(ISERROR(OFFSET('HARGA SATUAN'!$E$6,MATCH(C469,'HARGA SATUAN'!$C$7:$C$1492,0),0)),"",OFFSET('HARGA SATUAN'!$E$6,MATCH(C469,'HARGA SATUAN'!$C$7:$C$1492,0),0)))</f>
        <v>0</v>
      </c>
      <c r="F469" s="668" t="str">
        <f ca="1" t="shared" si="23"/>
        <v/>
      </c>
      <c r="G469" s="573">
        <f ca="1">IF(ISERROR(OFFSET('HARGA SATUAN'!$I$6,MATCH(C469,'HARGA SATUAN'!$C$7:$C$1492,0),0)),"",OFFSET('HARGA SATUAN'!$I$6,MATCH(C469,'HARGA SATUAN'!$C$7:$C$1492,0),0))</f>
        <v>0</v>
      </c>
      <c r="H469" s="667" t="str">
        <f ca="1">IF(B469="","",#REF!)</f>
        <v/>
      </c>
      <c r="I469" s="667" t="str">
        <f ca="1">IF(B469="","",#REF!)</f>
        <v/>
      </c>
      <c r="J469" s="667" t="str">
        <f ca="1">IF(B469="","",#REF!)</f>
        <v/>
      </c>
      <c r="K469" s="667" t="str">
        <f ca="1">IF(B469="","",#REF!)</f>
        <v/>
      </c>
      <c r="L469" s="667" t="str">
        <f ca="1">IF(C469="","",#REF!)</f>
        <v/>
      </c>
    </row>
    <row r="470" spans="1:12">
      <c r="A470" s="640">
        <v>459</v>
      </c>
      <c r="B470" s="666" t="str">
        <f ca="1" t="shared" si="21"/>
        <v/>
      </c>
      <c r="C470" s="203" t="str">
        <f ca="1" t="shared" si="22"/>
        <v/>
      </c>
      <c r="D470" s="577" t="str">
        <f ca="1">IF(ISERROR(OFFSET('HARGA SATUAN'!$D$6,MATCH(C470,'HARGA SATUAN'!$C$7:$C$1492,0),0)),"",OFFSET('HARGA SATUAN'!$D$6,MATCH(C470,'HARGA SATUAN'!$C$7:$C$1492,0),0))</f>
        <v/>
      </c>
      <c r="E470" s="577">
        <f ca="1">IF(B470="+","Unit",IF(ISERROR(OFFSET('HARGA SATUAN'!$E$6,MATCH(C470,'HARGA SATUAN'!$C$7:$C$1492,0),0)),"",OFFSET('HARGA SATUAN'!$E$6,MATCH(C470,'HARGA SATUAN'!$C$7:$C$1492,0),0)))</f>
        <v>0</v>
      </c>
      <c r="F470" s="668" t="str">
        <f ca="1" t="shared" si="23"/>
        <v/>
      </c>
      <c r="G470" s="573">
        <f ca="1">IF(ISERROR(OFFSET('HARGA SATUAN'!$I$6,MATCH(C470,'HARGA SATUAN'!$C$7:$C$1492,0),0)),"",OFFSET('HARGA SATUAN'!$I$6,MATCH(C470,'HARGA SATUAN'!$C$7:$C$1492,0),0))</f>
        <v>0</v>
      </c>
      <c r="H470" s="667" t="str">
        <f ca="1">IF(B470="","",#REF!)</f>
        <v/>
      </c>
      <c r="I470" s="667" t="str">
        <f ca="1">IF(B470="","",#REF!)</f>
        <v/>
      </c>
      <c r="J470" s="667" t="str">
        <f ca="1">IF(B470="","",#REF!)</f>
        <v/>
      </c>
      <c r="K470" s="667" t="str">
        <f ca="1">IF(B470="","",#REF!)</f>
        <v/>
      </c>
      <c r="L470" s="667" t="str">
        <f ca="1">IF(C470="","",#REF!)</f>
        <v/>
      </c>
    </row>
    <row r="471" spans="1:12">
      <c r="A471" s="640">
        <v>460</v>
      </c>
      <c r="B471" s="666" t="str">
        <f ca="1" t="shared" si="21"/>
        <v/>
      </c>
      <c r="C471" s="203" t="str">
        <f ca="1" t="shared" si="22"/>
        <v/>
      </c>
      <c r="D471" s="577" t="str">
        <f ca="1">IF(ISERROR(OFFSET('HARGA SATUAN'!$D$6,MATCH(C471,'HARGA SATUAN'!$C$7:$C$1492,0),0)),"",OFFSET('HARGA SATUAN'!$D$6,MATCH(C471,'HARGA SATUAN'!$C$7:$C$1492,0),0))</f>
        <v/>
      </c>
      <c r="E471" s="577">
        <f ca="1">IF(B471="+","Unit",IF(ISERROR(OFFSET('HARGA SATUAN'!$E$6,MATCH(C471,'HARGA SATUAN'!$C$7:$C$1492,0),0)),"",OFFSET('HARGA SATUAN'!$E$6,MATCH(C471,'HARGA SATUAN'!$C$7:$C$1492,0),0)))</f>
        <v>0</v>
      </c>
      <c r="F471" s="668" t="str">
        <f ca="1" t="shared" si="23"/>
        <v/>
      </c>
      <c r="G471" s="573">
        <f ca="1">IF(ISERROR(OFFSET('HARGA SATUAN'!$I$6,MATCH(C471,'HARGA SATUAN'!$C$7:$C$1492,0),0)),"",OFFSET('HARGA SATUAN'!$I$6,MATCH(C471,'HARGA SATUAN'!$C$7:$C$1492,0),0))</f>
        <v>0</v>
      </c>
      <c r="H471" s="667" t="str">
        <f ca="1">IF(B471="","",#REF!)</f>
        <v/>
      </c>
      <c r="I471" s="667" t="str">
        <f ca="1">IF(B471="","",#REF!)</f>
        <v/>
      </c>
      <c r="J471" s="667" t="str">
        <f ca="1">IF(B471="","",#REF!)</f>
        <v/>
      </c>
      <c r="K471" s="667" t="str">
        <f ca="1">IF(B471="","",#REF!)</f>
        <v/>
      </c>
      <c r="L471" s="667" t="str">
        <f ca="1">IF(C471="","",#REF!)</f>
        <v/>
      </c>
    </row>
    <row r="472" spans="1:12">
      <c r="A472" s="640">
        <v>461</v>
      </c>
      <c r="B472" s="666" t="str">
        <f ca="1" t="shared" si="21"/>
        <v/>
      </c>
      <c r="C472" s="203" t="str">
        <f ca="1" t="shared" si="22"/>
        <v/>
      </c>
      <c r="D472" s="577" t="str">
        <f ca="1">IF(ISERROR(OFFSET('HARGA SATUAN'!$D$6,MATCH(C472,'HARGA SATUAN'!$C$7:$C$1492,0),0)),"",OFFSET('HARGA SATUAN'!$D$6,MATCH(C472,'HARGA SATUAN'!$C$7:$C$1492,0),0))</f>
        <v/>
      </c>
      <c r="E472" s="577">
        <f ca="1">IF(B472="+","Unit",IF(ISERROR(OFFSET('HARGA SATUAN'!$E$6,MATCH(C472,'HARGA SATUAN'!$C$7:$C$1492,0),0)),"",OFFSET('HARGA SATUAN'!$E$6,MATCH(C472,'HARGA SATUAN'!$C$7:$C$1492,0),0)))</f>
        <v>0</v>
      </c>
      <c r="F472" s="668" t="str">
        <f ca="1" t="shared" si="23"/>
        <v/>
      </c>
      <c r="G472" s="573">
        <f ca="1">IF(ISERROR(OFFSET('HARGA SATUAN'!$I$6,MATCH(C472,'HARGA SATUAN'!$C$7:$C$1492,0),0)),"",OFFSET('HARGA SATUAN'!$I$6,MATCH(C472,'HARGA SATUAN'!$C$7:$C$1492,0),0))</f>
        <v>0</v>
      </c>
      <c r="H472" s="667" t="str">
        <f ca="1">IF(B472="","",#REF!)</f>
        <v/>
      </c>
      <c r="I472" s="667" t="str">
        <f ca="1">IF(B472="","",#REF!)</f>
        <v/>
      </c>
      <c r="J472" s="667" t="str">
        <f ca="1">IF(B472="","",#REF!)</f>
        <v/>
      </c>
      <c r="K472" s="667" t="str">
        <f ca="1">IF(B472="","",#REF!)</f>
        <v/>
      </c>
      <c r="L472" s="667" t="str">
        <f ca="1">IF(C472="","",#REF!)</f>
        <v/>
      </c>
    </row>
    <row r="473" spans="1:12">
      <c r="A473" s="640">
        <v>462</v>
      </c>
      <c r="B473" s="666" t="str">
        <f ca="1" t="shared" si="21"/>
        <v/>
      </c>
      <c r="C473" s="203" t="str">
        <f ca="1" t="shared" si="22"/>
        <v/>
      </c>
      <c r="D473" s="577" t="str">
        <f ca="1">IF(ISERROR(OFFSET('HARGA SATUAN'!$D$6,MATCH(C473,'HARGA SATUAN'!$C$7:$C$1492,0),0)),"",OFFSET('HARGA SATUAN'!$D$6,MATCH(C473,'HARGA SATUAN'!$C$7:$C$1492,0),0))</f>
        <v/>
      </c>
      <c r="E473" s="577">
        <f ca="1">IF(B473="+","Unit",IF(ISERROR(OFFSET('HARGA SATUAN'!$E$6,MATCH(C473,'HARGA SATUAN'!$C$7:$C$1492,0),0)),"",OFFSET('HARGA SATUAN'!$E$6,MATCH(C473,'HARGA SATUAN'!$C$7:$C$1492,0),0)))</f>
        <v>0</v>
      </c>
      <c r="F473" s="668" t="str">
        <f ca="1" t="shared" si="23"/>
        <v/>
      </c>
      <c r="G473" s="573">
        <f ca="1">IF(ISERROR(OFFSET('HARGA SATUAN'!$I$6,MATCH(C473,'HARGA SATUAN'!$C$7:$C$1492,0),0)),"",OFFSET('HARGA SATUAN'!$I$6,MATCH(C473,'HARGA SATUAN'!$C$7:$C$1492,0),0))</f>
        <v>0</v>
      </c>
      <c r="H473" s="667" t="str">
        <f ca="1">IF(B473="","",#REF!)</f>
        <v/>
      </c>
      <c r="I473" s="667" t="str">
        <f ca="1">IF(B473="","",#REF!)</f>
        <v/>
      </c>
      <c r="J473" s="667" t="str">
        <f ca="1">IF(B473="","",#REF!)</f>
        <v/>
      </c>
      <c r="K473" s="667" t="str">
        <f ca="1">IF(B473="","",#REF!)</f>
        <v/>
      </c>
      <c r="L473" s="667" t="str">
        <f ca="1">IF(C473="","",#REF!)</f>
        <v/>
      </c>
    </row>
    <row r="474" spans="1:12">
      <c r="A474" s="640">
        <v>463</v>
      </c>
      <c r="B474" s="666" t="str">
        <f ca="1" t="shared" si="21"/>
        <v/>
      </c>
      <c r="C474" s="203" t="str">
        <f ca="1" t="shared" si="22"/>
        <v/>
      </c>
      <c r="D474" s="577" t="str">
        <f ca="1">IF(ISERROR(OFFSET('HARGA SATUAN'!$D$6,MATCH(C474,'HARGA SATUAN'!$C$7:$C$1492,0),0)),"",OFFSET('HARGA SATUAN'!$D$6,MATCH(C474,'HARGA SATUAN'!$C$7:$C$1492,0),0))</f>
        <v/>
      </c>
      <c r="E474" s="577">
        <f ca="1">IF(B474="+","Unit",IF(ISERROR(OFFSET('HARGA SATUAN'!$E$6,MATCH(C474,'HARGA SATUAN'!$C$7:$C$1492,0),0)),"",OFFSET('HARGA SATUAN'!$E$6,MATCH(C474,'HARGA SATUAN'!$C$7:$C$1492,0),0)))</f>
        <v>0</v>
      </c>
      <c r="F474" s="668" t="str">
        <f ca="1" t="shared" si="23"/>
        <v/>
      </c>
      <c r="G474" s="573">
        <f ca="1">IF(ISERROR(OFFSET('HARGA SATUAN'!$I$6,MATCH(C474,'HARGA SATUAN'!$C$7:$C$1492,0),0)),"",OFFSET('HARGA SATUAN'!$I$6,MATCH(C474,'HARGA SATUAN'!$C$7:$C$1492,0),0))</f>
        <v>0</v>
      </c>
      <c r="H474" s="667" t="str">
        <f ca="1">IF(B474="","",#REF!)</f>
        <v/>
      </c>
      <c r="I474" s="667" t="str">
        <f ca="1">IF(B474="","",#REF!)</f>
        <v/>
      </c>
      <c r="J474" s="667" t="str">
        <f ca="1">IF(B474="","",#REF!)</f>
        <v/>
      </c>
      <c r="K474" s="667" t="str">
        <f ca="1">IF(B474="","",#REF!)</f>
        <v/>
      </c>
      <c r="L474" s="667" t="str">
        <f ca="1">IF(C474="","",#REF!)</f>
        <v/>
      </c>
    </row>
    <row r="475" spans="1:12">
      <c r="A475" s="640">
        <v>464</v>
      </c>
      <c r="B475" s="666" t="str">
        <f ca="1" t="shared" si="21"/>
        <v/>
      </c>
      <c r="C475" s="203" t="str">
        <f ca="1" t="shared" si="22"/>
        <v/>
      </c>
      <c r="D475" s="577" t="str">
        <f ca="1">IF(ISERROR(OFFSET('HARGA SATUAN'!$D$6,MATCH(C475,'HARGA SATUAN'!$C$7:$C$1492,0),0)),"",OFFSET('HARGA SATUAN'!$D$6,MATCH(C475,'HARGA SATUAN'!$C$7:$C$1492,0),0))</f>
        <v/>
      </c>
      <c r="E475" s="577">
        <f ca="1">IF(B475="+","Unit",IF(ISERROR(OFFSET('HARGA SATUAN'!$E$6,MATCH(C475,'HARGA SATUAN'!$C$7:$C$1492,0),0)),"",OFFSET('HARGA SATUAN'!$E$6,MATCH(C475,'HARGA SATUAN'!$C$7:$C$1492,0),0)))</f>
        <v>0</v>
      </c>
      <c r="F475" s="668" t="str">
        <f ca="1" t="shared" si="23"/>
        <v/>
      </c>
      <c r="G475" s="573">
        <f ca="1">IF(ISERROR(OFFSET('HARGA SATUAN'!$I$6,MATCH(C475,'HARGA SATUAN'!$C$7:$C$1492,0),0)),"",OFFSET('HARGA SATUAN'!$I$6,MATCH(C475,'HARGA SATUAN'!$C$7:$C$1492,0),0))</f>
        <v>0</v>
      </c>
      <c r="H475" s="667" t="str">
        <f ca="1">IF(B475="","",#REF!)</f>
        <v/>
      </c>
      <c r="I475" s="667" t="str">
        <f ca="1">IF(B475="","",#REF!)</f>
        <v/>
      </c>
      <c r="J475" s="667" t="str">
        <f ca="1">IF(B475="","",#REF!)</f>
        <v/>
      </c>
      <c r="K475" s="667" t="str">
        <f ca="1">IF(B475="","",#REF!)</f>
        <v/>
      </c>
      <c r="L475" s="667" t="str">
        <f ca="1">IF(C475="","",#REF!)</f>
        <v/>
      </c>
    </row>
    <row r="476" spans="1:12">
      <c r="A476" s="640">
        <v>465</v>
      </c>
      <c r="B476" s="666" t="str">
        <f ca="1" t="shared" si="21"/>
        <v/>
      </c>
      <c r="C476" s="203" t="str">
        <f ca="1" t="shared" si="22"/>
        <v/>
      </c>
      <c r="D476" s="577" t="str">
        <f ca="1">IF(ISERROR(OFFSET('HARGA SATUAN'!$D$6,MATCH(C476,'HARGA SATUAN'!$C$7:$C$1492,0),0)),"",OFFSET('HARGA SATUAN'!$D$6,MATCH(C476,'HARGA SATUAN'!$C$7:$C$1492,0),0))</f>
        <v/>
      </c>
      <c r="E476" s="577">
        <f ca="1">IF(B476="+","Unit",IF(ISERROR(OFFSET('HARGA SATUAN'!$E$6,MATCH(C476,'HARGA SATUAN'!$C$7:$C$1492,0),0)),"",OFFSET('HARGA SATUAN'!$E$6,MATCH(C476,'HARGA SATUAN'!$C$7:$C$1492,0),0)))</f>
        <v>0</v>
      </c>
      <c r="F476" s="668" t="str">
        <f ca="1" t="shared" si="23"/>
        <v/>
      </c>
      <c r="G476" s="573">
        <f ca="1">IF(ISERROR(OFFSET('HARGA SATUAN'!$I$6,MATCH(C476,'HARGA SATUAN'!$C$7:$C$1492,0),0)),"",OFFSET('HARGA SATUAN'!$I$6,MATCH(C476,'HARGA SATUAN'!$C$7:$C$1492,0),0))</f>
        <v>0</v>
      </c>
      <c r="H476" s="667" t="str">
        <f ca="1">IF(B476="","",#REF!)</f>
        <v/>
      </c>
      <c r="I476" s="667" t="str">
        <f ca="1">IF(B476="","",#REF!)</f>
        <v/>
      </c>
      <c r="J476" s="667" t="str">
        <f ca="1">IF(B476="","",#REF!)</f>
        <v/>
      </c>
      <c r="K476" s="667" t="str">
        <f ca="1">IF(B476="","",#REF!)</f>
        <v/>
      </c>
      <c r="L476" s="667" t="str">
        <f ca="1">IF(C476="","",#REF!)</f>
        <v/>
      </c>
    </row>
    <row r="477" spans="1:12">
      <c r="A477" s="640">
        <v>466</v>
      </c>
      <c r="B477" s="666" t="str">
        <f ca="1" t="shared" si="21"/>
        <v/>
      </c>
      <c r="C477" s="203" t="str">
        <f ca="1" t="shared" si="22"/>
        <v/>
      </c>
      <c r="D477" s="577" t="str">
        <f ca="1">IF(ISERROR(OFFSET('HARGA SATUAN'!$D$6,MATCH(C477,'HARGA SATUAN'!$C$7:$C$1492,0),0)),"",OFFSET('HARGA SATUAN'!$D$6,MATCH(C477,'HARGA SATUAN'!$C$7:$C$1492,0),0))</f>
        <v/>
      </c>
      <c r="E477" s="577">
        <f ca="1">IF(B477="+","Unit",IF(ISERROR(OFFSET('HARGA SATUAN'!$E$6,MATCH(C477,'HARGA SATUAN'!$C$7:$C$1492,0),0)),"",OFFSET('HARGA SATUAN'!$E$6,MATCH(C477,'HARGA SATUAN'!$C$7:$C$1492,0),0)))</f>
        <v>0</v>
      </c>
      <c r="F477" s="668" t="str">
        <f ca="1" t="shared" si="23"/>
        <v/>
      </c>
      <c r="G477" s="573">
        <f ca="1">IF(ISERROR(OFFSET('HARGA SATUAN'!$I$6,MATCH(C477,'HARGA SATUAN'!$C$7:$C$1492,0),0)),"",OFFSET('HARGA SATUAN'!$I$6,MATCH(C477,'HARGA SATUAN'!$C$7:$C$1492,0),0))</f>
        <v>0</v>
      </c>
      <c r="H477" s="667" t="str">
        <f ca="1">IF(B477="","",#REF!)</f>
        <v/>
      </c>
      <c r="I477" s="667" t="str">
        <f ca="1">IF(B477="","",#REF!)</f>
        <v/>
      </c>
      <c r="J477" s="667" t="str">
        <f ca="1">IF(B477="","",#REF!)</f>
        <v/>
      </c>
      <c r="K477" s="667" t="str">
        <f ca="1">IF(B477="","",#REF!)</f>
        <v/>
      </c>
      <c r="L477" s="667" t="str">
        <f ca="1">IF(C477="","",#REF!)</f>
        <v/>
      </c>
    </row>
    <row r="478" spans="1:12">
      <c r="A478" s="640">
        <v>467</v>
      </c>
      <c r="B478" s="666" t="str">
        <f ca="1" t="shared" si="21"/>
        <v/>
      </c>
      <c r="C478" s="203" t="str">
        <f ca="1" t="shared" si="22"/>
        <v/>
      </c>
      <c r="D478" s="577" t="str">
        <f ca="1">IF(ISERROR(OFFSET('HARGA SATUAN'!$D$6,MATCH(C478,'HARGA SATUAN'!$C$7:$C$1492,0),0)),"",OFFSET('HARGA SATUAN'!$D$6,MATCH(C478,'HARGA SATUAN'!$C$7:$C$1492,0),0))</f>
        <v/>
      </c>
      <c r="E478" s="577">
        <f ca="1">IF(B478="+","Unit",IF(ISERROR(OFFSET('HARGA SATUAN'!$E$6,MATCH(C478,'HARGA SATUAN'!$C$7:$C$1492,0),0)),"",OFFSET('HARGA SATUAN'!$E$6,MATCH(C478,'HARGA SATUAN'!$C$7:$C$1492,0),0)))</f>
        <v>0</v>
      </c>
      <c r="F478" s="668" t="str">
        <f ca="1" t="shared" si="23"/>
        <v/>
      </c>
      <c r="G478" s="573">
        <f ca="1">IF(ISERROR(OFFSET('HARGA SATUAN'!$I$6,MATCH(C478,'HARGA SATUAN'!$C$7:$C$1492,0),0)),"",OFFSET('HARGA SATUAN'!$I$6,MATCH(C478,'HARGA SATUAN'!$C$7:$C$1492,0),0))</f>
        <v>0</v>
      </c>
      <c r="H478" s="667" t="str">
        <f ca="1">IF(B478="","",#REF!)</f>
        <v/>
      </c>
      <c r="I478" s="667" t="str">
        <f ca="1">IF(B478="","",#REF!)</f>
        <v/>
      </c>
      <c r="J478" s="667" t="str">
        <f ca="1">IF(B478="","",#REF!)</f>
        <v/>
      </c>
      <c r="K478" s="667" t="str">
        <f ca="1">IF(B478="","",#REF!)</f>
        <v/>
      </c>
      <c r="L478" s="667" t="str">
        <f ca="1">IF(C478="","",#REF!)</f>
        <v/>
      </c>
    </row>
    <row r="479" spans="1:12">
      <c r="A479" s="640">
        <v>468</v>
      </c>
      <c r="B479" s="666" t="str">
        <f ca="1" t="shared" si="21"/>
        <v/>
      </c>
      <c r="C479" s="203" t="str">
        <f ca="1" t="shared" si="22"/>
        <v/>
      </c>
      <c r="D479" s="577" t="str">
        <f ca="1">IF(ISERROR(OFFSET('HARGA SATUAN'!$D$6,MATCH(C479,'HARGA SATUAN'!$C$7:$C$1492,0),0)),"",OFFSET('HARGA SATUAN'!$D$6,MATCH(C479,'HARGA SATUAN'!$C$7:$C$1492,0),0))</f>
        <v/>
      </c>
      <c r="E479" s="577">
        <f ca="1">IF(B479="+","Unit",IF(ISERROR(OFFSET('HARGA SATUAN'!$E$6,MATCH(C479,'HARGA SATUAN'!$C$7:$C$1492,0),0)),"",OFFSET('HARGA SATUAN'!$E$6,MATCH(C479,'HARGA SATUAN'!$C$7:$C$1492,0),0)))</f>
        <v>0</v>
      </c>
      <c r="F479" s="668" t="str">
        <f ca="1" t="shared" si="23"/>
        <v/>
      </c>
      <c r="G479" s="573">
        <f ca="1">IF(ISERROR(OFFSET('HARGA SATUAN'!$I$6,MATCH(C479,'HARGA SATUAN'!$C$7:$C$1492,0),0)),"",OFFSET('HARGA SATUAN'!$I$6,MATCH(C479,'HARGA SATUAN'!$C$7:$C$1492,0),0))</f>
        <v>0</v>
      </c>
      <c r="H479" s="667" t="str">
        <f ca="1">IF(B479="","",#REF!)</f>
        <v/>
      </c>
      <c r="I479" s="667" t="str">
        <f ca="1">IF(B479="","",#REF!)</f>
        <v/>
      </c>
      <c r="J479" s="667" t="str">
        <f ca="1">IF(B479="","",#REF!)</f>
        <v/>
      </c>
      <c r="K479" s="667" t="str">
        <f ca="1">IF(B479="","",#REF!)</f>
        <v/>
      </c>
      <c r="L479" s="667" t="str">
        <f ca="1">IF(C479="","",#REF!)</f>
        <v/>
      </c>
    </row>
    <row r="480" spans="1:12">
      <c r="A480" s="640">
        <v>469</v>
      </c>
      <c r="B480" s="666" t="str">
        <f ca="1" t="shared" si="21"/>
        <v/>
      </c>
      <c r="C480" s="203" t="str">
        <f ca="1" t="shared" si="22"/>
        <v/>
      </c>
      <c r="D480" s="577" t="str">
        <f ca="1">IF(ISERROR(OFFSET('HARGA SATUAN'!$D$6,MATCH(C480,'HARGA SATUAN'!$C$7:$C$1492,0),0)),"",OFFSET('HARGA SATUAN'!$D$6,MATCH(C480,'HARGA SATUAN'!$C$7:$C$1492,0),0))</f>
        <v/>
      </c>
      <c r="E480" s="577">
        <f ca="1">IF(B480="+","Unit",IF(ISERROR(OFFSET('HARGA SATUAN'!$E$6,MATCH(C480,'HARGA SATUAN'!$C$7:$C$1492,0),0)),"",OFFSET('HARGA SATUAN'!$E$6,MATCH(C480,'HARGA SATUAN'!$C$7:$C$1492,0),0)))</f>
        <v>0</v>
      </c>
      <c r="F480" s="668" t="str">
        <f ca="1" t="shared" si="23"/>
        <v/>
      </c>
      <c r="G480" s="573">
        <f ca="1">IF(ISERROR(OFFSET('HARGA SATUAN'!$I$6,MATCH(C480,'HARGA SATUAN'!$C$7:$C$1492,0),0)),"",OFFSET('HARGA SATUAN'!$I$6,MATCH(C480,'HARGA SATUAN'!$C$7:$C$1492,0),0))</f>
        <v>0</v>
      </c>
      <c r="H480" s="667" t="str">
        <f ca="1">IF(B480="","",#REF!)</f>
        <v/>
      </c>
      <c r="I480" s="667" t="str">
        <f ca="1">IF(B480="","",#REF!)</f>
        <v/>
      </c>
      <c r="J480" s="667" t="str">
        <f ca="1">IF(B480="","",#REF!)</f>
        <v/>
      </c>
      <c r="K480" s="667" t="str">
        <f ca="1">IF(B480="","",#REF!)</f>
        <v/>
      </c>
      <c r="L480" s="667" t="str">
        <f ca="1">IF(C480="","",#REF!)</f>
        <v/>
      </c>
    </row>
    <row r="481" spans="1:12">
      <c r="A481" s="640">
        <v>470</v>
      </c>
      <c r="B481" s="666" t="str">
        <f ca="1" t="shared" si="21"/>
        <v/>
      </c>
      <c r="C481" s="203" t="str">
        <f ca="1" t="shared" si="22"/>
        <v/>
      </c>
      <c r="D481" s="577" t="str">
        <f ca="1">IF(ISERROR(OFFSET('HARGA SATUAN'!$D$6,MATCH(C481,'HARGA SATUAN'!$C$7:$C$1492,0),0)),"",OFFSET('HARGA SATUAN'!$D$6,MATCH(C481,'HARGA SATUAN'!$C$7:$C$1492,0),0))</f>
        <v/>
      </c>
      <c r="E481" s="577">
        <f ca="1">IF(B481="+","Unit",IF(ISERROR(OFFSET('HARGA SATUAN'!$E$6,MATCH(C481,'HARGA SATUAN'!$C$7:$C$1492,0),0)),"",OFFSET('HARGA SATUAN'!$E$6,MATCH(C481,'HARGA SATUAN'!$C$7:$C$1492,0),0)))</f>
        <v>0</v>
      </c>
      <c r="F481" s="668" t="str">
        <f ca="1" t="shared" si="23"/>
        <v/>
      </c>
      <c r="G481" s="573">
        <f ca="1">IF(ISERROR(OFFSET('HARGA SATUAN'!$I$6,MATCH(C481,'HARGA SATUAN'!$C$7:$C$1492,0),0)),"",OFFSET('HARGA SATUAN'!$I$6,MATCH(C481,'HARGA SATUAN'!$C$7:$C$1492,0),0))</f>
        <v>0</v>
      </c>
      <c r="H481" s="667" t="str">
        <f ca="1">IF(B481="","",#REF!)</f>
        <v/>
      </c>
      <c r="I481" s="667" t="str">
        <f ca="1">IF(B481="","",#REF!)</f>
        <v/>
      </c>
      <c r="J481" s="667" t="str">
        <f ca="1">IF(B481="","",#REF!)</f>
        <v/>
      </c>
      <c r="K481" s="667" t="str">
        <f ca="1">IF(B481="","",#REF!)</f>
        <v/>
      </c>
      <c r="L481" s="667" t="str">
        <f ca="1">IF(C481="","",#REF!)</f>
        <v/>
      </c>
    </row>
    <row r="482" spans="1:12">
      <c r="A482" s="640">
        <v>471</v>
      </c>
      <c r="B482" s="666" t="str">
        <f ca="1" t="shared" si="21"/>
        <v/>
      </c>
      <c r="C482" s="203" t="str">
        <f ca="1" t="shared" si="22"/>
        <v/>
      </c>
      <c r="D482" s="577" t="str">
        <f ca="1">IF(ISERROR(OFFSET('HARGA SATUAN'!$D$6,MATCH(C482,'HARGA SATUAN'!$C$7:$C$1492,0),0)),"",OFFSET('HARGA SATUAN'!$D$6,MATCH(C482,'HARGA SATUAN'!$C$7:$C$1492,0),0))</f>
        <v/>
      </c>
      <c r="E482" s="577">
        <f ca="1">IF(B482="+","Unit",IF(ISERROR(OFFSET('HARGA SATUAN'!$E$6,MATCH(C482,'HARGA SATUAN'!$C$7:$C$1492,0),0)),"",OFFSET('HARGA SATUAN'!$E$6,MATCH(C482,'HARGA SATUAN'!$C$7:$C$1492,0),0)))</f>
        <v>0</v>
      </c>
      <c r="F482" s="668" t="str">
        <f ca="1" t="shared" si="23"/>
        <v/>
      </c>
      <c r="G482" s="573">
        <f ca="1">IF(ISERROR(OFFSET('HARGA SATUAN'!$I$6,MATCH(C482,'HARGA SATUAN'!$C$7:$C$1492,0),0)),"",OFFSET('HARGA SATUAN'!$I$6,MATCH(C482,'HARGA SATUAN'!$C$7:$C$1492,0),0))</f>
        <v>0</v>
      </c>
      <c r="H482" s="667" t="str">
        <f ca="1">IF(B482="","",#REF!)</f>
        <v/>
      </c>
      <c r="I482" s="667" t="str">
        <f ca="1">IF(B482="","",#REF!)</f>
        <v/>
      </c>
      <c r="J482" s="667" t="str">
        <f ca="1">IF(B482="","",#REF!)</f>
        <v/>
      </c>
      <c r="K482" s="667" t="str">
        <f ca="1">IF(B482="","",#REF!)</f>
        <v/>
      </c>
      <c r="L482" s="667" t="str">
        <f ca="1">IF(C482="","",#REF!)</f>
        <v/>
      </c>
    </row>
    <row r="483" spans="1:12">
      <c r="A483" s="640">
        <v>472</v>
      </c>
      <c r="B483" s="666" t="str">
        <f ca="1" t="shared" si="21"/>
        <v/>
      </c>
      <c r="C483" s="203" t="str">
        <f ca="1" t="shared" si="22"/>
        <v/>
      </c>
      <c r="D483" s="577" t="str">
        <f ca="1">IF(ISERROR(OFFSET('HARGA SATUAN'!$D$6,MATCH(C483,'HARGA SATUAN'!$C$7:$C$1492,0),0)),"",OFFSET('HARGA SATUAN'!$D$6,MATCH(C483,'HARGA SATUAN'!$C$7:$C$1492,0),0))</f>
        <v/>
      </c>
      <c r="E483" s="577">
        <f ca="1">IF(B483="+","Unit",IF(ISERROR(OFFSET('HARGA SATUAN'!$E$6,MATCH(C483,'HARGA SATUAN'!$C$7:$C$1492,0),0)),"",OFFSET('HARGA SATUAN'!$E$6,MATCH(C483,'HARGA SATUAN'!$C$7:$C$1492,0),0)))</f>
        <v>0</v>
      </c>
      <c r="F483" s="668" t="str">
        <f ca="1" t="shared" si="23"/>
        <v/>
      </c>
      <c r="G483" s="573">
        <f ca="1">IF(ISERROR(OFFSET('HARGA SATUAN'!$I$6,MATCH(C483,'HARGA SATUAN'!$C$7:$C$1492,0),0)),"",OFFSET('HARGA SATUAN'!$I$6,MATCH(C483,'HARGA SATUAN'!$C$7:$C$1492,0),0))</f>
        <v>0</v>
      </c>
      <c r="H483" s="667" t="str">
        <f ca="1">IF(B483="","",#REF!)</f>
        <v/>
      </c>
      <c r="I483" s="667" t="str">
        <f ca="1">IF(B483="","",#REF!)</f>
        <v/>
      </c>
      <c r="J483" s="667" t="str">
        <f ca="1">IF(B483="","",#REF!)</f>
        <v/>
      </c>
      <c r="K483" s="667" t="str">
        <f ca="1">IF(B483="","",#REF!)</f>
        <v/>
      </c>
      <c r="L483" s="667" t="str">
        <f ca="1">IF(C483="","",#REF!)</f>
        <v/>
      </c>
    </row>
    <row r="484" spans="1:12">
      <c r="A484" s="640">
        <v>473</v>
      </c>
      <c r="B484" s="666" t="str">
        <f ca="1" t="shared" si="21"/>
        <v/>
      </c>
      <c r="C484" s="203" t="str">
        <f ca="1" t="shared" si="22"/>
        <v/>
      </c>
      <c r="D484" s="577" t="str">
        <f ca="1">IF(ISERROR(OFFSET('HARGA SATUAN'!$D$6,MATCH(C484,'HARGA SATUAN'!$C$7:$C$1492,0),0)),"",OFFSET('HARGA SATUAN'!$D$6,MATCH(C484,'HARGA SATUAN'!$C$7:$C$1492,0),0))</f>
        <v/>
      </c>
      <c r="E484" s="577">
        <f ca="1">IF(B484="+","Unit",IF(ISERROR(OFFSET('HARGA SATUAN'!$E$6,MATCH(C484,'HARGA SATUAN'!$C$7:$C$1492,0),0)),"",OFFSET('HARGA SATUAN'!$E$6,MATCH(C484,'HARGA SATUAN'!$C$7:$C$1492,0),0)))</f>
        <v>0</v>
      </c>
      <c r="F484" s="668" t="str">
        <f ca="1" t="shared" si="23"/>
        <v/>
      </c>
      <c r="G484" s="573">
        <f ca="1">IF(ISERROR(OFFSET('HARGA SATUAN'!$I$6,MATCH(C484,'HARGA SATUAN'!$C$7:$C$1492,0),0)),"",OFFSET('HARGA SATUAN'!$I$6,MATCH(C484,'HARGA SATUAN'!$C$7:$C$1492,0),0))</f>
        <v>0</v>
      </c>
      <c r="H484" s="667" t="str">
        <f ca="1">IF(B484="","",#REF!)</f>
        <v/>
      </c>
      <c r="I484" s="667" t="str">
        <f ca="1">IF(B484="","",#REF!)</f>
        <v/>
      </c>
      <c r="J484" s="667" t="str">
        <f ca="1">IF(B484="","",#REF!)</f>
        <v/>
      </c>
      <c r="K484" s="667" t="str">
        <f ca="1">IF(B484="","",#REF!)</f>
        <v/>
      </c>
      <c r="L484" s="667" t="str">
        <f ca="1">IF(C484="","",#REF!)</f>
        <v/>
      </c>
    </row>
    <row r="485" spans="1:12">
      <c r="A485" s="640">
        <v>474</v>
      </c>
      <c r="B485" s="666" t="str">
        <f ca="1" t="shared" si="21"/>
        <v/>
      </c>
      <c r="C485" s="203" t="str">
        <f ca="1" t="shared" si="22"/>
        <v/>
      </c>
      <c r="D485" s="577" t="str">
        <f ca="1">IF(ISERROR(OFFSET('HARGA SATUAN'!$D$6,MATCH(C485,'HARGA SATUAN'!$C$7:$C$1492,0),0)),"",OFFSET('HARGA SATUAN'!$D$6,MATCH(C485,'HARGA SATUAN'!$C$7:$C$1492,0),0))</f>
        <v/>
      </c>
      <c r="E485" s="577">
        <f ca="1">IF(B485="+","Unit",IF(ISERROR(OFFSET('HARGA SATUAN'!$E$6,MATCH(C485,'HARGA SATUAN'!$C$7:$C$1492,0),0)),"",OFFSET('HARGA SATUAN'!$E$6,MATCH(C485,'HARGA SATUAN'!$C$7:$C$1492,0),0)))</f>
        <v>0</v>
      </c>
      <c r="F485" s="668" t="str">
        <f ca="1" t="shared" si="23"/>
        <v/>
      </c>
      <c r="G485" s="573">
        <f ca="1">IF(ISERROR(OFFSET('HARGA SATUAN'!$I$6,MATCH(C485,'HARGA SATUAN'!$C$7:$C$1492,0),0)),"",OFFSET('HARGA SATUAN'!$I$6,MATCH(C485,'HARGA SATUAN'!$C$7:$C$1492,0),0))</f>
        <v>0</v>
      </c>
      <c r="H485" s="667" t="str">
        <f ca="1">IF(B485="","",#REF!)</f>
        <v/>
      </c>
      <c r="I485" s="667" t="str">
        <f ca="1">IF(B485="","",#REF!)</f>
        <v/>
      </c>
      <c r="J485" s="667" t="str">
        <f ca="1">IF(B485="","",#REF!)</f>
        <v/>
      </c>
      <c r="K485" s="667" t="str">
        <f ca="1">IF(B485="","",#REF!)</f>
        <v/>
      </c>
      <c r="L485" s="667" t="str">
        <f ca="1">IF(C485="","",#REF!)</f>
        <v/>
      </c>
    </row>
    <row r="486" spans="1:12">
      <c r="A486" s="640">
        <v>475</v>
      </c>
      <c r="B486" s="666" t="str">
        <f ca="1" t="shared" si="21"/>
        <v/>
      </c>
      <c r="C486" s="203" t="str">
        <f ca="1" t="shared" si="22"/>
        <v/>
      </c>
      <c r="D486" s="577" t="str">
        <f ca="1">IF(ISERROR(OFFSET('HARGA SATUAN'!$D$6,MATCH(C486,'HARGA SATUAN'!$C$7:$C$1492,0),0)),"",OFFSET('HARGA SATUAN'!$D$6,MATCH(C486,'HARGA SATUAN'!$C$7:$C$1492,0),0))</f>
        <v/>
      </c>
      <c r="E486" s="577">
        <f ca="1">IF(B486="+","Unit",IF(ISERROR(OFFSET('HARGA SATUAN'!$E$6,MATCH(C486,'HARGA SATUAN'!$C$7:$C$1492,0),0)),"",OFFSET('HARGA SATUAN'!$E$6,MATCH(C486,'HARGA SATUAN'!$C$7:$C$1492,0),0)))</f>
        <v>0</v>
      </c>
      <c r="F486" s="668" t="str">
        <f ca="1" t="shared" si="23"/>
        <v/>
      </c>
      <c r="G486" s="573">
        <f ca="1">IF(ISERROR(OFFSET('HARGA SATUAN'!$I$6,MATCH(C486,'HARGA SATUAN'!$C$7:$C$1492,0),0)),"",OFFSET('HARGA SATUAN'!$I$6,MATCH(C486,'HARGA SATUAN'!$C$7:$C$1492,0),0))</f>
        <v>0</v>
      </c>
      <c r="H486" s="667" t="str">
        <f ca="1">IF(B486="","",#REF!)</f>
        <v/>
      </c>
      <c r="I486" s="667" t="str">
        <f ca="1">IF(B486="","",#REF!)</f>
        <v/>
      </c>
      <c r="J486" s="667" t="str">
        <f ca="1">IF(B486="","",#REF!)</f>
        <v/>
      </c>
      <c r="K486" s="667" t="str">
        <f ca="1">IF(B486="","",#REF!)</f>
        <v/>
      </c>
      <c r="L486" s="667" t="str">
        <f ca="1">IF(C486="","",#REF!)</f>
        <v/>
      </c>
    </row>
    <row r="487" spans="1:12">
      <c r="A487" s="640">
        <v>476</v>
      </c>
      <c r="B487" s="666" t="str">
        <f ca="1" t="shared" si="21"/>
        <v/>
      </c>
      <c r="C487" s="203" t="str">
        <f ca="1" t="shared" si="22"/>
        <v/>
      </c>
      <c r="D487" s="577" t="str">
        <f ca="1">IF(ISERROR(OFFSET('HARGA SATUAN'!$D$6,MATCH(C487,'HARGA SATUAN'!$C$7:$C$1492,0),0)),"",OFFSET('HARGA SATUAN'!$D$6,MATCH(C487,'HARGA SATUAN'!$C$7:$C$1492,0),0))</f>
        <v/>
      </c>
      <c r="E487" s="577">
        <f ca="1">IF(B487="+","Unit",IF(ISERROR(OFFSET('HARGA SATUAN'!$E$6,MATCH(C487,'HARGA SATUAN'!$C$7:$C$1492,0),0)),"",OFFSET('HARGA SATUAN'!$E$6,MATCH(C487,'HARGA SATUAN'!$C$7:$C$1492,0),0)))</f>
        <v>0</v>
      </c>
      <c r="F487" s="668" t="str">
        <f ca="1" t="shared" si="23"/>
        <v/>
      </c>
      <c r="G487" s="573">
        <f ca="1">IF(ISERROR(OFFSET('HARGA SATUAN'!$I$6,MATCH(C487,'HARGA SATUAN'!$C$7:$C$1492,0),0)),"",OFFSET('HARGA SATUAN'!$I$6,MATCH(C487,'HARGA SATUAN'!$C$7:$C$1492,0),0))</f>
        <v>0</v>
      </c>
      <c r="H487" s="667" t="str">
        <f ca="1">IF(B487="","",#REF!)</f>
        <v/>
      </c>
      <c r="I487" s="667" t="str">
        <f ca="1">IF(B487="","",#REF!)</f>
        <v/>
      </c>
      <c r="J487" s="667" t="str">
        <f ca="1">IF(B487="","",#REF!)</f>
        <v/>
      </c>
      <c r="K487" s="667" t="str">
        <f ca="1">IF(B487="","",#REF!)</f>
        <v/>
      </c>
      <c r="L487" s="667" t="str">
        <f ca="1">IF(C487="","",#REF!)</f>
        <v/>
      </c>
    </row>
    <row r="488" spans="1:12">
      <c r="A488" s="640">
        <v>477</v>
      </c>
      <c r="B488" s="666" t="str">
        <f ca="1" t="shared" si="21"/>
        <v/>
      </c>
      <c r="C488" s="203" t="str">
        <f ca="1" t="shared" si="22"/>
        <v/>
      </c>
      <c r="D488" s="577" t="str">
        <f ca="1">IF(ISERROR(OFFSET('HARGA SATUAN'!$D$6,MATCH(C488,'HARGA SATUAN'!$C$7:$C$1492,0),0)),"",OFFSET('HARGA SATUAN'!$D$6,MATCH(C488,'HARGA SATUAN'!$C$7:$C$1492,0),0))</f>
        <v/>
      </c>
      <c r="E488" s="577">
        <f ca="1">IF(B488="+","Unit",IF(ISERROR(OFFSET('HARGA SATUAN'!$E$6,MATCH(C488,'HARGA SATUAN'!$C$7:$C$1492,0),0)),"",OFFSET('HARGA SATUAN'!$E$6,MATCH(C488,'HARGA SATUAN'!$C$7:$C$1492,0),0)))</f>
        <v>0</v>
      </c>
      <c r="F488" s="668" t="str">
        <f ca="1" t="shared" si="23"/>
        <v/>
      </c>
      <c r="G488" s="573">
        <f ca="1">IF(ISERROR(OFFSET('HARGA SATUAN'!$I$6,MATCH(C488,'HARGA SATUAN'!$C$7:$C$1492,0),0)),"",OFFSET('HARGA SATUAN'!$I$6,MATCH(C488,'HARGA SATUAN'!$C$7:$C$1492,0),0))</f>
        <v>0</v>
      </c>
      <c r="H488" s="667" t="str">
        <f ca="1">IF(B488="","",#REF!)</f>
        <v/>
      </c>
      <c r="I488" s="667" t="str">
        <f ca="1">IF(B488="","",#REF!)</f>
        <v/>
      </c>
      <c r="J488" s="667" t="str">
        <f ca="1">IF(B488="","",#REF!)</f>
        <v/>
      </c>
      <c r="K488" s="667" t="str">
        <f ca="1">IF(B488="","",#REF!)</f>
        <v/>
      </c>
      <c r="L488" s="667" t="str">
        <f ca="1">IF(C488="","",#REF!)</f>
        <v/>
      </c>
    </row>
    <row r="489" spans="1:12">
      <c r="A489" s="640">
        <v>478</v>
      </c>
      <c r="B489" s="666" t="str">
        <f ca="1" t="shared" si="21"/>
        <v/>
      </c>
      <c r="C489" s="203" t="str">
        <f ca="1" t="shared" si="22"/>
        <v/>
      </c>
      <c r="D489" s="577" t="str">
        <f ca="1">IF(ISERROR(OFFSET('HARGA SATUAN'!$D$6,MATCH(C489,'HARGA SATUAN'!$C$7:$C$1492,0),0)),"",OFFSET('HARGA SATUAN'!$D$6,MATCH(C489,'HARGA SATUAN'!$C$7:$C$1492,0),0))</f>
        <v/>
      </c>
      <c r="E489" s="577">
        <f ca="1">IF(B489="+","Unit",IF(ISERROR(OFFSET('HARGA SATUAN'!$E$6,MATCH(C489,'HARGA SATUAN'!$C$7:$C$1492,0),0)),"",OFFSET('HARGA SATUAN'!$E$6,MATCH(C489,'HARGA SATUAN'!$C$7:$C$1492,0),0)))</f>
        <v>0</v>
      </c>
      <c r="F489" s="668" t="str">
        <f ca="1" t="shared" si="23"/>
        <v/>
      </c>
      <c r="G489" s="573">
        <f ca="1">IF(ISERROR(OFFSET('HARGA SATUAN'!$I$6,MATCH(C489,'HARGA SATUAN'!$C$7:$C$1492,0),0)),"",OFFSET('HARGA SATUAN'!$I$6,MATCH(C489,'HARGA SATUAN'!$C$7:$C$1492,0),0))</f>
        <v>0</v>
      </c>
      <c r="H489" s="667" t="str">
        <f ca="1">IF(B489="","",#REF!)</f>
        <v/>
      </c>
      <c r="I489" s="667" t="str">
        <f ca="1">IF(B489="","",#REF!)</f>
        <v/>
      </c>
      <c r="J489" s="667" t="str">
        <f ca="1">IF(B489="","",#REF!)</f>
        <v/>
      </c>
      <c r="K489" s="667" t="str">
        <f ca="1">IF(B489="","",#REF!)</f>
        <v/>
      </c>
      <c r="L489" s="667" t="str">
        <f ca="1">IF(C489="","",#REF!)</f>
        <v/>
      </c>
    </row>
    <row r="490" spans="1:12">
      <c r="A490" s="640">
        <v>479</v>
      </c>
      <c r="B490" s="666" t="str">
        <f ca="1" t="shared" si="21"/>
        <v/>
      </c>
      <c r="C490" s="203" t="str">
        <f ca="1" t="shared" si="22"/>
        <v/>
      </c>
      <c r="D490" s="577" t="str">
        <f ca="1">IF(ISERROR(OFFSET('HARGA SATUAN'!$D$6,MATCH(C490,'HARGA SATUAN'!$C$7:$C$1492,0),0)),"",OFFSET('HARGA SATUAN'!$D$6,MATCH(C490,'HARGA SATUAN'!$C$7:$C$1492,0),0))</f>
        <v/>
      </c>
      <c r="E490" s="577">
        <f ca="1">IF(B490="+","Unit",IF(ISERROR(OFFSET('HARGA SATUAN'!$E$6,MATCH(C490,'HARGA SATUAN'!$C$7:$C$1492,0),0)),"",OFFSET('HARGA SATUAN'!$E$6,MATCH(C490,'HARGA SATUAN'!$C$7:$C$1492,0),0)))</f>
        <v>0</v>
      </c>
      <c r="F490" s="668" t="str">
        <f ca="1" t="shared" si="23"/>
        <v/>
      </c>
      <c r="G490" s="573">
        <f ca="1">IF(ISERROR(OFFSET('HARGA SATUAN'!$I$6,MATCH(C490,'HARGA SATUAN'!$C$7:$C$1492,0),0)),"",OFFSET('HARGA SATUAN'!$I$6,MATCH(C490,'HARGA SATUAN'!$C$7:$C$1492,0),0))</f>
        <v>0</v>
      </c>
      <c r="H490" s="667" t="str">
        <f ca="1">IF(B490="","",#REF!)</f>
        <v/>
      </c>
      <c r="I490" s="667" t="str">
        <f ca="1">IF(B490="","",#REF!)</f>
        <v/>
      </c>
      <c r="J490" s="667" t="str">
        <f ca="1">IF(B490="","",#REF!)</f>
        <v/>
      </c>
      <c r="K490" s="667" t="str">
        <f ca="1">IF(B490="","",#REF!)</f>
        <v/>
      </c>
      <c r="L490" s="667" t="str">
        <f ca="1">IF(C490="","",#REF!)</f>
        <v/>
      </c>
    </row>
    <row r="491" spans="1:12">
      <c r="A491" s="640">
        <v>480</v>
      </c>
      <c r="B491" s="666" t="str">
        <f ca="1" t="shared" si="21"/>
        <v/>
      </c>
      <c r="C491" s="203" t="str">
        <f ca="1" t="shared" si="22"/>
        <v/>
      </c>
      <c r="D491" s="577" t="str">
        <f ca="1">IF(ISERROR(OFFSET('HARGA SATUAN'!$D$6,MATCH(C491,'HARGA SATUAN'!$C$7:$C$1492,0),0)),"",OFFSET('HARGA SATUAN'!$D$6,MATCH(C491,'HARGA SATUAN'!$C$7:$C$1492,0),0))</f>
        <v/>
      </c>
      <c r="E491" s="577">
        <f ca="1">IF(B491="+","Unit",IF(ISERROR(OFFSET('HARGA SATUAN'!$E$6,MATCH(C491,'HARGA SATUAN'!$C$7:$C$1492,0),0)),"",OFFSET('HARGA SATUAN'!$E$6,MATCH(C491,'HARGA SATUAN'!$C$7:$C$1492,0),0)))</f>
        <v>0</v>
      </c>
      <c r="F491" s="668" t="str">
        <f ca="1" t="shared" si="23"/>
        <v/>
      </c>
      <c r="G491" s="573">
        <f ca="1">IF(ISERROR(OFFSET('HARGA SATUAN'!$I$6,MATCH(C491,'HARGA SATUAN'!$C$7:$C$1492,0),0)),"",OFFSET('HARGA SATUAN'!$I$6,MATCH(C491,'HARGA SATUAN'!$C$7:$C$1492,0),0))</f>
        <v>0</v>
      </c>
      <c r="H491" s="667" t="str">
        <f ca="1">IF(B491="","",#REF!)</f>
        <v/>
      </c>
      <c r="I491" s="667" t="str">
        <f ca="1">IF(B491="","",#REF!)</f>
        <v/>
      </c>
      <c r="J491" s="667" t="str">
        <f ca="1">IF(B491="","",#REF!)</f>
        <v/>
      </c>
      <c r="K491" s="667" t="str">
        <f ca="1">IF(B491="","",#REF!)</f>
        <v/>
      </c>
      <c r="L491" s="667" t="str">
        <f ca="1">IF(C491="","",#REF!)</f>
        <v/>
      </c>
    </row>
    <row r="492" spans="1:12">
      <c r="A492" s="640">
        <v>481</v>
      </c>
      <c r="B492" s="666" t="str">
        <f ca="1" t="shared" si="21"/>
        <v/>
      </c>
      <c r="C492" s="203" t="str">
        <f ca="1" t="shared" si="22"/>
        <v/>
      </c>
      <c r="D492" s="577" t="str">
        <f ca="1">IF(ISERROR(OFFSET('HARGA SATUAN'!$D$6,MATCH(C492,'HARGA SATUAN'!$C$7:$C$1492,0),0)),"",OFFSET('HARGA SATUAN'!$D$6,MATCH(C492,'HARGA SATUAN'!$C$7:$C$1492,0),0))</f>
        <v/>
      </c>
      <c r="E492" s="577">
        <f ca="1">IF(B492="+","Unit",IF(ISERROR(OFFSET('HARGA SATUAN'!$E$6,MATCH(C492,'HARGA SATUAN'!$C$7:$C$1492,0),0)),"",OFFSET('HARGA SATUAN'!$E$6,MATCH(C492,'HARGA SATUAN'!$C$7:$C$1492,0),0)))</f>
        <v>0</v>
      </c>
      <c r="F492" s="668" t="str">
        <f ca="1" t="shared" si="23"/>
        <v/>
      </c>
      <c r="G492" s="573">
        <f ca="1">IF(ISERROR(OFFSET('HARGA SATUAN'!$I$6,MATCH(C492,'HARGA SATUAN'!$C$7:$C$1492,0),0)),"",OFFSET('HARGA SATUAN'!$I$6,MATCH(C492,'HARGA SATUAN'!$C$7:$C$1492,0),0))</f>
        <v>0</v>
      </c>
      <c r="H492" s="667" t="str">
        <f ca="1">IF(B492="","",#REF!)</f>
        <v/>
      </c>
      <c r="I492" s="667" t="str">
        <f ca="1">IF(B492="","",#REF!)</f>
        <v/>
      </c>
      <c r="J492" s="667" t="str">
        <f ca="1">IF(B492="","",#REF!)</f>
        <v/>
      </c>
      <c r="K492" s="667" t="str">
        <f ca="1">IF(B492="","",#REF!)</f>
        <v/>
      </c>
      <c r="L492" s="667" t="str">
        <f ca="1">IF(C492="","",#REF!)</f>
        <v/>
      </c>
    </row>
    <row r="493" spans="1:12">
      <c r="A493" s="640">
        <v>482</v>
      </c>
      <c r="B493" s="666" t="str">
        <f ca="1" t="shared" si="21"/>
        <v/>
      </c>
      <c r="C493" s="203" t="str">
        <f ca="1" t="shared" si="22"/>
        <v/>
      </c>
      <c r="D493" s="577" t="str">
        <f ca="1">IF(ISERROR(OFFSET('HARGA SATUAN'!$D$6,MATCH(C493,'HARGA SATUAN'!$C$7:$C$1492,0),0)),"",OFFSET('HARGA SATUAN'!$D$6,MATCH(C493,'HARGA SATUAN'!$C$7:$C$1492,0),0))</f>
        <v/>
      </c>
      <c r="E493" s="577">
        <f ca="1">IF(B493="+","Unit",IF(ISERROR(OFFSET('HARGA SATUAN'!$E$6,MATCH(C493,'HARGA SATUAN'!$C$7:$C$1492,0),0)),"",OFFSET('HARGA SATUAN'!$E$6,MATCH(C493,'HARGA SATUAN'!$C$7:$C$1492,0),0)))</f>
        <v>0</v>
      </c>
      <c r="F493" s="668" t="str">
        <f ca="1" t="shared" si="23"/>
        <v/>
      </c>
      <c r="G493" s="573">
        <f ca="1">IF(ISERROR(OFFSET('HARGA SATUAN'!$I$6,MATCH(C493,'HARGA SATUAN'!$C$7:$C$1492,0),0)),"",OFFSET('HARGA SATUAN'!$I$6,MATCH(C493,'HARGA SATUAN'!$C$7:$C$1492,0),0))</f>
        <v>0</v>
      </c>
      <c r="H493" s="667" t="str">
        <f ca="1">IF(B493="","",#REF!)</f>
        <v/>
      </c>
      <c r="I493" s="667" t="str">
        <f ca="1">IF(B493="","",#REF!)</f>
        <v/>
      </c>
      <c r="J493" s="667" t="str">
        <f ca="1">IF(B493="","",#REF!)</f>
        <v/>
      </c>
      <c r="K493" s="667" t="str">
        <f ca="1">IF(B493="","",#REF!)</f>
        <v/>
      </c>
      <c r="L493" s="667" t="str">
        <f ca="1">IF(C493="","",#REF!)</f>
        <v/>
      </c>
    </row>
    <row r="494" spans="1:12">
      <c r="A494" s="640">
        <v>483</v>
      </c>
      <c r="B494" s="666" t="str">
        <f ca="1" t="shared" si="21"/>
        <v/>
      </c>
      <c r="C494" s="203" t="str">
        <f ca="1" t="shared" si="22"/>
        <v/>
      </c>
      <c r="D494" s="577" t="str">
        <f ca="1">IF(ISERROR(OFFSET('HARGA SATUAN'!$D$6,MATCH(C494,'HARGA SATUAN'!$C$7:$C$1492,0),0)),"",OFFSET('HARGA SATUAN'!$D$6,MATCH(C494,'HARGA SATUAN'!$C$7:$C$1492,0),0))</f>
        <v/>
      </c>
      <c r="E494" s="577">
        <f ca="1">IF(B494="+","Unit",IF(ISERROR(OFFSET('HARGA SATUAN'!$E$6,MATCH(C494,'HARGA SATUAN'!$C$7:$C$1492,0),0)),"",OFFSET('HARGA SATUAN'!$E$6,MATCH(C494,'HARGA SATUAN'!$C$7:$C$1492,0),0)))</f>
        <v>0</v>
      </c>
      <c r="F494" s="668" t="str">
        <f ca="1" t="shared" si="23"/>
        <v/>
      </c>
      <c r="G494" s="573">
        <f ca="1">IF(ISERROR(OFFSET('HARGA SATUAN'!$I$6,MATCH(C494,'HARGA SATUAN'!$C$7:$C$1492,0),0)),"",OFFSET('HARGA SATUAN'!$I$6,MATCH(C494,'HARGA SATUAN'!$C$7:$C$1492,0),0))</f>
        <v>0</v>
      </c>
      <c r="H494" s="667" t="str">
        <f ca="1">IF(B494="","",#REF!)</f>
        <v/>
      </c>
      <c r="I494" s="667" t="str">
        <f ca="1">IF(B494="","",#REF!)</f>
        <v/>
      </c>
      <c r="J494" s="667" t="str">
        <f ca="1">IF(B494="","",#REF!)</f>
        <v/>
      </c>
      <c r="K494" s="667" t="str">
        <f ca="1">IF(B494="","",#REF!)</f>
        <v/>
      </c>
      <c r="L494" s="667" t="str">
        <f ca="1">IF(C494="","",#REF!)</f>
        <v/>
      </c>
    </row>
    <row r="495" spans="1:12">
      <c r="A495" s="640">
        <v>484</v>
      </c>
      <c r="B495" s="666" t="str">
        <f ca="1" t="shared" si="21"/>
        <v/>
      </c>
      <c r="C495" s="203" t="str">
        <f ca="1" t="shared" si="22"/>
        <v/>
      </c>
      <c r="D495" s="577" t="str">
        <f ca="1">IF(ISERROR(OFFSET('HARGA SATUAN'!$D$6,MATCH(C495,'HARGA SATUAN'!$C$7:$C$1492,0),0)),"",OFFSET('HARGA SATUAN'!$D$6,MATCH(C495,'HARGA SATUAN'!$C$7:$C$1492,0),0))</f>
        <v/>
      </c>
      <c r="E495" s="577">
        <f ca="1">IF(B495="+","Unit",IF(ISERROR(OFFSET('HARGA SATUAN'!$E$6,MATCH(C495,'HARGA SATUAN'!$C$7:$C$1492,0),0)),"",OFFSET('HARGA SATUAN'!$E$6,MATCH(C495,'HARGA SATUAN'!$C$7:$C$1492,0),0)))</f>
        <v>0</v>
      </c>
      <c r="F495" s="668" t="str">
        <f ca="1" t="shared" si="23"/>
        <v/>
      </c>
      <c r="G495" s="573">
        <f ca="1">IF(ISERROR(OFFSET('HARGA SATUAN'!$I$6,MATCH(C495,'HARGA SATUAN'!$C$7:$C$1492,0),0)),"",OFFSET('HARGA SATUAN'!$I$6,MATCH(C495,'HARGA SATUAN'!$C$7:$C$1492,0),0))</f>
        <v>0</v>
      </c>
      <c r="H495" s="667" t="str">
        <f ca="1">IF(B495="","",#REF!)</f>
        <v/>
      </c>
      <c r="I495" s="667" t="str">
        <f ca="1">IF(B495="","",#REF!)</f>
        <v/>
      </c>
      <c r="J495" s="667" t="str">
        <f ca="1">IF(B495="","",#REF!)</f>
        <v/>
      </c>
      <c r="K495" s="667" t="str">
        <f ca="1">IF(B495="","",#REF!)</f>
        <v/>
      </c>
      <c r="L495" s="667" t="str">
        <f ca="1">IF(C495="","",#REF!)</f>
        <v/>
      </c>
    </row>
    <row r="496" spans="1:12">
      <c r="A496" s="640">
        <v>485</v>
      </c>
      <c r="B496" s="666" t="str">
        <f ca="1" t="shared" si="21"/>
        <v/>
      </c>
      <c r="C496" s="203" t="str">
        <f ca="1" t="shared" si="22"/>
        <v/>
      </c>
      <c r="D496" s="577" t="str">
        <f ca="1">IF(ISERROR(OFFSET('HARGA SATUAN'!$D$6,MATCH(C496,'HARGA SATUAN'!$C$7:$C$1492,0),0)),"",OFFSET('HARGA SATUAN'!$D$6,MATCH(C496,'HARGA SATUAN'!$C$7:$C$1492,0),0))</f>
        <v/>
      </c>
      <c r="E496" s="577">
        <f ca="1">IF(B496="+","Unit",IF(ISERROR(OFFSET('HARGA SATUAN'!$E$6,MATCH(C496,'HARGA SATUAN'!$C$7:$C$1492,0),0)),"",OFFSET('HARGA SATUAN'!$E$6,MATCH(C496,'HARGA SATUAN'!$C$7:$C$1492,0),0)))</f>
        <v>0</v>
      </c>
      <c r="F496" s="668" t="str">
        <f ca="1" t="shared" si="23"/>
        <v/>
      </c>
      <c r="G496" s="573">
        <f ca="1">IF(ISERROR(OFFSET('HARGA SATUAN'!$I$6,MATCH(C496,'HARGA SATUAN'!$C$7:$C$1492,0),0)),"",OFFSET('HARGA SATUAN'!$I$6,MATCH(C496,'HARGA SATUAN'!$C$7:$C$1492,0),0))</f>
        <v>0</v>
      </c>
      <c r="H496" s="667" t="str">
        <f ca="1">IF(B496="","",#REF!)</f>
        <v/>
      </c>
      <c r="I496" s="667" t="str">
        <f ca="1">IF(B496="","",#REF!)</f>
        <v/>
      </c>
      <c r="J496" s="667" t="str">
        <f ca="1">IF(B496="","",#REF!)</f>
        <v/>
      </c>
      <c r="K496" s="667" t="str">
        <f ca="1">IF(B496="","",#REF!)</f>
        <v/>
      </c>
      <c r="L496" s="667" t="str">
        <f ca="1">IF(C496="","",#REF!)</f>
        <v/>
      </c>
    </row>
    <row r="497" spans="1:12">
      <c r="A497" s="640">
        <v>486</v>
      </c>
      <c r="B497" s="666" t="str">
        <f ca="1" t="shared" si="21"/>
        <v/>
      </c>
      <c r="C497" s="203" t="str">
        <f ca="1" t="shared" si="22"/>
        <v/>
      </c>
      <c r="D497" s="577" t="str">
        <f ca="1">IF(ISERROR(OFFSET('HARGA SATUAN'!$D$6,MATCH(C497,'HARGA SATUAN'!$C$7:$C$1492,0),0)),"",OFFSET('HARGA SATUAN'!$D$6,MATCH(C497,'HARGA SATUAN'!$C$7:$C$1492,0),0))</f>
        <v/>
      </c>
      <c r="E497" s="577">
        <f ca="1">IF(B497="+","Unit",IF(ISERROR(OFFSET('HARGA SATUAN'!$E$6,MATCH(C497,'HARGA SATUAN'!$C$7:$C$1492,0),0)),"",OFFSET('HARGA SATUAN'!$E$6,MATCH(C497,'HARGA SATUAN'!$C$7:$C$1492,0),0)))</f>
        <v>0</v>
      </c>
      <c r="F497" s="668" t="str">
        <f ca="1" t="shared" si="23"/>
        <v/>
      </c>
      <c r="G497" s="573">
        <f ca="1">IF(ISERROR(OFFSET('HARGA SATUAN'!$I$6,MATCH(C497,'HARGA SATUAN'!$C$7:$C$1492,0),0)),"",OFFSET('HARGA SATUAN'!$I$6,MATCH(C497,'HARGA SATUAN'!$C$7:$C$1492,0),0))</f>
        <v>0</v>
      </c>
      <c r="H497" s="667" t="str">
        <f ca="1">IF(B497="","",#REF!)</f>
        <v/>
      </c>
      <c r="I497" s="667" t="str">
        <f ca="1">IF(B497="","",#REF!)</f>
        <v/>
      </c>
      <c r="J497" s="667" t="str">
        <f ca="1">IF(B497="","",#REF!)</f>
        <v/>
      </c>
      <c r="K497" s="667" t="str">
        <f ca="1">IF(B497="","",#REF!)</f>
        <v/>
      </c>
      <c r="L497" s="667" t="str">
        <f ca="1">IF(C497="","",#REF!)</f>
        <v/>
      </c>
    </row>
    <row r="498" spans="1:12">
      <c r="A498" s="640">
        <v>487</v>
      </c>
      <c r="B498" s="666" t="str">
        <f ca="1" t="shared" si="21"/>
        <v/>
      </c>
      <c r="C498" s="203" t="str">
        <f ca="1" t="shared" si="22"/>
        <v/>
      </c>
      <c r="D498" s="577" t="str">
        <f ca="1">IF(ISERROR(OFFSET('HARGA SATUAN'!$D$6,MATCH(C498,'HARGA SATUAN'!$C$7:$C$1492,0),0)),"",OFFSET('HARGA SATUAN'!$D$6,MATCH(C498,'HARGA SATUAN'!$C$7:$C$1492,0),0))</f>
        <v/>
      </c>
      <c r="E498" s="577">
        <f ca="1">IF(B498="+","Unit",IF(ISERROR(OFFSET('HARGA SATUAN'!$E$6,MATCH(C498,'HARGA SATUAN'!$C$7:$C$1492,0),0)),"",OFFSET('HARGA SATUAN'!$E$6,MATCH(C498,'HARGA SATUAN'!$C$7:$C$1492,0),0)))</f>
        <v>0</v>
      </c>
      <c r="F498" s="668" t="str">
        <f ca="1" t="shared" si="23"/>
        <v/>
      </c>
      <c r="G498" s="573">
        <f ca="1">IF(ISERROR(OFFSET('HARGA SATUAN'!$I$6,MATCH(C498,'HARGA SATUAN'!$C$7:$C$1492,0),0)),"",OFFSET('HARGA SATUAN'!$I$6,MATCH(C498,'HARGA SATUAN'!$C$7:$C$1492,0),0))</f>
        <v>0</v>
      </c>
      <c r="H498" s="667" t="str">
        <f ca="1">IF(B498="","",#REF!)</f>
        <v/>
      </c>
      <c r="I498" s="667" t="str">
        <f ca="1">IF(B498="","",#REF!)</f>
        <v/>
      </c>
      <c r="J498" s="667" t="str">
        <f ca="1">IF(B498="","",#REF!)</f>
        <v/>
      </c>
      <c r="K498" s="667" t="str">
        <f ca="1">IF(B498="","",#REF!)</f>
        <v/>
      </c>
      <c r="L498" s="667" t="str">
        <f ca="1">IF(C498="","",#REF!)</f>
        <v/>
      </c>
    </row>
    <row r="499" spans="1:12">
      <c r="A499" s="640">
        <v>488</v>
      </c>
      <c r="B499" s="666" t="str">
        <f ca="1" t="shared" si="21"/>
        <v/>
      </c>
      <c r="C499" s="203" t="str">
        <f ca="1" t="shared" si="22"/>
        <v/>
      </c>
      <c r="D499" s="577" t="str">
        <f ca="1">IF(ISERROR(OFFSET('HARGA SATUAN'!$D$6,MATCH(C499,'HARGA SATUAN'!$C$7:$C$1492,0),0)),"",OFFSET('HARGA SATUAN'!$D$6,MATCH(C499,'HARGA SATUAN'!$C$7:$C$1492,0),0))</f>
        <v/>
      </c>
      <c r="E499" s="577">
        <f ca="1">IF(B499="+","Unit",IF(ISERROR(OFFSET('HARGA SATUAN'!$E$6,MATCH(C499,'HARGA SATUAN'!$C$7:$C$1492,0),0)),"",OFFSET('HARGA SATUAN'!$E$6,MATCH(C499,'HARGA SATUAN'!$C$7:$C$1492,0),0)))</f>
        <v>0</v>
      </c>
      <c r="F499" s="668" t="str">
        <f ca="1" t="shared" si="23"/>
        <v/>
      </c>
      <c r="G499" s="573">
        <f ca="1">IF(ISERROR(OFFSET('HARGA SATUAN'!$I$6,MATCH(C499,'HARGA SATUAN'!$C$7:$C$1492,0),0)),"",OFFSET('HARGA SATUAN'!$I$6,MATCH(C499,'HARGA SATUAN'!$C$7:$C$1492,0),0))</f>
        <v>0</v>
      </c>
      <c r="H499" s="667" t="str">
        <f ca="1">IF(B499="","",#REF!)</f>
        <v/>
      </c>
      <c r="I499" s="667" t="str">
        <f ca="1">IF(B499="","",#REF!)</f>
        <v/>
      </c>
      <c r="J499" s="667" t="str">
        <f ca="1">IF(B499="","",#REF!)</f>
        <v/>
      </c>
      <c r="K499" s="667" t="str">
        <f ca="1">IF(B499="","",#REF!)</f>
        <v/>
      </c>
      <c r="L499" s="667" t="str">
        <f ca="1">IF(C499="","",#REF!)</f>
        <v/>
      </c>
    </row>
    <row r="500" spans="1:12">
      <c r="A500" s="640">
        <v>489</v>
      </c>
      <c r="B500" s="666" t="str">
        <f ca="1" t="shared" si="21"/>
        <v/>
      </c>
      <c r="C500" s="203" t="str">
        <f ca="1" t="shared" si="22"/>
        <v/>
      </c>
      <c r="D500" s="577" t="str">
        <f ca="1">IF(ISERROR(OFFSET('HARGA SATUAN'!$D$6,MATCH(C500,'HARGA SATUAN'!$C$7:$C$1492,0),0)),"",OFFSET('HARGA SATUAN'!$D$6,MATCH(C500,'HARGA SATUAN'!$C$7:$C$1492,0),0))</f>
        <v/>
      </c>
      <c r="E500" s="577">
        <f ca="1">IF(B500="+","Unit",IF(ISERROR(OFFSET('HARGA SATUAN'!$E$6,MATCH(C500,'HARGA SATUAN'!$C$7:$C$1492,0),0)),"",OFFSET('HARGA SATUAN'!$E$6,MATCH(C500,'HARGA SATUAN'!$C$7:$C$1492,0),0)))</f>
        <v>0</v>
      </c>
      <c r="F500" s="668" t="str">
        <f ca="1" t="shared" si="23"/>
        <v/>
      </c>
      <c r="G500" s="573">
        <f ca="1">IF(ISERROR(OFFSET('HARGA SATUAN'!$I$6,MATCH(C500,'HARGA SATUAN'!$C$7:$C$1492,0),0)),"",OFFSET('HARGA SATUAN'!$I$6,MATCH(C500,'HARGA SATUAN'!$C$7:$C$1492,0),0))</f>
        <v>0</v>
      </c>
      <c r="H500" s="667" t="str">
        <f ca="1">IF(B500="","",#REF!)</f>
        <v/>
      </c>
      <c r="I500" s="667" t="str">
        <f ca="1">IF(B500="","",#REF!)</f>
        <v/>
      </c>
      <c r="J500" s="667" t="str">
        <f ca="1">IF(B500="","",#REF!)</f>
        <v/>
      </c>
      <c r="K500" s="667" t="str">
        <f ca="1">IF(B500="","",#REF!)</f>
        <v/>
      </c>
      <c r="L500" s="667" t="str">
        <f ca="1">IF(C500="","",#REF!)</f>
        <v/>
      </c>
    </row>
    <row r="501" spans="1:12">
      <c r="A501" s="640">
        <v>490</v>
      </c>
      <c r="B501" s="666" t="str">
        <f ca="1" t="shared" si="21"/>
        <v/>
      </c>
      <c r="C501" s="203" t="str">
        <f ca="1" t="shared" si="22"/>
        <v/>
      </c>
      <c r="D501" s="577" t="str">
        <f ca="1">IF(ISERROR(OFFSET('HARGA SATUAN'!$D$6,MATCH(C501,'HARGA SATUAN'!$C$7:$C$1492,0),0)),"",OFFSET('HARGA SATUAN'!$D$6,MATCH(C501,'HARGA SATUAN'!$C$7:$C$1492,0),0))</f>
        <v/>
      </c>
      <c r="E501" s="577">
        <f ca="1">IF(B501="+","Unit",IF(ISERROR(OFFSET('HARGA SATUAN'!$E$6,MATCH(C501,'HARGA SATUAN'!$C$7:$C$1492,0),0)),"",OFFSET('HARGA SATUAN'!$E$6,MATCH(C501,'HARGA SATUAN'!$C$7:$C$1492,0),0)))</f>
        <v>0</v>
      </c>
      <c r="F501" s="668" t="str">
        <f ca="1" t="shared" si="23"/>
        <v/>
      </c>
      <c r="G501" s="573">
        <f ca="1">IF(ISERROR(OFFSET('HARGA SATUAN'!$I$6,MATCH(C501,'HARGA SATUAN'!$C$7:$C$1492,0),0)),"",OFFSET('HARGA SATUAN'!$I$6,MATCH(C501,'HARGA SATUAN'!$C$7:$C$1492,0),0))</f>
        <v>0</v>
      </c>
      <c r="H501" s="667" t="str">
        <f ca="1">IF(B501="","",#REF!)</f>
        <v/>
      </c>
      <c r="I501" s="667" t="str">
        <f ca="1">IF(B501="","",#REF!)</f>
        <v/>
      </c>
      <c r="J501" s="667" t="str">
        <f ca="1">IF(B501="","",#REF!)</f>
        <v/>
      </c>
      <c r="K501" s="667" t="str">
        <f ca="1">IF(B501="","",#REF!)</f>
        <v/>
      </c>
      <c r="L501" s="667" t="str">
        <f ca="1">IF(C501="","",#REF!)</f>
        <v/>
      </c>
    </row>
    <row r="502" spans="1:12">
      <c r="A502" s="640">
        <v>491</v>
      </c>
      <c r="B502" s="666" t="str">
        <f ca="1" t="shared" si="21"/>
        <v/>
      </c>
      <c r="C502" s="203" t="str">
        <f ca="1" t="shared" si="22"/>
        <v/>
      </c>
      <c r="D502" s="577" t="str">
        <f ca="1">IF(ISERROR(OFFSET('HARGA SATUAN'!$D$6,MATCH(C502,'HARGA SATUAN'!$C$7:$C$1492,0),0)),"",OFFSET('HARGA SATUAN'!$D$6,MATCH(C502,'HARGA SATUAN'!$C$7:$C$1492,0),0))</f>
        <v/>
      </c>
      <c r="E502" s="577">
        <f ca="1">IF(B502="+","Unit",IF(ISERROR(OFFSET('HARGA SATUAN'!$E$6,MATCH(C502,'HARGA SATUAN'!$C$7:$C$1492,0),0)),"",OFFSET('HARGA SATUAN'!$E$6,MATCH(C502,'HARGA SATUAN'!$C$7:$C$1492,0),0)))</f>
        <v>0</v>
      </c>
      <c r="F502" s="668" t="str">
        <f ca="1" t="shared" si="23"/>
        <v/>
      </c>
      <c r="G502" s="573">
        <f ca="1">IF(ISERROR(OFFSET('HARGA SATUAN'!$I$6,MATCH(C502,'HARGA SATUAN'!$C$7:$C$1492,0),0)),"",OFFSET('HARGA SATUAN'!$I$6,MATCH(C502,'HARGA SATUAN'!$C$7:$C$1492,0),0))</f>
        <v>0</v>
      </c>
      <c r="H502" s="667" t="str">
        <f ca="1">IF(B502="","",#REF!)</f>
        <v/>
      </c>
      <c r="I502" s="667" t="str">
        <f ca="1">IF(B502="","",#REF!)</f>
        <v/>
      </c>
      <c r="J502" s="667" t="str">
        <f ca="1">IF(B502="","",#REF!)</f>
        <v/>
      </c>
      <c r="K502" s="667" t="str">
        <f ca="1">IF(B502="","",#REF!)</f>
        <v/>
      </c>
      <c r="L502" s="667" t="str">
        <f ca="1">IF(C502="","",#REF!)</f>
        <v/>
      </c>
    </row>
    <row r="503" spans="1:12">
      <c r="A503" s="640">
        <v>492</v>
      </c>
      <c r="B503" s="666" t="str">
        <f ca="1" t="shared" si="21"/>
        <v/>
      </c>
      <c r="C503" s="203" t="str">
        <f ca="1" t="shared" si="22"/>
        <v/>
      </c>
      <c r="D503" s="577" t="str">
        <f ca="1">IF(ISERROR(OFFSET('HARGA SATUAN'!$D$6,MATCH(C503,'HARGA SATUAN'!$C$7:$C$1492,0),0)),"",OFFSET('HARGA SATUAN'!$D$6,MATCH(C503,'HARGA SATUAN'!$C$7:$C$1492,0),0))</f>
        <v/>
      </c>
      <c r="E503" s="577">
        <f ca="1">IF(B503="+","Unit",IF(ISERROR(OFFSET('HARGA SATUAN'!$E$6,MATCH(C503,'HARGA SATUAN'!$C$7:$C$1492,0),0)),"",OFFSET('HARGA SATUAN'!$E$6,MATCH(C503,'HARGA SATUAN'!$C$7:$C$1492,0),0)))</f>
        <v>0</v>
      </c>
      <c r="F503" s="668" t="str">
        <f ca="1" t="shared" si="23"/>
        <v/>
      </c>
      <c r="G503" s="573">
        <f ca="1">IF(ISERROR(OFFSET('HARGA SATUAN'!$I$6,MATCH(C503,'HARGA SATUAN'!$C$7:$C$1492,0),0)),"",OFFSET('HARGA SATUAN'!$I$6,MATCH(C503,'HARGA SATUAN'!$C$7:$C$1492,0),0))</f>
        <v>0</v>
      </c>
      <c r="H503" s="667" t="str">
        <f ca="1">IF(B503="","",#REF!)</f>
        <v/>
      </c>
      <c r="I503" s="667" t="str">
        <f ca="1">IF(B503="","",#REF!)</f>
        <v/>
      </c>
      <c r="J503" s="667" t="str">
        <f ca="1">IF(B503="","",#REF!)</f>
        <v/>
      </c>
      <c r="K503" s="667" t="str">
        <f ca="1">IF(B503="","",#REF!)</f>
        <v/>
      </c>
      <c r="L503" s="667" t="str">
        <f ca="1">IF(C503="","",#REF!)</f>
        <v/>
      </c>
    </row>
    <row r="504" spans="1:12">
      <c r="A504" s="640">
        <v>493</v>
      </c>
      <c r="B504" s="666" t="str">
        <f ca="1" t="shared" si="21"/>
        <v/>
      </c>
      <c r="C504" s="203" t="str">
        <f ca="1" t="shared" si="22"/>
        <v/>
      </c>
      <c r="D504" s="577" t="str">
        <f ca="1">IF(ISERROR(OFFSET('HARGA SATUAN'!$D$6,MATCH(C504,'HARGA SATUAN'!$C$7:$C$1492,0),0)),"",OFFSET('HARGA SATUAN'!$D$6,MATCH(C504,'HARGA SATUAN'!$C$7:$C$1492,0),0))</f>
        <v/>
      </c>
      <c r="E504" s="577">
        <f ca="1">IF(B504="+","Unit",IF(ISERROR(OFFSET('HARGA SATUAN'!$E$6,MATCH(C504,'HARGA SATUAN'!$C$7:$C$1492,0),0)),"",OFFSET('HARGA SATUAN'!$E$6,MATCH(C504,'HARGA SATUAN'!$C$7:$C$1492,0),0)))</f>
        <v>0</v>
      </c>
      <c r="F504" s="668" t="str">
        <f ca="1" t="shared" si="23"/>
        <v/>
      </c>
      <c r="G504" s="573">
        <f ca="1">IF(ISERROR(OFFSET('HARGA SATUAN'!$I$6,MATCH(C504,'HARGA SATUAN'!$C$7:$C$1492,0),0)),"",OFFSET('HARGA SATUAN'!$I$6,MATCH(C504,'HARGA SATUAN'!$C$7:$C$1492,0),0))</f>
        <v>0</v>
      </c>
      <c r="H504" s="667" t="str">
        <f ca="1">IF(B504="","",#REF!)</f>
        <v/>
      </c>
      <c r="I504" s="667" t="str">
        <f ca="1">IF(B504="","",#REF!)</f>
        <v/>
      </c>
      <c r="J504" s="667" t="str">
        <f ca="1">IF(B504="","",#REF!)</f>
        <v/>
      </c>
      <c r="K504" s="667" t="str">
        <f ca="1">IF(B504="","",#REF!)</f>
        <v/>
      </c>
      <c r="L504" s="667" t="str">
        <f ca="1">IF(C504="","",#REF!)</f>
        <v/>
      </c>
    </row>
    <row r="505" spans="1:12">
      <c r="A505" s="640">
        <v>494</v>
      </c>
      <c r="B505" s="666" t="str">
        <f ca="1" t="shared" si="21"/>
        <v/>
      </c>
      <c r="C505" s="203" t="str">
        <f ca="1" t="shared" si="22"/>
        <v/>
      </c>
      <c r="D505" s="577" t="str">
        <f ca="1">IF(ISERROR(OFFSET('HARGA SATUAN'!$D$6,MATCH(C505,'HARGA SATUAN'!$C$7:$C$1492,0),0)),"",OFFSET('HARGA SATUAN'!$D$6,MATCH(C505,'HARGA SATUAN'!$C$7:$C$1492,0),0))</f>
        <v/>
      </c>
      <c r="E505" s="577">
        <f ca="1">IF(B505="+","Unit",IF(ISERROR(OFFSET('HARGA SATUAN'!$E$6,MATCH(C505,'HARGA SATUAN'!$C$7:$C$1492,0),0)),"",OFFSET('HARGA SATUAN'!$E$6,MATCH(C505,'HARGA SATUAN'!$C$7:$C$1492,0),0)))</f>
        <v>0</v>
      </c>
      <c r="F505" s="668" t="str">
        <f ca="1" t="shared" si="23"/>
        <v/>
      </c>
      <c r="G505" s="573">
        <f ca="1">IF(ISERROR(OFFSET('HARGA SATUAN'!$I$6,MATCH(C505,'HARGA SATUAN'!$C$7:$C$1492,0),0)),"",OFFSET('HARGA SATUAN'!$I$6,MATCH(C505,'HARGA SATUAN'!$C$7:$C$1492,0),0))</f>
        <v>0</v>
      </c>
      <c r="H505" s="667" t="str">
        <f ca="1">IF(B505="","",#REF!)</f>
        <v/>
      </c>
      <c r="I505" s="667" t="str">
        <f ca="1">IF(B505="","",#REF!)</f>
        <v/>
      </c>
      <c r="J505" s="667" t="str">
        <f ca="1">IF(B505="","",#REF!)</f>
        <v/>
      </c>
      <c r="K505" s="667" t="str">
        <f ca="1">IF(B505="","",#REF!)</f>
        <v/>
      </c>
      <c r="L505" s="667" t="str">
        <f ca="1">IF(C505="","",#REF!)</f>
        <v/>
      </c>
    </row>
    <row r="506" spans="1:12">
      <c r="A506" s="640">
        <v>495</v>
      </c>
      <c r="B506" s="666" t="str">
        <f ca="1" t="shared" si="21"/>
        <v/>
      </c>
      <c r="C506" s="203" t="str">
        <f ca="1" t="shared" si="22"/>
        <v/>
      </c>
      <c r="D506" s="577" t="str">
        <f ca="1">IF(ISERROR(OFFSET('HARGA SATUAN'!$D$6,MATCH(C506,'HARGA SATUAN'!$C$7:$C$1492,0),0)),"",OFFSET('HARGA SATUAN'!$D$6,MATCH(C506,'HARGA SATUAN'!$C$7:$C$1492,0),0))</f>
        <v/>
      </c>
      <c r="E506" s="577">
        <f ca="1">IF(B506="+","Unit",IF(ISERROR(OFFSET('HARGA SATUAN'!$E$6,MATCH(C506,'HARGA SATUAN'!$C$7:$C$1492,0),0)),"",OFFSET('HARGA SATUAN'!$E$6,MATCH(C506,'HARGA SATUAN'!$C$7:$C$1492,0),0)))</f>
        <v>0</v>
      </c>
      <c r="F506" s="668" t="str">
        <f ca="1" t="shared" si="23"/>
        <v/>
      </c>
      <c r="G506" s="573">
        <f ca="1">IF(ISERROR(OFFSET('HARGA SATUAN'!$I$6,MATCH(C506,'HARGA SATUAN'!$C$7:$C$1492,0),0)),"",OFFSET('HARGA SATUAN'!$I$6,MATCH(C506,'HARGA SATUAN'!$C$7:$C$1492,0),0))</f>
        <v>0</v>
      </c>
      <c r="H506" s="667" t="str">
        <f ca="1">IF(B506="","",#REF!)</f>
        <v/>
      </c>
      <c r="I506" s="667" t="str">
        <f ca="1">IF(B506="","",#REF!)</f>
        <v/>
      </c>
      <c r="J506" s="667" t="str">
        <f ca="1">IF(B506="","",#REF!)</f>
        <v/>
      </c>
      <c r="K506" s="667" t="str">
        <f ca="1">IF(B506="","",#REF!)</f>
        <v/>
      </c>
      <c r="L506" s="667" t="str">
        <f ca="1">IF(C506="","",#REF!)</f>
        <v/>
      </c>
    </row>
    <row r="507" spans="1:12">
      <c r="A507" s="640">
        <v>496</v>
      </c>
      <c r="B507" s="666" t="str">
        <f ca="1" t="shared" si="21"/>
        <v/>
      </c>
      <c r="C507" s="203" t="str">
        <f ca="1" t="shared" si="22"/>
        <v/>
      </c>
      <c r="D507" s="577" t="str">
        <f ca="1">IF(ISERROR(OFFSET('HARGA SATUAN'!$D$6,MATCH(C507,'HARGA SATUAN'!$C$7:$C$1492,0),0)),"",OFFSET('HARGA SATUAN'!$D$6,MATCH(C507,'HARGA SATUAN'!$C$7:$C$1492,0),0))</f>
        <v/>
      </c>
      <c r="E507" s="577">
        <f ca="1">IF(B507="+","Unit",IF(ISERROR(OFFSET('HARGA SATUAN'!$E$6,MATCH(C507,'HARGA SATUAN'!$C$7:$C$1492,0),0)),"",OFFSET('HARGA SATUAN'!$E$6,MATCH(C507,'HARGA SATUAN'!$C$7:$C$1492,0),0)))</f>
        <v>0</v>
      </c>
      <c r="F507" s="668" t="str">
        <f ca="1" t="shared" si="23"/>
        <v/>
      </c>
      <c r="G507" s="573">
        <f ca="1">IF(ISERROR(OFFSET('HARGA SATUAN'!$I$6,MATCH(C507,'HARGA SATUAN'!$C$7:$C$1492,0),0)),"",OFFSET('HARGA SATUAN'!$I$6,MATCH(C507,'HARGA SATUAN'!$C$7:$C$1492,0),0))</f>
        <v>0</v>
      </c>
      <c r="H507" s="667" t="str">
        <f ca="1">IF(B507="","",#REF!)</f>
        <v/>
      </c>
      <c r="I507" s="667" t="str">
        <f ca="1">IF(B507="","",#REF!)</f>
        <v/>
      </c>
      <c r="J507" s="667" t="str">
        <f ca="1">IF(B507="","",#REF!)</f>
        <v/>
      </c>
      <c r="K507" s="667" t="str">
        <f ca="1">IF(B507="","",#REF!)</f>
        <v/>
      </c>
      <c r="L507" s="667" t="str">
        <f ca="1">IF(C507="","",#REF!)</f>
        <v/>
      </c>
    </row>
    <row r="508" spans="1:12">
      <c r="A508" s="640">
        <v>497</v>
      </c>
      <c r="B508" s="666" t="str">
        <f ca="1" t="shared" si="21"/>
        <v/>
      </c>
      <c r="C508" s="203" t="str">
        <f ca="1" t="shared" si="22"/>
        <v/>
      </c>
      <c r="D508" s="577" t="str">
        <f ca="1">IF(ISERROR(OFFSET('HARGA SATUAN'!$D$6,MATCH(C508,'HARGA SATUAN'!$C$7:$C$1492,0),0)),"",OFFSET('HARGA SATUAN'!$D$6,MATCH(C508,'HARGA SATUAN'!$C$7:$C$1492,0),0))</f>
        <v/>
      </c>
      <c r="E508" s="577">
        <f ca="1">IF(B508="+","Unit",IF(ISERROR(OFFSET('HARGA SATUAN'!$E$6,MATCH(C508,'HARGA SATUAN'!$C$7:$C$1492,0),0)),"",OFFSET('HARGA SATUAN'!$E$6,MATCH(C508,'HARGA SATUAN'!$C$7:$C$1492,0),0)))</f>
        <v>0</v>
      </c>
      <c r="F508" s="668" t="str">
        <f ca="1" t="shared" si="23"/>
        <v/>
      </c>
      <c r="G508" s="573">
        <f ca="1">IF(ISERROR(OFFSET('HARGA SATUAN'!$I$6,MATCH(C508,'HARGA SATUAN'!$C$7:$C$1492,0),0)),"",OFFSET('HARGA SATUAN'!$I$6,MATCH(C508,'HARGA SATUAN'!$C$7:$C$1492,0),0))</f>
        <v>0</v>
      </c>
      <c r="H508" s="667" t="str">
        <f ca="1">IF(B508="","",#REF!)</f>
        <v/>
      </c>
      <c r="I508" s="667" t="str">
        <f ca="1">IF(B508="","",#REF!)</f>
        <v/>
      </c>
      <c r="J508" s="667" t="str">
        <f ca="1">IF(B508="","",#REF!)</f>
        <v/>
      </c>
      <c r="K508" s="667" t="str">
        <f ca="1">IF(B508="","",#REF!)</f>
        <v/>
      </c>
      <c r="L508" s="667" t="str">
        <f ca="1">IF(C508="","",#REF!)</f>
        <v/>
      </c>
    </row>
    <row r="509" spans="1:12">
      <c r="A509" s="640">
        <v>498</v>
      </c>
      <c r="B509" s="666" t="str">
        <f ca="1" t="shared" si="21"/>
        <v/>
      </c>
      <c r="C509" s="203" t="str">
        <f ca="1" t="shared" si="22"/>
        <v/>
      </c>
      <c r="D509" s="577" t="str">
        <f ca="1">IF(ISERROR(OFFSET('HARGA SATUAN'!$D$6,MATCH(C509,'HARGA SATUAN'!$C$7:$C$1492,0),0)),"",OFFSET('HARGA SATUAN'!$D$6,MATCH(C509,'HARGA SATUAN'!$C$7:$C$1492,0),0))</f>
        <v/>
      </c>
      <c r="E509" s="577">
        <f ca="1">IF(B509="+","Unit",IF(ISERROR(OFFSET('HARGA SATUAN'!$E$6,MATCH(C509,'HARGA SATUAN'!$C$7:$C$1492,0),0)),"",OFFSET('HARGA SATUAN'!$E$6,MATCH(C509,'HARGA SATUAN'!$C$7:$C$1492,0),0)))</f>
        <v>0</v>
      </c>
      <c r="F509" s="668" t="str">
        <f ca="1" t="shared" si="23"/>
        <v/>
      </c>
      <c r="G509" s="573">
        <f ca="1">IF(ISERROR(OFFSET('HARGA SATUAN'!$I$6,MATCH(C509,'HARGA SATUAN'!$C$7:$C$1492,0),0)),"",OFFSET('HARGA SATUAN'!$I$6,MATCH(C509,'HARGA SATUAN'!$C$7:$C$1492,0),0))</f>
        <v>0</v>
      </c>
      <c r="H509" s="667" t="str">
        <f ca="1">IF(B509="","",#REF!)</f>
        <v/>
      </c>
      <c r="I509" s="667" t="str">
        <f ca="1">IF(B509="","",#REF!)</f>
        <v/>
      </c>
      <c r="J509" s="667" t="str">
        <f ca="1">IF(B509="","",#REF!)</f>
        <v/>
      </c>
      <c r="K509" s="667" t="str">
        <f ca="1">IF(B509="","",#REF!)</f>
        <v/>
      </c>
      <c r="L509" s="667" t="str">
        <f ca="1">IF(C509="","",#REF!)</f>
        <v/>
      </c>
    </row>
    <row r="510" spans="1:12">
      <c r="A510" s="640">
        <v>499</v>
      </c>
      <c r="B510" s="666" t="str">
        <f ca="1" t="shared" si="21"/>
        <v/>
      </c>
      <c r="C510" s="203" t="str">
        <f ca="1" t="shared" si="22"/>
        <v/>
      </c>
      <c r="D510" s="577" t="str">
        <f ca="1">IF(ISERROR(OFFSET('HARGA SATUAN'!$D$6,MATCH(C510,'HARGA SATUAN'!$C$7:$C$1492,0),0)),"",OFFSET('HARGA SATUAN'!$D$6,MATCH(C510,'HARGA SATUAN'!$C$7:$C$1492,0),0))</f>
        <v/>
      </c>
      <c r="E510" s="577">
        <f ca="1">IF(B510="+","Unit",IF(ISERROR(OFFSET('HARGA SATUAN'!$E$6,MATCH(C510,'HARGA SATUAN'!$C$7:$C$1492,0),0)),"",OFFSET('HARGA SATUAN'!$E$6,MATCH(C510,'HARGA SATUAN'!$C$7:$C$1492,0),0)))</f>
        <v>0</v>
      </c>
      <c r="F510" s="668" t="str">
        <f ca="1" t="shared" si="23"/>
        <v/>
      </c>
      <c r="G510" s="573">
        <f ca="1">IF(ISERROR(OFFSET('HARGA SATUAN'!$I$6,MATCH(C510,'HARGA SATUAN'!$C$7:$C$1492,0),0)),"",OFFSET('HARGA SATUAN'!$I$6,MATCH(C510,'HARGA SATUAN'!$C$7:$C$1492,0),0))</f>
        <v>0</v>
      </c>
      <c r="H510" s="667" t="str">
        <f ca="1">IF(B510="","",#REF!)</f>
        <v/>
      </c>
      <c r="I510" s="667" t="str">
        <f ca="1">IF(B510="","",#REF!)</f>
        <v/>
      </c>
      <c r="J510" s="667" t="str">
        <f ca="1">IF(B510="","",#REF!)</f>
        <v/>
      </c>
      <c r="K510" s="667" t="str">
        <f ca="1">IF(B510="","",#REF!)</f>
        <v/>
      </c>
      <c r="L510" s="667" t="str">
        <f ca="1">IF(C510="","",#REF!)</f>
        <v/>
      </c>
    </row>
    <row r="511" spans="1:12">
      <c r="A511" s="640">
        <v>500</v>
      </c>
      <c r="B511" s="666" t="str">
        <f ca="1" t="shared" si="21"/>
        <v/>
      </c>
      <c r="C511" s="203" t="str">
        <f ca="1" t="shared" si="22"/>
        <v/>
      </c>
      <c r="D511" s="577" t="str">
        <f ca="1">IF(ISERROR(OFFSET('HARGA SATUAN'!$D$6,MATCH(C511,'HARGA SATUAN'!$C$7:$C$1492,0),0)),"",OFFSET('HARGA SATUAN'!$D$6,MATCH(C511,'HARGA SATUAN'!$C$7:$C$1492,0),0))</f>
        <v/>
      </c>
      <c r="E511" s="577">
        <f ca="1">IF(B511="+","Unit",IF(ISERROR(OFFSET('HARGA SATUAN'!$E$6,MATCH(C511,'HARGA SATUAN'!$C$7:$C$1492,0),0)),"",OFFSET('HARGA SATUAN'!$E$6,MATCH(C511,'HARGA SATUAN'!$C$7:$C$1492,0),0)))</f>
        <v>0</v>
      </c>
      <c r="F511" s="668" t="str">
        <f ca="1" t="shared" si="23"/>
        <v/>
      </c>
      <c r="G511" s="573">
        <f ca="1">IF(ISERROR(OFFSET('HARGA SATUAN'!$I$6,MATCH(C511,'HARGA SATUAN'!$C$7:$C$1492,0),0)),"",OFFSET('HARGA SATUAN'!$I$6,MATCH(C511,'HARGA SATUAN'!$C$7:$C$1492,0),0))</f>
        <v>0</v>
      </c>
      <c r="H511" s="667" t="str">
        <f ca="1">IF(B511="","",#REF!)</f>
        <v/>
      </c>
      <c r="I511" s="667" t="str">
        <f ca="1">IF(B511="","",#REF!)</f>
        <v/>
      </c>
      <c r="J511" s="667" t="str">
        <f ca="1">IF(B511="","",#REF!)</f>
        <v/>
      </c>
      <c r="K511" s="667" t="str">
        <f ca="1">IF(B511="","",#REF!)</f>
        <v/>
      </c>
      <c r="L511" s="667" t="str">
        <f ca="1">IF(C511="","",#REF!)</f>
        <v/>
      </c>
    </row>
    <row r="512" spans="1:12">
      <c r="A512" s="640">
        <v>501</v>
      </c>
      <c r="B512" s="666" t="str">
        <f ca="1" t="shared" si="21"/>
        <v/>
      </c>
      <c r="C512" s="203" t="str">
        <f ca="1" t="shared" si="22"/>
        <v/>
      </c>
      <c r="D512" s="577" t="str">
        <f ca="1">IF(ISERROR(OFFSET('HARGA SATUAN'!$D$6,MATCH(C512,'HARGA SATUAN'!$C$7:$C$1492,0),0)),"",OFFSET('HARGA SATUAN'!$D$6,MATCH(C512,'HARGA SATUAN'!$C$7:$C$1492,0),0))</f>
        <v/>
      </c>
      <c r="E512" s="577">
        <f ca="1">IF(B512="+","Unit",IF(ISERROR(OFFSET('HARGA SATUAN'!$E$6,MATCH(C512,'HARGA SATUAN'!$C$7:$C$1492,0),0)),"",OFFSET('HARGA SATUAN'!$E$6,MATCH(C512,'HARGA SATUAN'!$C$7:$C$1492,0),0)))</f>
        <v>0</v>
      </c>
      <c r="F512" s="668" t="str">
        <f ca="1" t="shared" si="23"/>
        <v/>
      </c>
      <c r="G512" s="573">
        <f ca="1">IF(ISERROR(OFFSET('HARGA SATUAN'!$I$6,MATCH(C512,'HARGA SATUAN'!$C$7:$C$1492,0),0)),"",OFFSET('HARGA SATUAN'!$I$6,MATCH(C512,'HARGA SATUAN'!$C$7:$C$1492,0),0))</f>
        <v>0</v>
      </c>
      <c r="H512" s="667" t="str">
        <f ca="1">IF(B512="","",#REF!)</f>
        <v/>
      </c>
      <c r="I512" s="667" t="str">
        <f ca="1">IF(B512="","",#REF!)</f>
        <v/>
      </c>
      <c r="J512" s="667" t="str">
        <f ca="1">IF(B512="","",#REF!)</f>
        <v/>
      </c>
      <c r="K512" s="667" t="str">
        <f ca="1">IF(B512="","",#REF!)</f>
        <v/>
      </c>
      <c r="L512" s="667" t="str">
        <f ca="1">IF(C512="","",#REF!)</f>
        <v/>
      </c>
    </row>
    <row r="513" spans="1:12">
      <c r="A513" s="640">
        <v>502</v>
      </c>
      <c r="B513" s="666" t="str">
        <f ca="1" t="shared" si="21"/>
        <v/>
      </c>
      <c r="C513" s="203" t="str">
        <f ca="1" t="shared" si="22"/>
        <v/>
      </c>
      <c r="D513" s="577" t="str">
        <f ca="1">IF(ISERROR(OFFSET('HARGA SATUAN'!$D$6,MATCH(C513,'HARGA SATUAN'!$C$7:$C$1492,0),0)),"",OFFSET('HARGA SATUAN'!$D$6,MATCH(C513,'HARGA SATUAN'!$C$7:$C$1492,0),0))</f>
        <v/>
      </c>
      <c r="E513" s="577">
        <f ca="1">IF(B513="+","Unit",IF(ISERROR(OFFSET('HARGA SATUAN'!$E$6,MATCH(C513,'HARGA SATUAN'!$C$7:$C$1492,0),0)),"",OFFSET('HARGA SATUAN'!$E$6,MATCH(C513,'HARGA SATUAN'!$C$7:$C$1492,0),0)))</f>
        <v>0</v>
      </c>
      <c r="F513" s="668" t="str">
        <f ca="1" t="shared" si="23"/>
        <v/>
      </c>
      <c r="G513" s="573">
        <f ca="1">IF(ISERROR(OFFSET('HARGA SATUAN'!$I$6,MATCH(C513,'HARGA SATUAN'!$C$7:$C$1492,0),0)),"",OFFSET('HARGA SATUAN'!$I$6,MATCH(C513,'HARGA SATUAN'!$C$7:$C$1492,0),0))</f>
        <v>0</v>
      </c>
      <c r="H513" s="667" t="str">
        <f ca="1">IF(B513="","",#REF!)</f>
        <v/>
      </c>
      <c r="I513" s="667" t="str">
        <f ca="1">IF(B513="","",#REF!)</f>
        <v/>
      </c>
      <c r="J513" s="667" t="str">
        <f ca="1">IF(B513="","",#REF!)</f>
        <v/>
      </c>
      <c r="K513" s="667" t="str">
        <f ca="1">IF(B513="","",#REF!)</f>
        <v/>
      </c>
      <c r="L513" s="667" t="str">
        <f ca="1">IF(C513="","",#REF!)</f>
        <v/>
      </c>
    </row>
    <row r="514" spans="1:12">
      <c r="A514" s="640">
        <v>503</v>
      </c>
      <c r="B514" s="666" t="str">
        <f ca="1" t="shared" si="21"/>
        <v/>
      </c>
      <c r="C514" s="203" t="str">
        <f ca="1" t="shared" si="22"/>
        <v/>
      </c>
      <c r="D514" s="577" t="str">
        <f ca="1">IF(ISERROR(OFFSET('HARGA SATUAN'!$D$6,MATCH(C514,'HARGA SATUAN'!$C$7:$C$1492,0),0)),"",OFFSET('HARGA SATUAN'!$D$6,MATCH(C514,'HARGA SATUAN'!$C$7:$C$1492,0),0))</f>
        <v/>
      </c>
      <c r="E514" s="577">
        <f ca="1">IF(B514="+","Unit",IF(ISERROR(OFFSET('HARGA SATUAN'!$E$6,MATCH(C514,'HARGA SATUAN'!$C$7:$C$1492,0),0)),"",OFFSET('HARGA SATUAN'!$E$6,MATCH(C514,'HARGA SATUAN'!$C$7:$C$1492,0),0)))</f>
        <v>0</v>
      </c>
      <c r="F514" s="668" t="str">
        <f ca="1" t="shared" si="23"/>
        <v/>
      </c>
      <c r="G514" s="573">
        <f ca="1">IF(ISERROR(OFFSET('HARGA SATUAN'!$I$6,MATCH(C514,'HARGA SATUAN'!$C$7:$C$1492,0),0)),"",OFFSET('HARGA SATUAN'!$I$6,MATCH(C514,'HARGA SATUAN'!$C$7:$C$1492,0),0))</f>
        <v>0</v>
      </c>
      <c r="H514" s="667" t="str">
        <f ca="1">IF(B514="","",#REF!)</f>
        <v/>
      </c>
      <c r="I514" s="667" t="str">
        <f ca="1">IF(B514="","",#REF!)</f>
        <v/>
      </c>
      <c r="J514" s="667" t="str">
        <f ca="1">IF(B514="","",#REF!)</f>
        <v/>
      </c>
      <c r="K514" s="667" t="str">
        <f ca="1">IF(B514="","",#REF!)</f>
        <v/>
      </c>
      <c r="L514" s="667" t="str">
        <f ca="1">IF(C514="","",#REF!)</f>
        <v/>
      </c>
    </row>
    <row r="515" spans="1:12">
      <c r="A515" s="640">
        <v>504</v>
      </c>
      <c r="B515" s="666" t="str">
        <f ca="1" t="shared" si="21"/>
        <v/>
      </c>
      <c r="C515" s="203" t="str">
        <f ca="1" t="shared" si="22"/>
        <v/>
      </c>
      <c r="D515" s="577" t="str">
        <f ca="1">IF(ISERROR(OFFSET('HARGA SATUAN'!$D$6,MATCH(C515,'HARGA SATUAN'!$C$7:$C$1492,0),0)),"",OFFSET('HARGA SATUAN'!$D$6,MATCH(C515,'HARGA SATUAN'!$C$7:$C$1492,0),0))</f>
        <v/>
      </c>
      <c r="E515" s="577">
        <f ca="1">IF(B515="+","Unit",IF(ISERROR(OFFSET('HARGA SATUAN'!$E$6,MATCH(C515,'HARGA SATUAN'!$C$7:$C$1492,0),0)),"",OFFSET('HARGA SATUAN'!$E$6,MATCH(C515,'HARGA SATUAN'!$C$7:$C$1492,0),0)))</f>
        <v>0</v>
      </c>
      <c r="F515" s="668" t="str">
        <f ca="1" t="shared" si="23"/>
        <v/>
      </c>
      <c r="G515" s="573">
        <f ca="1">IF(ISERROR(OFFSET('HARGA SATUAN'!$I$6,MATCH(C515,'HARGA SATUAN'!$C$7:$C$1492,0),0)),"",OFFSET('HARGA SATUAN'!$I$6,MATCH(C515,'HARGA SATUAN'!$C$7:$C$1492,0),0))</f>
        <v>0</v>
      </c>
      <c r="H515" s="667" t="str">
        <f ca="1">IF(B515="","",#REF!)</f>
        <v/>
      </c>
      <c r="I515" s="667" t="str">
        <f ca="1">IF(B515="","",#REF!)</f>
        <v/>
      </c>
      <c r="J515" s="667" t="str">
        <f ca="1">IF(B515="","",#REF!)</f>
        <v/>
      </c>
      <c r="K515" s="667" t="str">
        <f ca="1">IF(B515="","",#REF!)</f>
        <v/>
      </c>
      <c r="L515" s="667" t="str">
        <f ca="1">IF(C515="","",#REF!)</f>
        <v/>
      </c>
    </row>
    <row r="516" spans="1:12">
      <c r="A516" s="640">
        <v>505</v>
      </c>
      <c r="B516" s="666" t="str">
        <f ca="1" t="shared" si="21"/>
        <v/>
      </c>
      <c r="C516" s="203" t="str">
        <f ca="1" t="shared" si="22"/>
        <v/>
      </c>
      <c r="D516" s="577" t="str">
        <f ca="1">IF(ISERROR(OFFSET('HARGA SATUAN'!$D$6,MATCH(C516,'HARGA SATUAN'!$C$7:$C$1492,0),0)),"",OFFSET('HARGA SATUAN'!$D$6,MATCH(C516,'HARGA SATUAN'!$C$7:$C$1492,0),0))</f>
        <v/>
      </c>
      <c r="E516" s="577">
        <f ca="1">IF(B516="+","Unit",IF(ISERROR(OFFSET('HARGA SATUAN'!$E$6,MATCH(C516,'HARGA SATUAN'!$C$7:$C$1492,0),0)),"",OFFSET('HARGA SATUAN'!$E$6,MATCH(C516,'HARGA SATUAN'!$C$7:$C$1492,0),0)))</f>
        <v>0</v>
      </c>
      <c r="F516" s="668" t="str">
        <f ca="1" t="shared" si="23"/>
        <v/>
      </c>
      <c r="G516" s="573">
        <f ca="1">IF(ISERROR(OFFSET('HARGA SATUAN'!$I$6,MATCH(C516,'HARGA SATUAN'!$C$7:$C$1492,0),0)),"",OFFSET('HARGA SATUAN'!$I$6,MATCH(C516,'HARGA SATUAN'!$C$7:$C$1492,0),0))</f>
        <v>0</v>
      </c>
      <c r="H516" s="667" t="str">
        <f ca="1">IF(B516="","",#REF!)</f>
        <v/>
      </c>
      <c r="I516" s="667" t="str">
        <f ca="1">IF(B516="","",#REF!)</f>
        <v/>
      </c>
      <c r="J516" s="667" t="str">
        <f ca="1">IF(B516="","",#REF!)</f>
        <v/>
      </c>
      <c r="K516" s="667" t="str">
        <f ca="1">IF(B516="","",#REF!)</f>
        <v/>
      </c>
      <c r="L516" s="667" t="str">
        <f ca="1">IF(C516="","",#REF!)</f>
        <v/>
      </c>
    </row>
    <row r="517" spans="1:12">
      <c r="A517" s="640">
        <v>506</v>
      </c>
      <c r="B517" s="666" t="str">
        <f ca="1" t="shared" si="21"/>
        <v/>
      </c>
      <c r="C517" s="203" t="str">
        <f ca="1" t="shared" si="22"/>
        <v/>
      </c>
      <c r="D517" s="577" t="str">
        <f ca="1">IF(ISERROR(OFFSET('HARGA SATUAN'!$D$6,MATCH(C517,'HARGA SATUAN'!$C$7:$C$1492,0),0)),"",OFFSET('HARGA SATUAN'!$D$6,MATCH(C517,'HARGA SATUAN'!$C$7:$C$1492,0),0))</f>
        <v/>
      </c>
      <c r="E517" s="577">
        <f ca="1">IF(B517="+","Unit",IF(ISERROR(OFFSET('HARGA SATUAN'!$E$6,MATCH(C517,'HARGA SATUAN'!$C$7:$C$1492,0),0)),"",OFFSET('HARGA SATUAN'!$E$6,MATCH(C517,'HARGA SATUAN'!$C$7:$C$1492,0),0)))</f>
        <v>0</v>
      </c>
      <c r="F517" s="668" t="str">
        <f ca="1" t="shared" si="23"/>
        <v/>
      </c>
      <c r="G517" s="573">
        <f ca="1">IF(ISERROR(OFFSET('HARGA SATUAN'!$I$6,MATCH(C517,'HARGA SATUAN'!$C$7:$C$1492,0),0)),"",OFFSET('HARGA SATUAN'!$I$6,MATCH(C517,'HARGA SATUAN'!$C$7:$C$1492,0),0))</f>
        <v>0</v>
      </c>
      <c r="H517" s="667" t="str">
        <f ca="1">IF(B517="","",#REF!)</f>
        <v/>
      </c>
      <c r="I517" s="667" t="str">
        <f ca="1">IF(B517="","",#REF!)</f>
        <v/>
      </c>
      <c r="J517" s="667" t="str">
        <f ca="1">IF(B517="","",#REF!)</f>
        <v/>
      </c>
      <c r="K517" s="667" t="str">
        <f ca="1">IF(B517="","",#REF!)</f>
        <v/>
      </c>
      <c r="L517" s="667" t="str">
        <f ca="1">IF(C517="","",#REF!)</f>
        <v/>
      </c>
    </row>
    <row r="518" spans="1:12">
      <c r="A518" s="640">
        <v>507</v>
      </c>
      <c r="B518" s="666" t="str">
        <f ca="1" t="shared" si="21"/>
        <v/>
      </c>
      <c r="C518" s="203" t="str">
        <f ca="1" t="shared" si="22"/>
        <v/>
      </c>
      <c r="D518" s="577" t="str">
        <f ca="1">IF(ISERROR(OFFSET('HARGA SATUAN'!$D$6,MATCH(C518,'HARGA SATUAN'!$C$7:$C$1492,0),0)),"",OFFSET('HARGA SATUAN'!$D$6,MATCH(C518,'HARGA SATUAN'!$C$7:$C$1492,0),0))</f>
        <v/>
      </c>
      <c r="E518" s="577">
        <f ca="1">IF(B518="+","Unit",IF(ISERROR(OFFSET('HARGA SATUAN'!$E$6,MATCH(C518,'HARGA SATUAN'!$C$7:$C$1492,0),0)),"",OFFSET('HARGA SATUAN'!$E$6,MATCH(C518,'HARGA SATUAN'!$C$7:$C$1492,0),0)))</f>
        <v>0</v>
      </c>
      <c r="F518" s="668" t="str">
        <f ca="1" t="shared" si="23"/>
        <v/>
      </c>
      <c r="G518" s="573">
        <f ca="1">IF(ISERROR(OFFSET('HARGA SATUAN'!$I$6,MATCH(C518,'HARGA SATUAN'!$C$7:$C$1492,0),0)),"",OFFSET('HARGA SATUAN'!$I$6,MATCH(C518,'HARGA SATUAN'!$C$7:$C$1492,0),0))</f>
        <v>0</v>
      </c>
      <c r="H518" s="667" t="str">
        <f ca="1">IF(B518="","",#REF!)</f>
        <v/>
      </c>
      <c r="I518" s="667" t="str">
        <f ca="1">IF(B518="","",#REF!)</f>
        <v/>
      </c>
      <c r="J518" s="667" t="str">
        <f ca="1">IF(B518="","",#REF!)</f>
        <v/>
      </c>
      <c r="K518" s="667" t="str">
        <f ca="1">IF(B518="","",#REF!)</f>
        <v/>
      </c>
      <c r="L518" s="667" t="str">
        <f ca="1">IF(C518="","",#REF!)</f>
        <v/>
      </c>
    </row>
    <row r="519" spans="1:12">
      <c r="A519" s="640">
        <v>508</v>
      </c>
      <c r="B519" s="666" t="str">
        <f ca="1" t="shared" si="21"/>
        <v/>
      </c>
      <c r="C519" s="203" t="str">
        <f ca="1" t="shared" si="22"/>
        <v/>
      </c>
      <c r="D519" s="577" t="str">
        <f ca="1">IF(ISERROR(OFFSET('HARGA SATUAN'!$D$6,MATCH(C519,'HARGA SATUAN'!$C$7:$C$1492,0),0)),"",OFFSET('HARGA SATUAN'!$D$6,MATCH(C519,'HARGA SATUAN'!$C$7:$C$1492,0),0))</f>
        <v/>
      </c>
      <c r="E519" s="577">
        <f ca="1">IF(B519="+","Unit",IF(ISERROR(OFFSET('HARGA SATUAN'!$E$6,MATCH(C519,'HARGA SATUAN'!$C$7:$C$1492,0),0)),"",OFFSET('HARGA SATUAN'!$E$6,MATCH(C519,'HARGA SATUAN'!$C$7:$C$1492,0),0)))</f>
        <v>0</v>
      </c>
      <c r="F519" s="668" t="str">
        <f ca="1" t="shared" si="23"/>
        <v/>
      </c>
      <c r="G519" s="573">
        <f ca="1">IF(ISERROR(OFFSET('HARGA SATUAN'!$I$6,MATCH(C519,'HARGA SATUAN'!$C$7:$C$1492,0),0)),"",OFFSET('HARGA SATUAN'!$I$6,MATCH(C519,'HARGA SATUAN'!$C$7:$C$1492,0),0))</f>
        <v>0</v>
      </c>
      <c r="H519" s="667" t="str">
        <f ca="1">IF(B519="","",#REF!)</f>
        <v/>
      </c>
      <c r="I519" s="667" t="str">
        <f ca="1">IF(B519="","",#REF!)</f>
        <v/>
      </c>
      <c r="J519" s="667" t="str">
        <f ca="1">IF(B519="","",#REF!)</f>
        <v/>
      </c>
      <c r="K519" s="667" t="str">
        <f ca="1">IF(B519="","",#REF!)</f>
        <v/>
      </c>
      <c r="L519" s="667" t="str">
        <f ca="1">IF(C519="","",#REF!)</f>
        <v/>
      </c>
    </row>
    <row r="520" spans="1:12">
      <c r="A520" s="640">
        <v>509</v>
      </c>
      <c r="B520" s="666" t="str">
        <f ca="1" t="shared" si="21"/>
        <v/>
      </c>
      <c r="C520" s="203" t="str">
        <f ca="1" t="shared" si="22"/>
        <v/>
      </c>
      <c r="D520" s="577" t="str">
        <f ca="1">IF(ISERROR(OFFSET('HARGA SATUAN'!$D$6,MATCH(C520,'HARGA SATUAN'!$C$7:$C$1492,0),0)),"",OFFSET('HARGA SATUAN'!$D$6,MATCH(C520,'HARGA SATUAN'!$C$7:$C$1492,0),0))</f>
        <v/>
      </c>
      <c r="E520" s="577">
        <f ca="1">IF(B520="+","Unit",IF(ISERROR(OFFSET('HARGA SATUAN'!$E$6,MATCH(C520,'HARGA SATUAN'!$C$7:$C$1492,0),0)),"",OFFSET('HARGA SATUAN'!$E$6,MATCH(C520,'HARGA SATUAN'!$C$7:$C$1492,0),0)))</f>
        <v>0</v>
      </c>
      <c r="F520" s="668" t="str">
        <f ca="1" t="shared" si="23"/>
        <v/>
      </c>
      <c r="G520" s="573">
        <f ca="1">IF(ISERROR(OFFSET('HARGA SATUAN'!$I$6,MATCH(C520,'HARGA SATUAN'!$C$7:$C$1492,0),0)),"",OFFSET('HARGA SATUAN'!$I$6,MATCH(C520,'HARGA SATUAN'!$C$7:$C$1492,0),0))</f>
        <v>0</v>
      </c>
      <c r="H520" s="667" t="str">
        <f ca="1">IF(B520="","",#REF!)</f>
        <v/>
      </c>
      <c r="I520" s="667" t="str">
        <f ca="1">IF(B520="","",#REF!)</f>
        <v/>
      </c>
      <c r="J520" s="667" t="str">
        <f ca="1">IF(B520="","",#REF!)</f>
        <v/>
      </c>
      <c r="K520" s="667" t="str">
        <f ca="1">IF(B520="","",#REF!)</f>
        <v/>
      </c>
      <c r="L520" s="667" t="str">
        <f ca="1">IF(C520="","",#REF!)</f>
        <v/>
      </c>
    </row>
    <row r="521" spans="1:12">
      <c r="A521" s="640">
        <v>510</v>
      </c>
      <c r="B521" s="666" t="str">
        <f ca="1" t="shared" si="21"/>
        <v/>
      </c>
      <c r="C521" s="203" t="str">
        <f ca="1" t="shared" si="22"/>
        <v/>
      </c>
      <c r="D521" s="577" t="str">
        <f ca="1">IF(ISERROR(OFFSET('HARGA SATUAN'!$D$6,MATCH(C521,'HARGA SATUAN'!$C$7:$C$1492,0),0)),"",OFFSET('HARGA SATUAN'!$D$6,MATCH(C521,'HARGA SATUAN'!$C$7:$C$1492,0),0))</f>
        <v/>
      </c>
      <c r="E521" s="577">
        <f ca="1">IF(B521="+","Unit",IF(ISERROR(OFFSET('HARGA SATUAN'!$E$6,MATCH(C521,'HARGA SATUAN'!$C$7:$C$1492,0),0)),"",OFFSET('HARGA SATUAN'!$E$6,MATCH(C521,'HARGA SATUAN'!$C$7:$C$1492,0),0)))</f>
        <v>0</v>
      </c>
      <c r="F521" s="668" t="str">
        <f ca="1" t="shared" si="23"/>
        <v/>
      </c>
      <c r="G521" s="573">
        <f ca="1">IF(ISERROR(OFFSET('HARGA SATUAN'!$I$6,MATCH(C521,'HARGA SATUAN'!$C$7:$C$1492,0),0)),"",OFFSET('HARGA SATUAN'!$I$6,MATCH(C521,'HARGA SATUAN'!$C$7:$C$1492,0),0))</f>
        <v>0</v>
      </c>
      <c r="H521" s="667" t="str">
        <f ca="1">IF(B521="","",#REF!)</f>
        <v/>
      </c>
      <c r="I521" s="667" t="str">
        <f ca="1">IF(B521="","",#REF!)</f>
        <v/>
      </c>
      <c r="J521" s="667" t="str">
        <f ca="1">IF(B521="","",#REF!)</f>
        <v/>
      </c>
      <c r="K521" s="667" t="str">
        <f ca="1">IF(B521="","",#REF!)</f>
        <v/>
      </c>
      <c r="L521" s="667" t="str">
        <f ca="1">IF(C521="","",#REF!)</f>
        <v/>
      </c>
    </row>
    <row r="522" spans="1:12">
      <c r="A522" s="640">
        <v>511</v>
      </c>
      <c r="B522" s="666" t="str">
        <f ca="1" t="shared" si="21"/>
        <v/>
      </c>
      <c r="C522" s="203" t="str">
        <f ca="1" t="shared" si="22"/>
        <v/>
      </c>
      <c r="D522" s="577" t="str">
        <f ca="1">IF(ISERROR(OFFSET('HARGA SATUAN'!$D$6,MATCH(C522,'HARGA SATUAN'!$C$7:$C$1492,0),0)),"",OFFSET('HARGA SATUAN'!$D$6,MATCH(C522,'HARGA SATUAN'!$C$7:$C$1492,0),0))</f>
        <v/>
      </c>
      <c r="E522" s="577">
        <f ca="1">IF(B522="+","Unit",IF(ISERROR(OFFSET('HARGA SATUAN'!$E$6,MATCH(C522,'HARGA SATUAN'!$C$7:$C$1492,0),0)),"",OFFSET('HARGA SATUAN'!$E$6,MATCH(C522,'HARGA SATUAN'!$C$7:$C$1492,0),0)))</f>
        <v>0</v>
      </c>
      <c r="F522" s="668" t="str">
        <f ca="1" t="shared" si="23"/>
        <v/>
      </c>
      <c r="G522" s="573">
        <f ca="1">IF(ISERROR(OFFSET('HARGA SATUAN'!$I$6,MATCH(C522,'HARGA SATUAN'!$C$7:$C$1492,0),0)),"",OFFSET('HARGA SATUAN'!$I$6,MATCH(C522,'HARGA SATUAN'!$C$7:$C$1492,0),0))</f>
        <v>0</v>
      </c>
      <c r="H522" s="667" t="str">
        <f ca="1">IF(B522="","",#REF!)</f>
        <v/>
      </c>
      <c r="I522" s="667" t="str">
        <f ca="1">IF(B522="","",#REF!)</f>
        <v/>
      </c>
      <c r="J522" s="667" t="str">
        <f ca="1">IF(B522="","",#REF!)</f>
        <v/>
      </c>
      <c r="K522" s="667" t="str">
        <f ca="1">IF(B522="","",#REF!)</f>
        <v/>
      </c>
      <c r="L522" s="667" t="str">
        <f ca="1">IF(C522="","",#REF!)</f>
        <v/>
      </c>
    </row>
    <row r="523" spans="1:12">
      <c r="A523" s="640">
        <v>512</v>
      </c>
      <c r="B523" s="666" t="str">
        <f ca="1" t="shared" si="21"/>
        <v/>
      </c>
      <c r="C523" s="203" t="str">
        <f ca="1" t="shared" si="22"/>
        <v/>
      </c>
      <c r="D523" s="577" t="str">
        <f ca="1">IF(ISERROR(OFFSET('HARGA SATUAN'!$D$6,MATCH(C523,'HARGA SATUAN'!$C$7:$C$1492,0),0)),"",OFFSET('HARGA SATUAN'!$D$6,MATCH(C523,'HARGA SATUAN'!$C$7:$C$1492,0),0))</f>
        <v/>
      </c>
      <c r="E523" s="577">
        <f ca="1">IF(B523="+","Unit",IF(ISERROR(OFFSET('HARGA SATUAN'!$E$6,MATCH(C523,'HARGA SATUAN'!$C$7:$C$1492,0),0)),"",OFFSET('HARGA SATUAN'!$E$6,MATCH(C523,'HARGA SATUAN'!$C$7:$C$1492,0),0)))</f>
        <v>0</v>
      </c>
      <c r="F523" s="668" t="str">
        <f ca="1" t="shared" si="23"/>
        <v/>
      </c>
      <c r="G523" s="573">
        <f ca="1">IF(ISERROR(OFFSET('HARGA SATUAN'!$I$6,MATCH(C523,'HARGA SATUAN'!$C$7:$C$1492,0),0)),"",OFFSET('HARGA SATUAN'!$I$6,MATCH(C523,'HARGA SATUAN'!$C$7:$C$1492,0),0))</f>
        <v>0</v>
      </c>
      <c r="H523" s="667" t="str">
        <f ca="1">IF(B523="","",#REF!)</f>
        <v/>
      </c>
      <c r="I523" s="667" t="str">
        <f ca="1">IF(B523="","",#REF!)</f>
        <v/>
      </c>
      <c r="J523" s="667" t="str">
        <f ca="1">IF(B523="","",#REF!)</f>
        <v/>
      </c>
      <c r="K523" s="667" t="str">
        <f ca="1">IF(B523="","",#REF!)</f>
        <v/>
      </c>
      <c r="L523" s="667" t="str">
        <f ca="1">IF(C523="","",#REF!)</f>
        <v/>
      </c>
    </row>
    <row r="524" spans="1:12">
      <c r="A524" s="640">
        <v>513</v>
      </c>
      <c r="B524" s="666" t="str">
        <f ca="1" t="shared" si="21"/>
        <v/>
      </c>
      <c r="C524" s="203" t="str">
        <f ca="1" t="shared" si="22"/>
        <v/>
      </c>
      <c r="D524" s="577" t="str">
        <f ca="1">IF(ISERROR(OFFSET('HARGA SATUAN'!$D$6,MATCH(C524,'HARGA SATUAN'!$C$7:$C$1492,0),0)),"",OFFSET('HARGA SATUAN'!$D$6,MATCH(C524,'HARGA SATUAN'!$C$7:$C$1492,0),0))</f>
        <v/>
      </c>
      <c r="E524" s="577">
        <f ca="1">IF(B524="+","Unit",IF(ISERROR(OFFSET('HARGA SATUAN'!$E$6,MATCH(C524,'HARGA SATUAN'!$C$7:$C$1492,0),0)),"",OFFSET('HARGA SATUAN'!$E$6,MATCH(C524,'HARGA SATUAN'!$C$7:$C$1492,0),0)))</f>
        <v>0</v>
      </c>
      <c r="F524" s="668" t="str">
        <f ca="1" t="shared" si="23"/>
        <v/>
      </c>
      <c r="G524" s="573">
        <f ca="1">IF(ISERROR(OFFSET('HARGA SATUAN'!$I$6,MATCH(C524,'HARGA SATUAN'!$C$7:$C$1492,0),0)),"",OFFSET('HARGA SATUAN'!$I$6,MATCH(C524,'HARGA SATUAN'!$C$7:$C$1492,0),0))</f>
        <v>0</v>
      </c>
      <c r="H524" s="667" t="str">
        <f ca="1">IF(B524="","",#REF!)</f>
        <v/>
      </c>
      <c r="I524" s="667" t="str">
        <f ca="1">IF(B524="","",#REF!)</f>
        <v/>
      </c>
      <c r="J524" s="667" t="str">
        <f ca="1">IF(B524="","",#REF!)</f>
        <v/>
      </c>
      <c r="K524" s="667" t="str">
        <f ca="1">IF(B524="","",#REF!)</f>
        <v/>
      </c>
      <c r="L524" s="667" t="str">
        <f ca="1">IF(C524="","",#REF!)</f>
        <v/>
      </c>
    </row>
    <row r="525" spans="1:12">
      <c r="A525" s="640">
        <v>514</v>
      </c>
      <c r="B525" s="666" t="str">
        <f ca="1" t="shared" ref="B525:B588" si="24">IF(C525="","",A525)</f>
        <v/>
      </c>
      <c r="C525" s="203" t="str">
        <f ca="1" t="shared" ref="C525:C588" si="25">IF(ISERROR(OFFSET($C$713,MATCH(A525,$F$714:$F$1320,0),0)),"",OFFSET($C$713,MATCH(A525,$F$714:$F$1320,0),0))</f>
        <v/>
      </c>
      <c r="D525" s="577" t="str">
        <f ca="1">IF(ISERROR(OFFSET('HARGA SATUAN'!$D$6,MATCH(C525,'HARGA SATUAN'!$C$7:$C$1492,0),0)),"",OFFSET('HARGA SATUAN'!$D$6,MATCH(C525,'HARGA SATUAN'!$C$7:$C$1492,0),0))</f>
        <v/>
      </c>
      <c r="E525" s="577">
        <f ca="1">IF(B525="+","Unit",IF(ISERROR(OFFSET('HARGA SATUAN'!$E$6,MATCH(C525,'HARGA SATUAN'!$C$7:$C$1492,0),0)),"",OFFSET('HARGA SATUAN'!$E$6,MATCH(C525,'HARGA SATUAN'!$C$7:$C$1492,0),0)))</f>
        <v>0</v>
      </c>
      <c r="F525" s="668" t="str">
        <f ca="1" t="shared" ref="F525:F588" si="26">IF(ISERROR(OFFSET($D$713,MATCH(A525,$F$714:$F$1320,0),0)),"",OFFSET($D$713,MATCH(A525,$F$714:$F$1320,0),0))</f>
        <v/>
      </c>
      <c r="G525" s="573">
        <f ca="1">IF(ISERROR(OFFSET('HARGA SATUAN'!$I$6,MATCH(C525,'HARGA SATUAN'!$C$7:$C$1492,0),0)),"",OFFSET('HARGA SATUAN'!$I$6,MATCH(C525,'HARGA SATUAN'!$C$7:$C$1492,0),0))</f>
        <v>0</v>
      </c>
      <c r="H525" s="667" t="str">
        <f ca="1">IF(B525="","",#REF!)</f>
        <v/>
      </c>
      <c r="I525" s="667" t="str">
        <f ca="1">IF(B525="","",#REF!)</f>
        <v/>
      </c>
      <c r="J525" s="667" t="str">
        <f ca="1">IF(B525="","",#REF!)</f>
        <v/>
      </c>
      <c r="K525" s="667" t="str">
        <f ca="1">IF(B525="","",#REF!)</f>
        <v/>
      </c>
      <c r="L525" s="667" t="str">
        <f ca="1">IF(C525="","",#REF!)</f>
        <v/>
      </c>
    </row>
    <row r="526" spans="1:12">
      <c r="A526" s="640">
        <v>515</v>
      </c>
      <c r="B526" s="666" t="str">
        <f ca="1" t="shared" si="24"/>
        <v/>
      </c>
      <c r="C526" s="203" t="str">
        <f ca="1" t="shared" si="25"/>
        <v/>
      </c>
      <c r="D526" s="577" t="str">
        <f ca="1">IF(ISERROR(OFFSET('HARGA SATUAN'!$D$6,MATCH(C526,'HARGA SATUAN'!$C$7:$C$1492,0),0)),"",OFFSET('HARGA SATUAN'!$D$6,MATCH(C526,'HARGA SATUAN'!$C$7:$C$1492,0),0))</f>
        <v/>
      </c>
      <c r="E526" s="577">
        <f ca="1">IF(B526="+","Unit",IF(ISERROR(OFFSET('HARGA SATUAN'!$E$6,MATCH(C526,'HARGA SATUAN'!$C$7:$C$1492,0),0)),"",OFFSET('HARGA SATUAN'!$E$6,MATCH(C526,'HARGA SATUAN'!$C$7:$C$1492,0),0)))</f>
        <v>0</v>
      </c>
      <c r="F526" s="668" t="str">
        <f ca="1" t="shared" si="26"/>
        <v/>
      </c>
      <c r="G526" s="573">
        <f ca="1">IF(ISERROR(OFFSET('HARGA SATUAN'!$I$6,MATCH(C526,'HARGA SATUAN'!$C$7:$C$1492,0),0)),"",OFFSET('HARGA SATUAN'!$I$6,MATCH(C526,'HARGA SATUAN'!$C$7:$C$1492,0),0))</f>
        <v>0</v>
      </c>
      <c r="H526" s="667" t="str">
        <f ca="1">IF(B526="","",#REF!)</f>
        <v/>
      </c>
      <c r="I526" s="667" t="str">
        <f ca="1">IF(B526="","",#REF!)</f>
        <v/>
      </c>
      <c r="J526" s="667" t="str">
        <f ca="1">IF(B526="","",#REF!)</f>
        <v/>
      </c>
      <c r="K526" s="667" t="str">
        <f ca="1">IF(B526="","",#REF!)</f>
        <v/>
      </c>
      <c r="L526" s="667" t="str">
        <f ca="1">IF(C526="","",#REF!)</f>
        <v/>
      </c>
    </row>
    <row r="527" spans="1:12">
      <c r="A527" s="640">
        <v>516</v>
      </c>
      <c r="B527" s="666" t="str">
        <f ca="1" t="shared" si="24"/>
        <v/>
      </c>
      <c r="C527" s="203" t="str">
        <f ca="1" t="shared" si="25"/>
        <v/>
      </c>
      <c r="D527" s="577" t="str">
        <f ca="1">IF(ISERROR(OFFSET('HARGA SATUAN'!$D$6,MATCH(C527,'HARGA SATUAN'!$C$7:$C$1492,0),0)),"",OFFSET('HARGA SATUAN'!$D$6,MATCH(C527,'HARGA SATUAN'!$C$7:$C$1492,0),0))</f>
        <v/>
      </c>
      <c r="E527" s="577">
        <f ca="1">IF(B527="+","Unit",IF(ISERROR(OFFSET('HARGA SATUAN'!$E$6,MATCH(C527,'HARGA SATUAN'!$C$7:$C$1492,0),0)),"",OFFSET('HARGA SATUAN'!$E$6,MATCH(C527,'HARGA SATUAN'!$C$7:$C$1492,0),0)))</f>
        <v>0</v>
      </c>
      <c r="F527" s="668" t="str">
        <f ca="1" t="shared" si="26"/>
        <v/>
      </c>
      <c r="G527" s="573">
        <f ca="1">IF(ISERROR(OFFSET('HARGA SATUAN'!$I$6,MATCH(C527,'HARGA SATUAN'!$C$7:$C$1492,0),0)),"",OFFSET('HARGA SATUAN'!$I$6,MATCH(C527,'HARGA SATUAN'!$C$7:$C$1492,0),0))</f>
        <v>0</v>
      </c>
      <c r="H527" s="667" t="str">
        <f ca="1">IF(B527="","",#REF!)</f>
        <v/>
      </c>
      <c r="I527" s="667" t="str">
        <f ca="1">IF(B527="","",#REF!)</f>
        <v/>
      </c>
      <c r="J527" s="667" t="str">
        <f ca="1">IF(B527="","",#REF!)</f>
        <v/>
      </c>
      <c r="K527" s="667" t="str">
        <f ca="1">IF(B527="","",#REF!)</f>
        <v/>
      </c>
      <c r="L527" s="667" t="str">
        <f ca="1">IF(C527="","",#REF!)</f>
        <v/>
      </c>
    </row>
    <row r="528" spans="1:12">
      <c r="A528" s="640">
        <v>517</v>
      </c>
      <c r="B528" s="666" t="str">
        <f ca="1" t="shared" si="24"/>
        <v/>
      </c>
      <c r="C528" s="203" t="str">
        <f ca="1" t="shared" si="25"/>
        <v/>
      </c>
      <c r="D528" s="577" t="str">
        <f ca="1">IF(ISERROR(OFFSET('HARGA SATUAN'!$D$6,MATCH(C528,'HARGA SATUAN'!$C$7:$C$1492,0),0)),"",OFFSET('HARGA SATUAN'!$D$6,MATCH(C528,'HARGA SATUAN'!$C$7:$C$1492,0),0))</f>
        <v/>
      </c>
      <c r="E528" s="577">
        <f ca="1">IF(B528="+","Unit",IF(ISERROR(OFFSET('HARGA SATUAN'!$E$6,MATCH(C528,'HARGA SATUAN'!$C$7:$C$1492,0),0)),"",OFFSET('HARGA SATUAN'!$E$6,MATCH(C528,'HARGA SATUAN'!$C$7:$C$1492,0),0)))</f>
        <v>0</v>
      </c>
      <c r="F528" s="668" t="str">
        <f ca="1" t="shared" si="26"/>
        <v/>
      </c>
      <c r="G528" s="573">
        <f ca="1">IF(ISERROR(OFFSET('HARGA SATUAN'!$I$6,MATCH(C528,'HARGA SATUAN'!$C$7:$C$1492,0),0)),"",OFFSET('HARGA SATUAN'!$I$6,MATCH(C528,'HARGA SATUAN'!$C$7:$C$1492,0),0))</f>
        <v>0</v>
      </c>
      <c r="H528" s="667" t="str">
        <f ca="1">IF(B528="","",#REF!)</f>
        <v/>
      </c>
      <c r="I528" s="667" t="str">
        <f ca="1">IF(B528="","",#REF!)</f>
        <v/>
      </c>
      <c r="J528" s="667" t="str">
        <f ca="1">IF(B528="","",#REF!)</f>
        <v/>
      </c>
      <c r="K528" s="667" t="str">
        <f ca="1">IF(B528="","",#REF!)</f>
        <v/>
      </c>
      <c r="L528" s="667" t="str">
        <f ca="1">IF(C528="","",#REF!)</f>
        <v/>
      </c>
    </row>
    <row r="529" spans="1:12">
      <c r="A529" s="640">
        <v>518</v>
      </c>
      <c r="B529" s="666" t="str">
        <f ca="1" t="shared" si="24"/>
        <v/>
      </c>
      <c r="C529" s="203" t="str">
        <f ca="1" t="shared" si="25"/>
        <v/>
      </c>
      <c r="D529" s="577" t="str">
        <f ca="1">IF(ISERROR(OFFSET('HARGA SATUAN'!$D$6,MATCH(C529,'HARGA SATUAN'!$C$7:$C$1492,0),0)),"",OFFSET('HARGA SATUAN'!$D$6,MATCH(C529,'HARGA SATUAN'!$C$7:$C$1492,0),0))</f>
        <v/>
      </c>
      <c r="E529" s="577">
        <f ca="1">IF(B529="+","Unit",IF(ISERROR(OFFSET('HARGA SATUAN'!$E$6,MATCH(C529,'HARGA SATUAN'!$C$7:$C$1492,0),0)),"",OFFSET('HARGA SATUAN'!$E$6,MATCH(C529,'HARGA SATUAN'!$C$7:$C$1492,0),0)))</f>
        <v>0</v>
      </c>
      <c r="F529" s="668" t="str">
        <f ca="1" t="shared" si="26"/>
        <v/>
      </c>
      <c r="G529" s="573">
        <f ca="1">IF(ISERROR(OFFSET('HARGA SATUAN'!$I$6,MATCH(C529,'HARGA SATUAN'!$C$7:$C$1492,0),0)),"",OFFSET('HARGA SATUAN'!$I$6,MATCH(C529,'HARGA SATUAN'!$C$7:$C$1492,0),0))</f>
        <v>0</v>
      </c>
      <c r="H529" s="667" t="str">
        <f ca="1">IF(B529="","",#REF!)</f>
        <v/>
      </c>
      <c r="I529" s="667" t="str">
        <f ca="1">IF(B529="","",#REF!)</f>
        <v/>
      </c>
      <c r="J529" s="667" t="str">
        <f ca="1">IF(B529="","",#REF!)</f>
        <v/>
      </c>
      <c r="K529" s="667" t="str">
        <f ca="1">IF(B529="","",#REF!)</f>
        <v/>
      </c>
      <c r="L529" s="667" t="str">
        <f ca="1">IF(C529="","",#REF!)</f>
        <v/>
      </c>
    </row>
    <row r="530" spans="1:12">
      <c r="A530" s="640">
        <v>519</v>
      </c>
      <c r="B530" s="666" t="str">
        <f ca="1" t="shared" si="24"/>
        <v/>
      </c>
      <c r="C530" s="203" t="str">
        <f ca="1" t="shared" si="25"/>
        <v/>
      </c>
      <c r="D530" s="577" t="str">
        <f ca="1">IF(ISERROR(OFFSET('HARGA SATUAN'!$D$6,MATCH(C530,'HARGA SATUAN'!$C$7:$C$1492,0),0)),"",OFFSET('HARGA SATUAN'!$D$6,MATCH(C530,'HARGA SATUAN'!$C$7:$C$1492,0),0))</f>
        <v/>
      </c>
      <c r="E530" s="577">
        <f ca="1">IF(B530="+","Unit",IF(ISERROR(OFFSET('HARGA SATUAN'!$E$6,MATCH(C530,'HARGA SATUAN'!$C$7:$C$1492,0),0)),"",OFFSET('HARGA SATUAN'!$E$6,MATCH(C530,'HARGA SATUAN'!$C$7:$C$1492,0),0)))</f>
        <v>0</v>
      </c>
      <c r="F530" s="668" t="str">
        <f ca="1" t="shared" si="26"/>
        <v/>
      </c>
      <c r="G530" s="573">
        <f ca="1">IF(ISERROR(OFFSET('HARGA SATUAN'!$I$6,MATCH(C530,'HARGA SATUAN'!$C$7:$C$1492,0),0)),"",OFFSET('HARGA SATUAN'!$I$6,MATCH(C530,'HARGA SATUAN'!$C$7:$C$1492,0),0))</f>
        <v>0</v>
      </c>
      <c r="H530" s="667" t="str">
        <f ca="1">IF(B530="","",#REF!)</f>
        <v/>
      </c>
      <c r="I530" s="667" t="str">
        <f ca="1">IF(B530="","",#REF!)</f>
        <v/>
      </c>
      <c r="J530" s="667" t="str">
        <f ca="1">IF(B530="","",#REF!)</f>
        <v/>
      </c>
      <c r="K530" s="667" t="str">
        <f ca="1">IF(B530="","",#REF!)</f>
        <v/>
      </c>
      <c r="L530" s="667" t="str">
        <f ca="1">IF(C530="","",#REF!)</f>
        <v/>
      </c>
    </row>
    <row r="531" spans="1:12">
      <c r="A531" s="640">
        <v>520</v>
      </c>
      <c r="B531" s="666" t="str">
        <f ca="1" t="shared" si="24"/>
        <v/>
      </c>
      <c r="C531" s="203" t="str">
        <f ca="1" t="shared" si="25"/>
        <v/>
      </c>
      <c r="D531" s="577" t="str">
        <f ca="1">IF(ISERROR(OFFSET('HARGA SATUAN'!$D$6,MATCH(C531,'HARGA SATUAN'!$C$7:$C$1492,0),0)),"",OFFSET('HARGA SATUAN'!$D$6,MATCH(C531,'HARGA SATUAN'!$C$7:$C$1492,0),0))</f>
        <v/>
      </c>
      <c r="E531" s="577">
        <f ca="1">IF(B531="+","Unit",IF(ISERROR(OFFSET('HARGA SATUAN'!$E$6,MATCH(C531,'HARGA SATUAN'!$C$7:$C$1492,0),0)),"",OFFSET('HARGA SATUAN'!$E$6,MATCH(C531,'HARGA SATUAN'!$C$7:$C$1492,0),0)))</f>
        <v>0</v>
      </c>
      <c r="F531" s="668" t="str">
        <f ca="1" t="shared" si="26"/>
        <v/>
      </c>
      <c r="G531" s="573">
        <f ca="1">IF(ISERROR(OFFSET('HARGA SATUAN'!$I$6,MATCH(C531,'HARGA SATUAN'!$C$7:$C$1492,0),0)),"",OFFSET('HARGA SATUAN'!$I$6,MATCH(C531,'HARGA SATUAN'!$C$7:$C$1492,0),0))</f>
        <v>0</v>
      </c>
      <c r="H531" s="667" t="str">
        <f ca="1">IF(B531="","",#REF!)</f>
        <v/>
      </c>
      <c r="I531" s="667" t="str">
        <f ca="1">IF(B531="","",#REF!)</f>
        <v/>
      </c>
      <c r="J531" s="667" t="str">
        <f ca="1">IF(B531="","",#REF!)</f>
        <v/>
      </c>
      <c r="K531" s="667" t="str">
        <f ca="1">IF(B531="","",#REF!)</f>
        <v/>
      </c>
      <c r="L531" s="667" t="str">
        <f ca="1">IF(C531="","",#REF!)</f>
        <v/>
      </c>
    </row>
    <row r="532" spans="1:12">
      <c r="A532" s="640">
        <v>521</v>
      </c>
      <c r="B532" s="666" t="str">
        <f ca="1" t="shared" si="24"/>
        <v/>
      </c>
      <c r="C532" s="203" t="str">
        <f ca="1" t="shared" si="25"/>
        <v/>
      </c>
      <c r="D532" s="577" t="str">
        <f ca="1">IF(ISERROR(OFFSET('HARGA SATUAN'!$D$6,MATCH(C532,'HARGA SATUAN'!$C$7:$C$1492,0),0)),"",OFFSET('HARGA SATUAN'!$D$6,MATCH(C532,'HARGA SATUAN'!$C$7:$C$1492,0),0))</f>
        <v/>
      </c>
      <c r="E532" s="577">
        <f ca="1">IF(B532="+","Unit",IF(ISERROR(OFFSET('HARGA SATUAN'!$E$6,MATCH(C532,'HARGA SATUAN'!$C$7:$C$1492,0),0)),"",OFFSET('HARGA SATUAN'!$E$6,MATCH(C532,'HARGA SATUAN'!$C$7:$C$1492,0),0)))</f>
        <v>0</v>
      </c>
      <c r="F532" s="668" t="str">
        <f ca="1" t="shared" si="26"/>
        <v/>
      </c>
      <c r="G532" s="573">
        <f ca="1">IF(ISERROR(OFFSET('HARGA SATUAN'!$I$6,MATCH(C532,'HARGA SATUAN'!$C$7:$C$1492,0),0)),"",OFFSET('HARGA SATUAN'!$I$6,MATCH(C532,'HARGA SATUAN'!$C$7:$C$1492,0),0))</f>
        <v>0</v>
      </c>
      <c r="H532" s="667" t="str">
        <f ca="1">IF(B532="","",#REF!)</f>
        <v/>
      </c>
      <c r="I532" s="667" t="str">
        <f ca="1">IF(B532="","",#REF!)</f>
        <v/>
      </c>
      <c r="J532" s="667" t="str">
        <f ca="1">IF(B532="","",#REF!)</f>
        <v/>
      </c>
      <c r="K532" s="667" t="str">
        <f ca="1">IF(B532="","",#REF!)</f>
        <v/>
      </c>
      <c r="L532" s="667" t="str">
        <f ca="1">IF(C532="","",#REF!)</f>
        <v/>
      </c>
    </row>
    <row r="533" spans="1:12">
      <c r="A533" s="640">
        <v>522</v>
      </c>
      <c r="B533" s="666" t="str">
        <f ca="1" t="shared" si="24"/>
        <v/>
      </c>
      <c r="C533" s="203" t="str">
        <f ca="1" t="shared" si="25"/>
        <v/>
      </c>
      <c r="D533" s="577" t="str">
        <f ca="1">IF(ISERROR(OFFSET('HARGA SATUAN'!$D$6,MATCH(C533,'HARGA SATUAN'!$C$7:$C$1492,0),0)),"",OFFSET('HARGA SATUAN'!$D$6,MATCH(C533,'HARGA SATUAN'!$C$7:$C$1492,0),0))</f>
        <v/>
      </c>
      <c r="E533" s="577">
        <f ca="1">IF(B533="+","Unit",IF(ISERROR(OFFSET('HARGA SATUAN'!$E$6,MATCH(C533,'HARGA SATUAN'!$C$7:$C$1492,0),0)),"",OFFSET('HARGA SATUAN'!$E$6,MATCH(C533,'HARGA SATUAN'!$C$7:$C$1492,0),0)))</f>
        <v>0</v>
      </c>
      <c r="F533" s="668" t="str">
        <f ca="1" t="shared" si="26"/>
        <v/>
      </c>
      <c r="G533" s="573">
        <f ca="1">IF(ISERROR(OFFSET('HARGA SATUAN'!$I$6,MATCH(C533,'HARGA SATUAN'!$C$7:$C$1492,0),0)),"",OFFSET('HARGA SATUAN'!$I$6,MATCH(C533,'HARGA SATUAN'!$C$7:$C$1492,0),0))</f>
        <v>0</v>
      </c>
      <c r="H533" s="667" t="str">
        <f ca="1">IF(B533="","",#REF!)</f>
        <v/>
      </c>
      <c r="I533" s="667" t="str">
        <f ca="1">IF(B533="","",#REF!)</f>
        <v/>
      </c>
      <c r="J533" s="667" t="str">
        <f ca="1">IF(B533="","",#REF!)</f>
        <v/>
      </c>
      <c r="K533" s="667" t="str">
        <f ca="1">IF(B533="","",#REF!)</f>
        <v/>
      </c>
      <c r="L533" s="667" t="str">
        <f ca="1">IF(C533="","",#REF!)</f>
        <v/>
      </c>
    </row>
    <row r="534" spans="1:12">
      <c r="A534" s="640">
        <v>523</v>
      </c>
      <c r="B534" s="666" t="str">
        <f ca="1" t="shared" si="24"/>
        <v/>
      </c>
      <c r="C534" s="203" t="str">
        <f ca="1" t="shared" si="25"/>
        <v/>
      </c>
      <c r="D534" s="577" t="str">
        <f ca="1">IF(ISERROR(OFFSET('HARGA SATUAN'!$D$6,MATCH(C534,'HARGA SATUAN'!$C$7:$C$1492,0),0)),"",OFFSET('HARGA SATUAN'!$D$6,MATCH(C534,'HARGA SATUAN'!$C$7:$C$1492,0),0))</f>
        <v/>
      </c>
      <c r="E534" s="577">
        <f ca="1">IF(B534="+","Unit",IF(ISERROR(OFFSET('HARGA SATUAN'!$E$6,MATCH(C534,'HARGA SATUAN'!$C$7:$C$1492,0),0)),"",OFFSET('HARGA SATUAN'!$E$6,MATCH(C534,'HARGA SATUAN'!$C$7:$C$1492,0),0)))</f>
        <v>0</v>
      </c>
      <c r="F534" s="668" t="str">
        <f ca="1" t="shared" si="26"/>
        <v/>
      </c>
      <c r="G534" s="573">
        <f ca="1">IF(ISERROR(OFFSET('HARGA SATUAN'!$I$6,MATCH(C534,'HARGA SATUAN'!$C$7:$C$1492,0),0)),"",OFFSET('HARGA SATUAN'!$I$6,MATCH(C534,'HARGA SATUAN'!$C$7:$C$1492,0),0))</f>
        <v>0</v>
      </c>
      <c r="H534" s="667" t="str">
        <f ca="1">IF(B534="","",#REF!)</f>
        <v/>
      </c>
      <c r="I534" s="667" t="str">
        <f ca="1">IF(B534="","",#REF!)</f>
        <v/>
      </c>
      <c r="J534" s="667" t="str">
        <f ca="1">IF(B534="","",#REF!)</f>
        <v/>
      </c>
      <c r="K534" s="667" t="str">
        <f ca="1">IF(B534="","",#REF!)</f>
        <v/>
      </c>
      <c r="L534" s="667" t="str">
        <f ca="1">IF(C534="","",#REF!)</f>
        <v/>
      </c>
    </row>
    <row r="535" spans="1:12">
      <c r="A535" s="640">
        <v>524</v>
      </c>
      <c r="B535" s="666" t="str">
        <f ca="1" t="shared" si="24"/>
        <v/>
      </c>
      <c r="C535" s="203" t="str">
        <f ca="1" t="shared" si="25"/>
        <v/>
      </c>
      <c r="D535" s="577" t="str">
        <f ca="1">IF(ISERROR(OFFSET('HARGA SATUAN'!$D$6,MATCH(C535,'HARGA SATUAN'!$C$7:$C$1492,0),0)),"",OFFSET('HARGA SATUAN'!$D$6,MATCH(C535,'HARGA SATUAN'!$C$7:$C$1492,0),0))</f>
        <v/>
      </c>
      <c r="E535" s="577">
        <f ca="1">IF(B535="+","Unit",IF(ISERROR(OFFSET('HARGA SATUAN'!$E$6,MATCH(C535,'HARGA SATUAN'!$C$7:$C$1492,0),0)),"",OFFSET('HARGA SATUAN'!$E$6,MATCH(C535,'HARGA SATUAN'!$C$7:$C$1492,0),0)))</f>
        <v>0</v>
      </c>
      <c r="F535" s="668" t="str">
        <f ca="1" t="shared" si="26"/>
        <v/>
      </c>
      <c r="G535" s="573">
        <f ca="1">IF(ISERROR(OFFSET('HARGA SATUAN'!$I$6,MATCH(C535,'HARGA SATUAN'!$C$7:$C$1492,0),0)),"",OFFSET('HARGA SATUAN'!$I$6,MATCH(C535,'HARGA SATUAN'!$C$7:$C$1492,0),0))</f>
        <v>0</v>
      </c>
      <c r="H535" s="667" t="str">
        <f ca="1">IF(B535="","",#REF!)</f>
        <v/>
      </c>
      <c r="I535" s="667" t="str">
        <f ca="1">IF(B535="","",#REF!)</f>
        <v/>
      </c>
      <c r="J535" s="667" t="str">
        <f ca="1">IF(B535="","",#REF!)</f>
        <v/>
      </c>
      <c r="K535" s="667" t="str">
        <f ca="1">IF(B535="","",#REF!)</f>
        <v/>
      </c>
      <c r="L535" s="667" t="str">
        <f ca="1">IF(C535="","",#REF!)</f>
        <v/>
      </c>
    </row>
    <row r="536" spans="1:12">
      <c r="A536" s="640">
        <v>525</v>
      </c>
      <c r="B536" s="666" t="str">
        <f ca="1" t="shared" si="24"/>
        <v/>
      </c>
      <c r="C536" s="203" t="str">
        <f ca="1" t="shared" si="25"/>
        <v/>
      </c>
      <c r="D536" s="577" t="str">
        <f ca="1">IF(ISERROR(OFFSET('HARGA SATUAN'!$D$6,MATCH(C536,'HARGA SATUAN'!$C$7:$C$1492,0),0)),"",OFFSET('HARGA SATUAN'!$D$6,MATCH(C536,'HARGA SATUAN'!$C$7:$C$1492,0),0))</f>
        <v/>
      </c>
      <c r="E536" s="577">
        <f ca="1">IF(B536="+","Unit",IF(ISERROR(OFFSET('HARGA SATUAN'!$E$6,MATCH(C536,'HARGA SATUAN'!$C$7:$C$1492,0),0)),"",OFFSET('HARGA SATUAN'!$E$6,MATCH(C536,'HARGA SATUAN'!$C$7:$C$1492,0),0)))</f>
        <v>0</v>
      </c>
      <c r="F536" s="668" t="str">
        <f ca="1" t="shared" si="26"/>
        <v/>
      </c>
      <c r="G536" s="573">
        <f ca="1">IF(ISERROR(OFFSET('HARGA SATUAN'!$I$6,MATCH(C536,'HARGA SATUAN'!$C$7:$C$1492,0),0)),"",OFFSET('HARGA SATUAN'!$I$6,MATCH(C536,'HARGA SATUAN'!$C$7:$C$1492,0),0))</f>
        <v>0</v>
      </c>
      <c r="H536" s="667" t="str">
        <f ca="1">IF(B536="","",#REF!)</f>
        <v/>
      </c>
      <c r="I536" s="667" t="str">
        <f ca="1">IF(B536="","",#REF!)</f>
        <v/>
      </c>
      <c r="J536" s="667" t="str">
        <f ca="1">IF(B536="","",#REF!)</f>
        <v/>
      </c>
      <c r="K536" s="667" t="str">
        <f ca="1">IF(B536="","",#REF!)</f>
        <v/>
      </c>
      <c r="L536" s="667" t="str">
        <f ca="1">IF(C536="","",#REF!)</f>
        <v/>
      </c>
    </row>
    <row r="537" spans="1:12">
      <c r="A537" s="640">
        <v>526</v>
      </c>
      <c r="B537" s="666" t="str">
        <f ca="1" t="shared" si="24"/>
        <v/>
      </c>
      <c r="C537" s="203" t="str">
        <f ca="1" t="shared" si="25"/>
        <v/>
      </c>
      <c r="D537" s="577" t="str">
        <f ca="1">IF(ISERROR(OFFSET('HARGA SATUAN'!$D$6,MATCH(C537,'HARGA SATUAN'!$C$7:$C$1492,0),0)),"",OFFSET('HARGA SATUAN'!$D$6,MATCH(C537,'HARGA SATUAN'!$C$7:$C$1492,0),0))</f>
        <v/>
      </c>
      <c r="E537" s="577">
        <f ca="1">IF(B537="+","Unit",IF(ISERROR(OFFSET('HARGA SATUAN'!$E$6,MATCH(C537,'HARGA SATUAN'!$C$7:$C$1492,0),0)),"",OFFSET('HARGA SATUAN'!$E$6,MATCH(C537,'HARGA SATUAN'!$C$7:$C$1492,0),0)))</f>
        <v>0</v>
      </c>
      <c r="F537" s="668" t="str">
        <f ca="1" t="shared" si="26"/>
        <v/>
      </c>
      <c r="G537" s="573">
        <f ca="1">IF(ISERROR(OFFSET('HARGA SATUAN'!$I$6,MATCH(C537,'HARGA SATUAN'!$C$7:$C$1492,0),0)),"",OFFSET('HARGA SATUAN'!$I$6,MATCH(C537,'HARGA SATUAN'!$C$7:$C$1492,0),0))</f>
        <v>0</v>
      </c>
      <c r="H537" s="667" t="str">
        <f ca="1">IF(B537="","",#REF!)</f>
        <v/>
      </c>
      <c r="I537" s="667" t="str">
        <f ca="1">IF(B537="","",#REF!)</f>
        <v/>
      </c>
      <c r="J537" s="667" t="str">
        <f ca="1">IF(B537="","",#REF!)</f>
        <v/>
      </c>
      <c r="K537" s="667" t="str">
        <f ca="1">IF(B537="","",#REF!)</f>
        <v/>
      </c>
      <c r="L537" s="667" t="str">
        <f ca="1">IF(C537="","",#REF!)</f>
        <v/>
      </c>
    </row>
    <row r="538" spans="1:12">
      <c r="A538" s="640">
        <v>527</v>
      </c>
      <c r="B538" s="666" t="str">
        <f ca="1" t="shared" si="24"/>
        <v/>
      </c>
      <c r="C538" s="203" t="str">
        <f ca="1" t="shared" si="25"/>
        <v/>
      </c>
      <c r="D538" s="577" t="str">
        <f ca="1">IF(ISERROR(OFFSET('HARGA SATUAN'!$D$6,MATCH(C538,'HARGA SATUAN'!$C$7:$C$1492,0),0)),"",OFFSET('HARGA SATUAN'!$D$6,MATCH(C538,'HARGA SATUAN'!$C$7:$C$1492,0),0))</f>
        <v/>
      </c>
      <c r="E538" s="577">
        <f ca="1">IF(B538="+","Unit",IF(ISERROR(OFFSET('HARGA SATUAN'!$E$6,MATCH(C538,'HARGA SATUAN'!$C$7:$C$1492,0),0)),"",OFFSET('HARGA SATUAN'!$E$6,MATCH(C538,'HARGA SATUAN'!$C$7:$C$1492,0),0)))</f>
        <v>0</v>
      </c>
      <c r="F538" s="668" t="str">
        <f ca="1" t="shared" si="26"/>
        <v/>
      </c>
      <c r="G538" s="573">
        <f ca="1">IF(ISERROR(OFFSET('HARGA SATUAN'!$I$6,MATCH(C538,'HARGA SATUAN'!$C$7:$C$1492,0),0)),"",OFFSET('HARGA SATUAN'!$I$6,MATCH(C538,'HARGA SATUAN'!$C$7:$C$1492,0),0))</f>
        <v>0</v>
      </c>
      <c r="H538" s="667" t="str">
        <f ca="1">IF(B538="","",#REF!)</f>
        <v/>
      </c>
      <c r="I538" s="667" t="str">
        <f ca="1">IF(B538="","",#REF!)</f>
        <v/>
      </c>
      <c r="J538" s="667" t="str">
        <f ca="1">IF(B538="","",#REF!)</f>
        <v/>
      </c>
      <c r="K538" s="667" t="str">
        <f ca="1">IF(B538="","",#REF!)</f>
        <v/>
      </c>
      <c r="L538" s="667" t="str">
        <f ca="1">IF(C538="","",#REF!)</f>
        <v/>
      </c>
    </row>
    <row r="539" spans="1:12">
      <c r="A539" s="640">
        <v>528</v>
      </c>
      <c r="B539" s="666" t="str">
        <f ca="1" t="shared" si="24"/>
        <v/>
      </c>
      <c r="C539" s="203" t="str">
        <f ca="1" t="shared" si="25"/>
        <v/>
      </c>
      <c r="D539" s="577" t="str">
        <f ca="1">IF(ISERROR(OFFSET('HARGA SATUAN'!$D$6,MATCH(C539,'HARGA SATUAN'!$C$7:$C$1492,0),0)),"",OFFSET('HARGA SATUAN'!$D$6,MATCH(C539,'HARGA SATUAN'!$C$7:$C$1492,0),0))</f>
        <v/>
      </c>
      <c r="E539" s="577">
        <f ca="1">IF(B539="+","Unit",IF(ISERROR(OFFSET('HARGA SATUAN'!$E$6,MATCH(C539,'HARGA SATUAN'!$C$7:$C$1492,0),0)),"",OFFSET('HARGA SATUAN'!$E$6,MATCH(C539,'HARGA SATUAN'!$C$7:$C$1492,0),0)))</f>
        <v>0</v>
      </c>
      <c r="F539" s="668" t="str">
        <f ca="1" t="shared" si="26"/>
        <v/>
      </c>
      <c r="G539" s="573">
        <f ca="1">IF(ISERROR(OFFSET('HARGA SATUAN'!$I$6,MATCH(C539,'HARGA SATUAN'!$C$7:$C$1492,0),0)),"",OFFSET('HARGA SATUAN'!$I$6,MATCH(C539,'HARGA SATUAN'!$C$7:$C$1492,0),0))</f>
        <v>0</v>
      </c>
      <c r="H539" s="667" t="str">
        <f ca="1">IF(B539="","",#REF!)</f>
        <v/>
      </c>
      <c r="I539" s="667" t="str">
        <f ca="1">IF(B539="","",#REF!)</f>
        <v/>
      </c>
      <c r="J539" s="667" t="str">
        <f ca="1">IF(B539="","",#REF!)</f>
        <v/>
      </c>
      <c r="K539" s="667" t="str">
        <f ca="1">IF(B539="","",#REF!)</f>
        <v/>
      </c>
      <c r="L539" s="667" t="str">
        <f ca="1">IF(C539="","",#REF!)</f>
        <v/>
      </c>
    </row>
    <row r="540" spans="1:12">
      <c r="A540" s="640">
        <v>529</v>
      </c>
      <c r="B540" s="666" t="str">
        <f ca="1" t="shared" si="24"/>
        <v/>
      </c>
      <c r="C540" s="203" t="str">
        <f ca="1" t="shared" si="25"/>
        <v/>
      </c>
      <c r="D540" s="577" t="str">
        <f ca="1">IF(ISERROR(OFFSET('HARGA SATUAN'!$D$6,MATCH(C540,'HARGA SATUAN'!$C$7:$C$1492,0),0)),"",OFFSET('HARGA SATUAN'!$D$6,MATCH(C540,'HARGA SATUAN'!$C$7:$C$1492,0),0))</f>
        <v/>
      </c>
      <c r="E540" s="577">
        <f ca="1">IF(B540="+","Unit",IF(ISERROR(OFFSET('HARGA SATUAN'!$E$6,MATCH(C540,'HARGA SATUAN'!$C$7:$C$1492,0),0)),"",OFFSET('HARGA SATUAN'!$E$6,MATCH(C540,'HARGA SATUAN'!$C$7:$C$1492,0),0)))</f>
        <v>0</v>
      </c>
      <c r="F540" s="668" t="str">
        <f ca="1" t="shared" si="26"/>
        <v/>
      </c>
      <c r="G540" s="573">
        <f ca="1">IF(ISERROR(OFFSET('HARGA SATUAN'!$I$6,MATCH(C540,'HARGA SATUAN'!$C$7:$C$1492,0),0)),"",OFFSET('HARGA SATUAN'!$I$6,MATCH(C540,'HARGA SATUAN'!$C$7:$C$1492,0),0))</f>
        <v>0</v>
      </c>
      <c r="H540" s="667" t="str">
        <f ca="1">IF(B540="","",#REF!)</f>
        <v/>
      </c>
      <c r="I540" s="667" t="str">
        <f ca="1">IF(B540="","",#REF!)</f>
        <v/>
      </c>
      <c r="J540" s="667" t="str">
        <f ca="1">IF(B540="","",#REF!)</f>
        <v/>
      </c>
      <c r="K540" s="667" t="str">
        <f ca="1">IF(B540="","",#REF!)</f>
        <v/>
      </c>
      <c r="L540" s="667" t="str">
        <f ca="1">IF(C540="","",#REF!)</f>
        <v/>
      </c>
    </row>
    <row r="541" spans="1:12">
      <c r="A541" s="640">
        <v>530</v>
      </c>
      <c r="B541" s="666" t="str">
        <f ca="1" t="shared" si="24"/>
        <v/>
      </c>
      <c r="C541" s="203" t="str">
        <f ca="1" t="shared" si="25"/>
        <v/>
      </c>
      <c r="D541" s="577" t="str">
        <f ca="1">IF(ISERROR(OFFSET('HARGA SATUAN'!$D$6,MATCH(C541,'HARGA SATUAN'!$C$7:$C$1492,0),0)),"",OFFSET('HARGA SATUAN'!$D$6,MATCH(C541,'HARGA SATUAN'!$C$7:$C$1492,0),0))</f>
        <v/>
      </c>
      <c r="E541" s="577">
        <f ca="1">IF(B541="+","Unit",IF(ISERROR(OFFSET('HARGA SATUAN'!$E$6,MATCH(C541,'HARGA SATUAN'!$C$7:$C$1492,0),0)),"",OFFSET('HARGA SATUAN'!$E$6,MATCH(C541,'HARGA SATUAN'!$C$7:$C$1492,0),0)))</f>
        <v>0</v>
      </c>
      <c r="F541" s="668" t="str">
        <f ca="1" t="shared" si="26"/>
        <v/>
      </c>
      <c r="G541" s="573">
        <f ca="1">IF(ISERROR(OFFSET('HARGA SATUAN'!$I$6,MATCH(C541,'HARGA SATUAN'!$C$7:$C$1492,0),0)),"",OFFSET('HARGA SATUAN'!$I$6,MATCH(C541,'HARGA SATUAN'!$C$7:$C$1492,0),0))</f>
        <v>0</v>
      </c>
      <c r="H541" s="667" t="str">
        <f ca="1">IF(B541="","",#REF!)</f>
        <v/>
      </c>
      <c r="I541" s="667" t="str">
        <f ca="1">IF(B541="","",#REF!)</f>
        <v/>
      </c>
      <c r="J541" s="667" t="str">
        <f ca="1">IF(B541="","",#REF!)</f>
        <v/>
      </c>
      <c r="K541" s="667" t="str">
        <f ca="1">IF(B541="","",#REF!)</f>
        <v/>
      </c>
      <c r="L541" s="667" t="str">
        <f ca="1">IF(C541="","",#REF!)</f>
        <v/>
      </c>
    </row>
    <row r="542" spans="1:12">
      <c r="A542" s="640">
        <v>531</v>
      </c>
      <c r="B542" s="666" t="str">
        <f ca="1" t="shared" si="24"/>
        <v/>
      </c>
      <c r="C542" s="203" t="str">
        <f ca="1" t="shared" si="25"/>
        <v/>
      </c>
      <c r="D542" s="577" t="str">
        <f ca="1">IF(ISERROR(OFFSET('HARGA SATUAN'!$D$6,MATCH(C542,'HARGA SATUAN'!$C$7:$C$1492,0),0)),"",OFFSET('HARGA SATUAN'!$D$6,MATCH(C542,'HARGA SATUAN'!$C$7:$C$1492,0),0))</f>
        <v/>
      </c>
      <c r="E542" s="577">
        <f ca="1">IF(B542="+","Unit",IF(ISERROR(OFFSET('HARGA SATUAN'!$E$6,MATCH(C542,'HARGA SATUAN'!$C$7:$C$1492,0),0)),"",OFFSET('HARGA SATUAN'!$E$6,MATCH(C542,'HARGA SATUAN'!$C$7:$C$1492,0),0)))</f>
        <v>0</v>
      </c>
      <c r="F542" s="668" t="str">
        <f ca="1" t="shared" si="26"/>
        <v/>
      </c>
      <c r="G542" s="573">
        <f ca="1">IF(ISERROR(OFFSET('HARGA SATUAN'!$I$6,MATCH(C542,'HARGA SATUAN'!$C$7:$C$1492,0),0)),"",OFFSET('HARGA SATUAN'!$I$6,MATCH(C542,'HARGA SATUAN'!$C$7:$C$1492,0),0))</f>
        <v>0</v>
      </c>
      <c r="H542" s="667" t="str">
        <f ca="1">IF(B542="","",#REF!)</f>
        <v/>
      </c>
      <c r="I542" s="667" t="str">
        <f ca="1">IF(B542="","",#REF!)</f>
        <v/>
      </c>
      <c r="J542" s="667" t="str">
        <f ca="1">IF(B542="","",#REF!)</f>
        <v/>
      </c>
      <c r="K542" s="667" t="str">
        <f ca="1">IF(B542="","",#REF!)</f>
        <v/>
      </c>
      <c r="L542" s="667" t="str">
        <f ca="1">IF(C542="","",#REF!)</f>
        <v/>
      </c>
    </row>
    <row r="543" spans="1:12">
      <c r="A543" s="640">
        <v>532</v>
      </c>
      <c r="B543" s="666" t="str">
        <f ca="1" t="shared" si="24"/>
        <v/>
      </c>
      <c r="C543" s="203" t="str">
        <f ca="1" t="shared" si="25"/>
        <v/>
      </c>
      <c r="D543" s="577" t="str">
        <f ca="1">IF(ISERROR(OFFSET('HARGA SATUAN'!$D$6,MATCH(C543,'HARGA SATUAN'!$C$7:$C$1492,0),0)),"",OFFSET('HARGA SATUAN'!$D$6,MATCH(C543,'HARGA SATUAN'!$C$7:$C$1492,0),0))</f>
        <v/>
      </c>
      <c r="E543" s="577">
        <f ca="1">IF(B543="+","Unit",IF(ISERROR(OFFSET('HARGA SATUAN'!$E$6,MATCH(C543,'HARGA SATUAN'!$C$7:$C$1492,0),0)),"",OFFSET('HARGA SATUAN'!$E$6,MATCH(C543,'HARGA SATUAN'!$C$7:$C$1492,0),0)))</f>
        <v>0</v>
      </c>
      <c r="F543" s="668" t="str">
        <f ca="1" t="shared" si="26"/>
        <v/>
      </c>
      <c r="G543" s="573">
        <f ca="1">IF(ISERROR(OFFSET('HARGA SATUAN'!$I$6,MATCH(C543,'HARGA SATUAN'!$C$7:$C$1492,0),0)),"",OFFSET('HARGA SATUAN'!$I$6,MATCH(C543,'HARGA SATUAN'!$C$7:$C$1492,0),0))</f>
        <v>0</v>
      </c>
      <c r="H543" s="667" t="str">
        <f ca="1">IF(B543="","",#REF!)</f>
        <v/>
      </c>
      <c r="I543" s="667" t="str">
        <f ca="1">IF(B543="","",#REF!)</f>
        <v/>
      </c>
      <c r="J543" s="667" t="str">
        <f ca="1">IF(B543="","",#REF!)</f>
        <v/>
      </c>
      <c r="K543" s="667" t="str">
        <f ca="1">IF(B543="","",#REF!)</f>
        <v/>
      </c>
      <c r="L543" s="667" t="str">
        <f ca="1">IF(C543="","",#REF!)</f>
        <v/>
      </c>
    </row>
    <row r="544" spans="1:12">
      <c r="A544" s="640">
        <v>533</v>
      </c>
      <c r="B544" s="666" t="str">
        <f ca="1" t="shared" si="24"/>
        <v/>
      </c>
      <c r="C544" s="203" t="str">
        <f ca="1" t="shared" si="25"/>
        <v/>
      </c>
      <c r="D544" s="577" t="str">
        <f ca="1">IF(ISERROR(OFFSET('HARGA SATUAN'!$D$6,MATCH(C544,'HARGA SATUAN'!$C$7:$C$1492,0),0)),"",OFFSET('HARGA SATUAN'!$D$6,MATCH(C544,'HARGA SATUAN'!$C$7:$C$1492,0),0))</f>
        <v/>
      </c>
      <c r="E544" s="577">
        <f ca="1">IF(B544="+","Unit",IF(ISERROR(OFFSET('HARGA SATUAN'!$E$6,MATCH(C544,'HARGA SATUAN'!$C$7:$C$1492,0),0)),"",OFFSET('HARGA SATUAN'!$E$6,MATCH(C544,'HARGA SATUAN'!$C$7:$C$1492,0),0)))</f>
        <v>0</v>
      </c>
      <c r="F544" s="668" t="str">
        <f ca="1" t="shared" si="26"/>
        <v/>
      </c>
      <c r="G544" s="573">
        <f ca="1">IF(ISERROR(OFFSET('HARGA SATUAN'!$I$6,MATCH(C544,'HARGA SATUAN'!$C$7:$C$1492,0),0)),"",OFFSET('HARGA SATUAN'!$I$6,MATCH(C544,'HARGA SATUAN'!$C$7:$C$1492,0),0))</f>
        <v>0</v>
      </c>
      <c r="H544" s="667" t="str">
        <f ca="1">IF(B544="","",#REF!)</f>
        <v/>
      </c>
      <c r="I544" s="667" t="str">
        <f ca="1">IF(B544="","",#REF!)</f>
        <v/>
      </c>
      <c r="J544" s="667" t="str">
        <f ca="1">IF(B544="","",#REF!)</f>
        <v/>
      </c>
      <c r="K544" s="667" t="str">
        <f ca="1">IF(B544="","",#REF!)</f>
        <v/>
      </c>
      <c r="L544" s="667" t="str">
        <f ca="1">IF(C544="","",#REF!)</f>
        <v/>
      </c>
    </row>
    <row r="545" spans="1:12">
      <c r="A545" s="640">
        <v>534</v>
      </c>
      <c r="B545" s="666" t="str">
        <f ca="1" t="shared" si="24"/>
        <v/>
      </c>
      <c r="C545" s="203" t="str">
        <f ca="1" t="shared" si="25"/>
        <v/>
      </c>
      <c r="D545" s="577" t="str">
        <f ca="1">IF(ISERROR(OFFSET('HARGA SATUAN'!$D$6,MATCH(C545,'HARGA SATUAN'!$C$7:$C$1492,0),0)),"",OFFSET('HARGA SATUAN'!$D$6,MATCH(C545,'HARGA SATUAN'!$C$7:$C$1492,0),0))</f>
        <v/>
      </c>
      <c r="E545" s="577">
        <f ca="1">IF(B545="+","Unit",IF(ISERROR(OFFSET('HARGA SATUAN'!$E$6,MATCH(C545,'HARGA SATUAN'!$C$7:$C$1492,0),0)),"",OFFSET('HARGA SATUAN'!$E$6,MATCH(C545,'HARGA SATUAN'!$C$7:$C$1492,0),0)))</f>
        <v>0</v>
      </c>
      <c r="F545" s="668" t="str">
        <f ca="1" t="shared" si="26"/>
        <v/>
      </c>
      <c r="G545" s="573">
        <f ca="1">IF(ISERROR(OFFSET('HARGA SATUAN'!$I$6,MATCH(C545,'HARGA SATUAN'!$C$7:$C$1492,0),0)),"",OFFSET('HARGA SATUAN'!$I$6,MATCH(C545,'HARGA SATUAN'!$C$7:$C$1492,0),0))</f>
        <v>0</v>
      </c>
      <c r="H545" s="667" t="str">
        <f ca="1">IF(B545="","",#REF!)</f>
        <v/>
      </c>
      <c r="I545" s="667" t="str">
        <f ca="1">IF(B545="","",#REF!)</f>
        <v/>
      </c>
      <c r="J545" s="667" t="str">
        <f ca="1">IF(B545="","",#REF!)</f>
        <v/>
      </c>
      <c r="K545" s="667" t="str">
        <f ca="1">IF(B545="","",#REF!)</f>
        <v/>
      </c>
      <c r="L545" s="667" t="str">
        <f ca="1">IF(C545="","",#REF!)</f>
        <v/>
      </c>
    </row>
    <row r="546" spans="1:12">
      <c r="A546" s="640">
        <v>535</v>
      </c>
      <c r="B546" s="666" t="str">
        <f ca="1" t="shared" si="24"/>
        <v/>
      </c>
      <c r="C546" s="203" t="str">
        <f ca="1" t="shared" si="25"/>
        <v/>
      </c>
      <c r="D546" s="577" t="str">
        <f ca="1">IF(ISERROR(OFFSET('HARGA SATUAN'!$D$6,MATCH(C546,'HARGA SATUAN'!$C$7:$C$1492,0),0)),"",OFFSET('HARGA SATUAN'!$D$6,MATCH(C546,'HARGA SATUAN'!$C$7:$C$1492,0),0))</f>
        <v/>
      </c>
      <c r="E546" s="577">
        <f ca="1">IF(B546="+","Unit",IF(ISERROR(OFFSET('HARGA SATUAN'!$E$6,MATCH(C546,'HARGA SATUAN'!$C$7:$C$1492,0),0)),"",OFFSET('HARGA SATUAN'!$E$6,MATCH(C546,'HARGA SATUAN'!$C$7:$C$1492,0),0)))</f>
        <v>0</v>
      </c>
      <c r="F546" s="668" t="str">
        <f ca="1" t="shared" si="26"/>
        <v/>
      </c>
      <c r="G546" s="573">
        <f ca="1">IF(ISERROR(OFFSET('HARGA SATUAN'!$I$6,MATCH(C546,'HARGA SATUAN'!$C$7:$C$1492,0),0)),"",OFFSET('HARGA SATUAN'!$I$6,MATCH(C546,'HARGA SATUAN'!$C$7:$C$1492,0),0))</f>
        <v>0</v>
      </c>
      <c r="H546" s="667" t="str">
        <f ca="1">IF(B546="","",#REF!)</f>
        <v/>
      </c>
      <c r="I546" s="667" t="str">
        <f ca="1">IF(B546="","",#REF!)</f>
        <v/>
      </c>
      <c r="J546" s="667" t="str">
        <f ca="1">IF(B546="","",#REF!)</f>
        <v/>
      </c>
      <c r="K546" s="667" t="str">
        <f ca="1">IF(B546="","",#REF!)</f>
        <v/>
      </c>
      <c r="L546" s="667" t="str">
        <f ca="1">IF(C546="","",#REF!)</f>
        <v/>
      </c>
    </row>
    <row r="547" spans="1:12">
      <c r="A547" s="640">
        <v>536</v>
      </c>
      <c r="B547" s="666" t="str">
        <f ca="1" t="shared" si="24"/>
        <v/>
      </c>
      <c r="C547" s="203" t="str">
        <f ca="1" t="shared" si="25"/>
        <v/>
      </c>
      <c r="D547" s="577" t="str">
        <f ca="1">IF(ISERROR(OFFSET('HARGA SATUAN'!$D$6,MATCH(C547,'HARGA SATUAN'!$C$7:$C$1492,0),0)),"",OFFSET('HARGA SATUAN'!$D$6,MATCH(C547,'HARGA SATUAN'!$C$7:$C$1492,0),0))</f>
        <v/>
      </c>
      <c r="E547" s="577">
        <f ca="1">IF(B547="+","Unit",IF(ISERROR(OFFSET('HARGA SATUAN'!$E$6,MATCH(C547,'HARGA SATUAN'!$C$7:$C$1492,0),0)),"",OFFSET('HARGA SATUAN'!$E$6,MATCH(C547,'HARGA SATUAN'!$C$7:$C$1492,0),0)))</f>
        <v>0</v>
      </c>
      <c r="F547" s="668" t="str">
        <f ca="1" t="shared" si="26"/>
        <v/>
      </c>
      <c r="G547" s="573">
        <f ca="1">IF(ISERROR(OFFSET('HARGA SATUAN'!$I$6,MATCH(C547,'HARGA SATUAN'!$C$7:$C$1492,0),0)),"",OFFSET('HARGA SATUAN'!$I$6,MATCH(C547,'HARGA SATUAN'!$C$7:$C$1492,0),0))</f>
        <v>0</v>
      </c>
      <c r="H547" s="667" t="str">
        <f ca="1">IF(B547="","",#REF!)</f>
        <v/>
      </c>
      <c r="I547" s="667" t="str">
        <f ca="1">IF(B547="","",#REF!)</f>
        <v/>
      </c>
      <c r="J547" s="667" t="str">
        <f ca="1">IF(B547="","",#REF!)</f>
        <v/>
      </c>
      <c r="K547" s="667" t="str">
        <f ca="1">IF(B547="","",#REF!)</f>
        <v/>
      </c>
      <c r="L547" s="667" t="str">
        <f ca="1">IF(C547="","",#REF!)</f>
        <v/>
      </c>
    </row>
    <row r="548" spans="1:12">
      <c r="A548" s="640">
        <v>537</v>
      </c>
      <c r="B548" s="666" t="str">
        <f ca="1" t="shared" si="24"/>
        <v/>
      </c>
      <c r="C548" s="203" t="str">
        <f ca="1" t="shared" si="25"/>
        <v/>
      </c>
      <c r="D548" s="577" t="str">
        <f ca="1">IF(ISERROR(OFFSET('HARGA SATUAN'!$D$6,MATCH(C548,'HARGA SATUAN'!$C$7:$C$1492,0),0)),"",OFFSET('HARGA SATUAN'!$D$6,MATCH(C548,'HARGA SATUAN'!$C$7:$C$1492,0),0))</f>
        <v/>
      </c>
      <c r="E548" s="577">
        <f ca="1">IF(B548="+","Unit",IF(ISERROR(OFFSET('HARGA SATUAN'!$E$6,MATCH(C548,'HARGA SATUAN'!$C$7:$C$1492,0),0)),"",OFFSET('HARGA SATUAN'!$E$6,MATCH(C548,'HARGA SATUAN'!$C$7:$C$1492,0),0)))</f>
        <v>0</v>
      </c>
      <c r="F548" s="668" t="str">
        <f ca="1" t="shared" si="26"/>
        <v/>
      </c>
      <c r="G548" s="573">
        <f ca="1">IF(ISERROR(OFFSET('HARGA SATUAN'!$I$6,MATCH(C548,'HARGA SATUAN'!$C$7:$C$1492,0),0)),"",OFFSET('HARGA SATUAN'!$I$6,MATCH(C548,'HARGA SATUAN'!$C$7:$C$1492,0),0))</f>
        <v>0</v>
      </c>
      <c r="H548" s="667" t="str">
        <f ca="1">IF(B548="","",#REF!)</f>
        <v/>
      </c>
      <c r="I548" s="667" t="str">
        <f ca="1">IF(B548="","",#REF!)</f>
        <v/>
      </c>
      <c r="J548" s="667" t="str">
        <f ca="1">IF(B548="","",#REF!)</f>
        <v/>
      </c>
      <c r="K548" s="667" t="str">
        <f ca="1">IF(B548="","",#REF!)</f>
        <v/>
      </c>
      <c r="L548" s="667" t="str">
        <f ca="1">IF(C548="","",#REF!)</f>
        <v/>
      </c>
    </row>
    <row r="549" spans="1:12">
      <c r="A549" s="640">
        <v>538</v>
      </c>
      <c r="B549" s="666" t="str">
        <f ca="1" t="shared" si="24"/>
        <v/>
      </c>
      <c r="C549" s="203" t="str">
        <f ca="1" t="shared" si="25"/>
        <v/>
      </c>
      <c r="D549" s="577" t="str">
        <f ca="1">IF(ISERROR(OFFSET('HARGA SATUAN'!$D$6,MATCH(C549,'HARGA SATUAN'!$C$7:$C$1492,0),0)),"",OFFSET('HARGA SATUAN'!$D$6,MATCH(C549,'HARGA SATUAN'!$C$7:$C$1492,0),0))</f>
        <v/>
      </c>
      <c r="E549" s="577">
        <f ca="1">IF(B549="+","Unit",IF(ISERROR(OFFSET('HARGA SATUAN'!$E$6,MATCH(C549,'HARGA SATUAN'!$C$7:$C$1492,0),0)),"",OFFSET('HARGA SATUAN'!$E$6,MATCH(C549,'HARGA SATUAN'!$C$7:$C$1492,0),0)))</f>
        <v>0</v>
      </c>
      <c r="F549" s="668" t="str">
        <f ca="1" t="shared" si="26"/>
        <v/>
      </c>
      <c r="G549" s="573">
        <f ca="1">IF(ISERROR(OFFSET('HARGA SATUAN'!$I$6,MATCH(C549,'HARGA SATUAN'!$C$7:$C$1492,0),0)),"",OFFSET('HARGA SATUAN'!$I$6,MATCH(C549,'HARGA SATUAN'!$C$7:$C$1492,0),0))</f>
        <v>0</v>
      </c>
      <c r="H549" s="667" t="str">
        <f ca="1">IF(B549="","",#REF!)</f>
        <v/>
      </c>
      <c r="I549" s="667" t="str">
        <f ca="1">IF(B549="","",#REF!)</f>
        <v/>
      </c>
      <c r="J549" s="667" t="str">
        <f ca="1">IF(B549="","",#REF!)</f>
        <v/>
      </c>
      <c r="K549" s="667" t="str">
        <f ca="1">IF(B549="","",#REF!)</f>
        <v/>
      </c>
      <c r="L549" s="667" t="str">
        <f ca="1">IF(C549="","",#REF!)</f>
        <v/>
      </c>
    </row>
    <row r="550" spans="1:12">
      <c r="A550" s="640">
        <v>539</v>
      </c>
      <c r="B550" s="666" t="str">
        <f ca="1" t="shared" si="24"/>
        <v/>
      </c>
      <c r="C550" s="203" t="str">
        <f ca="1" t="shared" si="25"/>
        <v/>
      </c>
      <c r="D550" s="577" t="str">
        <f ca="1">IF(ISERROR(OFFSET('HARGA SATUAN'!$D$6,MATCH(C550,'HARGA SATUAN'!$C$7:$C$1492,0),0)),"",OFFSET('HARGA SATUAN'!$D$6,MATCH(C550,'HARGA SATUAN'!$C$7:$C$1492,0),0))</f>
        <v/>
      </c>
      <c r="E550" s="577">
        <f ca="1">IF(B550="+","Unit",IF(ISERROR(OFFSET('HARGA SATUAN'!$E$6,MATCH(C550,'HARGA SATUAN'!$C$7:$C$1492,0),0)),"",OFFSET('HARGA SATUAN'!$E$6,MATCH(C550,'HARGA SATUAN'!$C$7:$C$1492,0),0)))</f>
        <v>0</v>
      </c>
      <c r="F550" s="668" t="str">
        <f ca="1" t="shared" si="26"/>
        <v/>
      </c>
      <c r="G550" s="573">
        <f ca="1">IF(ISERROR(OFFSET('HARGA SATUAN'!$I$6,MATCH(C550,'HARGA SATUAN'!$C$7:$C$1492,0),0)),"",OFFSET('HARGA SATUAN'!$I$6,MATCH(C550,'HARGA SATUAN'!$C$7:$C$1492,0),0))</f>
        <v>0</v>
      </c>
      <c r="H550" s="667" t="str">
        <f ca="1">IF(B550="","",#REF!)</f>
        <v/>
      </c>
      <c r="I550" s="667" t="str">
        <f ca="1">IF(B550="","",#REF!)</f>
        <v/>
      </c>
      <c r="J550" s="667" t="str">
        <f ca="1">IF(B550="","",#REF!)</f>
        <v/>
      </c>
      <c r="K550" s="667" t="str">
        <f ca="1">IF(B550="","",#REF!)</f>
        <v/>
      </c>
      <c r="L550" s="667" t="str">
        <f ca="1">IF(C550="","",#REF!)</f>
        <v/>
      </c>
    </row>
    <row r="551" spans="1:12">
      <c r="A551" s="640">
        <v>540</v>
      </c>
      <c r="B551" s="666" t="str">
        <f ca="1" t="shared" si="24"/>
        <v/>
      </c>
      <c r="C551" s="203" t="str">
        <f ca="1" t="shared" si="25"/>
        <v/>
      </c>
      <c r="D551" s="577" t="str">
        <f ca="1">IF(ISERROR(OFFSET('HARGA SATUAN'!$D$6,MATCH(C551,'HARGA SATUAN'!$C$7:$C$1492,0),0)),"",OFFSET('HARGA SATUAN'!$D$6,MATCH(C551,'HARGA SATUAN'!$C$7:$C$1492,0),0))</f>
        <v/>
      </c>
      <c r="E551" s="577">
        <f ca="1">IF(B551="+","Unit",IF(ISERROR(OFFSET('HARGA SATUAN'!$E$6,MATCH(C551,'HARGA SATUAN'!$C$7:$C$1492,0),0)),"",OFFSET('HARGA SATUAN'!$E$6,MATCH(C551,'HARGA SATUAN'!$C$7:$C$1492,0),0)))</f>
        <v>0</v>
      </c>
      <c r="F551" s="668" t="str">
        <f ca="1" t="shared" si="26"/>
        <v/>
      </c>
      <c r="G551" s="573">
        <f ca="1">IF(ISERROR(OFFSET('HARGA SATUAN'!$I$6,MATCH(C551,'HARGA SATUAN'!$C$7:$C$1492,0),0)),"",OFFSET('HARGA SATUAN'!$I$6,MATCH(C551,'HARGA SATUAN'!$C$7:$C$1492,0),0))</f>
        <v>0</v>
      </c>
      <c r="H551" s="667" t="str">
        <f ca="1">IF(B551="","",#REF!)</f>
        <v/>
      </c>
      <c r="I551" s="667" t="str">
        <f ca="1">IF(B551="","",#REF!)</f>
        <v/>
      </c>
      <c r="J551" s="667" t="str">
        <f ca="1">IF(B551="","",#REF!)</f>
        <v/>
      </c>
      <c r="K551" s="667" t="str">
        <f ca="1">IF(B551="","",#REF!)</f>
        <v/>
      </c>
      <c r="L551" s="667" t="str">
        <f ca="1">IF(C551="","",#REF!)</f>
        <v/>
      </c>
    </row>
    <row r="552" spans="1:12">
      <c r="A552" s="640">
        <v>541</v>
      </c>
      <c r="B552" s="666" t="str">
        <f ca="1" t="shared" si="24"/>
        <v/>
      </c>
      <c r="C552" s="203" t="str">
        <f ca="1" t="shared" si="25"/>
        <v/>
      </c>
      <c r="D552" s="577" t="str">
        <f ca="1">IF(ISERROR(OFFSET('HARGA SATUAN'!$D$6,MATCH(C552,'HARGA SATUAN'!$C$7:$C$1492,0),0)),"",OFFSET('HARGA SATUAN'!$D$6,MATCH(C552,'HARGA SATUAN'!$C$7:$C$1492,0),0))</f>
        <v/>
      </c>
      <c r="E552" s="577">
        <f ca="1">IF(B552="+","Unit",IF(ISERROR(OFFSET('HARGA SATUAN'!$E$6,MATCH(C552,'HARGA SATUAN'!$C$7:$C$1492,0),0)),"",OFFSET('HARGA SATUAN'!$E$6,MATCH(C552,'HARGA SATUAN'!$C$7:$C$1492,0),0)))</f>
        <v>0</v>
      </c>
      <c r="F552" s="668" t="str">
        <f ca="1" t="shared" si="26"/>
        <v/>
      </c>
      <c r="G552" s="573">
        <f ca="1">IF(ISERROR(OFFSET('HARGA SATUAN'!$I$6,MATCH(C552,'HARGA SATUAN'!$C$7:$C$1492,0),0)),"",OFFSET('HARGA SATUAN'!$I$6,MATCH(C552,'HARGA SATUAN'!$C$7:$C$1492,0),0))</f>
        <v>0</v>
      </c>
      <c r="H552" s="667" t="str">
        <f ca="1">IF(B552="","",#REF!)</f>
        <v/>
      </c>
      <c r="I552" s="667" t="str">
        <f ca="1">IF(B552="","",#REF!)</f>
        <v/>
      </c>
      <c r="J552" s="667" t="str">
        <f ca="1">IF(B552="","",#REF!)</f>
        <v/>
      </c>
      <c r="K552" s="667" t="str">
        <f ca="1">IF(B552="","",#REF!)</f>
        <v/>
      </c>
      <c r="L552" s="667" t="str">
        <f ca="1">IF(C552="","",#REF!)</f>
        <v/>
      </c>
    </row>
    <row r="553" spans="1:12">
      <c r="A553" s="640">
        <v>542</v>
      </c>
      <c r="B553" s="666" t="str">
        <f ca="1" t="shared" si="24"/>
        <v/>
      </c>
      <c r="C553" s="203" t="str">
        <f ca="1" t="shared" si="25"/>
        <v/>
      </c>
      <c r="D553" s="577" t="str">
        <f ca="1">IF(ISERROR(OFFSET('HARGA SATUAN'!$D$6,MATCH(C553,'HARGA SATUAN'!$C$7:$C$1492,0),0)),"",OFFSET('HARGA SATUAN'!$D$6,MATCH(C553,'HARGA SATUAN'!$C$7:$C$1492,0),0))</f>
        <v/>
      </c>
      <c r="E553" s="577">
        <f ca="1">IF(B553="+","Unit",IF(ISERROR(OFFSET('HARGA SATUAN'!$E$6,MATCH(C553,'HARGA SATUAN'!$C$7:$C$1492,0),0)),"",OFFSET('HARGA SATUAN'!$E$6,MATCH(C553,'HARGA SATUAN'!$C$7:$C$1492,0),0)))</f>
        <v>0</v>
      </c>
      <c r="F553" s="668" t="str">
        <f ca="1" t="shared" si="26"/>
        <v/>
      </c>
      <c r="G553" s="573">
        <f ca="1">IF(ISERROR(OFFSET('HARGA SATUAN'!$I$6,MATCH(C553,'HARGA SATUAN'!$C$7:$C$1492,0),0)),"",OFFSET('HARGA SATUAN'!$I$6,MATCH(C553,'HARGA SATUAN'!$C$7:$C$1492,0),0))</f>
        <v>0</v>
      </c>
      <c r="H553" s="667" t="str">
        <f ca="1">IF(B553="","",#REF!)</f>
        <v/>
      </c>
      <c r="I553" s="667" t="str">
        <f ca="1">IF(B553="","",#REF!)</f>
        <v/>
      </c>
      <c r="J553" s="667" t="str">
        <f ca="1">IF(B553="","",#REF!)</f>
        <v/>
      </c>
      <c r="K553" s="667" t="str">
        <f ca="1">IF(B553="","",#REF!)</f>
        <v/>
      </c>
      <c r="L553" s="667" t="str">
        <f ca="1">IF(C553="","",#REF!)</f>
        <v/>
      </c>
    </row>
    <row r="554" spans="1:12">
      <c r="A554" s="640">
        <v>543</v>
      </c>
      <c r="B554" s="666" t="str">
        <f ca="1" t="shared" si="24"/>
        <v/>
      </c>
      <c r="C554" s="203" t="str">
        <f ca="1" t="shared" si="25"/>
        <v/>
      </c>
      <c r="D554" s="577" t="str">
        <f ca="1">IF(ISERROR(OFFSET('HARGA SATUAN'!$D$6,MATCH(C554,'HARGA SATUAN'!$C$7:$C$1492,0),0)),"",OFFSET('HARGA SATUAN'!$D$6,MATCH(C554,'HARGA SATUAN'!$C$7:$C$1492,0),0))</f>
        <v/>
      </c>
      <c r="E554" s="577">
        <f ca="1">IF(B554="+","Unit",IF(ISERROR(OFFSET('HARGA SATUAN'!$E$6,MATCH(C554,'HARGA SATUAN'!$C$7:$C$1492,0),0)),"",OFFSET('HARGA SATUAN'!$E$6,MATCH(C554,'HARGA SATUAN'!$C$7:$C$1492,0),0)))</f>
        <v>0</v>
      </c>
      <c r="F554" s="668" t="str">
        <f ca="1" t="shared" si="26"/>
        <v/>
      </c>
      <c r="G554" s="573">
        <f ca="1">IF(ISERROR(OFFSET('HARGA SATUAN'!$I$6,MATCH(C554,'HARGA SATUAN'!$C$7:$C$1492,0),0)),"",OFFSET('HARGA SATUAN'!$I$6,MATCH(C554,'HARGA SATUAN'!$C$7:$C$1492,0),0))</f>
        <v>0</v>
      </c>
      <c r="H554" s="667" t="str">
        <f ca="1">IF(B554="","",#REF!)</f>
        <v/>
      </c>
      <c r="I554" s="667" t="str">
        <f ca="1">IF(B554="","",#REF!)</f>
        <v/>
      </c>
      <c r="J554" s="667" t="str">
        <f ca="1">IF(B554="","",#REF!)</f>
        <v/>
      </c>
      <c r="K554" s="667" t="str">
        <f ca="1">IF(B554="","",#REF!)</f>
        <v/>
      </c>
      <c r="L554" s="667" t="str">
        <f ca="1">IF(C554="","",#REF!)</f>
        <v/>
      </c>
    </row>
    <row r="555" spans="1:12">
      <c r="A555" s="640">
        <v>544</v>
      </c>
      <c r="B555" s="666" t="str">
        <f ca="1" t="shared" si="24"/>
        <v/>
      </c>
      <c r="C555" s="203" t="str">
        <f ca="1" t="shared" si="25"/>
        <v/>
      </c>
      <c r="D555" s="577" t="str">
        <f ca="1">IF(ISERROR(OFFSET('HARGA SATUAN'!$D$6,MATCH(C555,'HARGA SATUAN'!$C$7:$C$1492,0),0)),"",OFFSET('HARGA SATUAN'!$D$6,MATCH(C555,'HARGA SATUAN'!$C$7:$C$1492,0),0))</f>
        <v/>
      </c>
      <c r="E555" s="577">
        <f ca="1">IF(B555="+","Unit",IF(ISERROR(OFFSET('HARGA SATUAN'!$E$6,MATCH(C555,'HARGA SATUAN'!$C$7:$C$1492,0),0)),"",OFFSET('HARGA SATUAN'!$E$6,MATCH(C555,'HARGA SATUAN'!$C$7:$C$1492,0),0)))</f>
        <v>0</v>
      </c>
      <c r="F555" s="668" t="str">
        <f ca="1" t="shared" si="26"/>
        <v/>
      </c>
      <c r="G555" s="573">
        <f ca="1">IF(ISERROR(OFFSET('HARGA SATUAN'!$I$6,MATCH(C555,'HARGA SATUAN'!$C$7:$C$1492,0),0)),"",OFFSET('HARGA SATUAN'!$I$6,MATCH(C555,'HARGA SATUAN'!$C$7:$C$1492,0),0))</f>
        <v>0</v>
      </c>
      <c r="H555" s="667" t="str">
        <f ca="1">IF(B555="","",#REF!)</f>
        <v/>
      </c>
      <c r="I555" s="667" t="str">
        <f ca="1">IF(B555="","",#REF!)</f>
        <v/>
      </c>
      <c r="J555" s="667" t="str">
        <f ca="1">IF(B555="","",#REF!)</f>
        <v/>
      </c>
      <c r="K555" s="667" t="str">
        <f ca="1">IF(B555="","",#REF!)</f>
        <v/>
      </c>
      <c r="L555" s="667" t="str">
        <f ca="1">IF(C555="","",#REF!)</f>
        <v/>
      </c>
    </row>
    <row r="556" spans="1:12">
      <c r="A556" s="640">
        <v>545</v>
      </c>
      <c r="B556" s="666" t="str">
        <f ca="1" t="shared" si="24"/>
        <v/>
      </c>
      <c r="C556" s="203" t="str">
        <f ca="1" t="shared" si="25"/>
        <v/>
      </c>
      <c r="D556" s="577" t="str">
        <f ca="1">IF(ISERROR(OFFSET('HARGA SATUAN'!$D$6,MATCH(C556,'HARGA SATUAN'!$C$7:$C$1492,0),0)),"",OFFSET('HARGA SATUAN'!$D$6,MATCH(C556,'HARGA SATUAN'!$C$7:$C$1492,0),0))</f>
        <v/>
      </c>
      <c r="E556" s="577">
        <f ca="1">IF(B556="+","Unit",IF(ISERROR(OFFSET('HARGA SATUAN'!$E$6,MATCH(C556,'HARGA SATUAN'!$C$7:$C$1492,0),0)),"",OFFSET('HARGA SATUAN'!$E$6,MATCH(C556,'HARGA SATUAN'!$C$7:$C$1492,0),0)))</f>
        <v>0</v>
      </c>
      <c r="F556" s="668" t="str">
        <f ca="1" t="shared" si="26"/>
        <v/>
      </c>
      <c r="G556" s="573">
        <f ca="1">IF(ISERROR(OFFSET('HARGA SATUAN'!$I$6,MATCH(C556,'HARGA SATUAN'!$C$7:$C$1492,0),0)),"",OFFSET('HARGA SATUAN'!$I$6,MATCH(C556,'HARGA SATUAN'!$C$7:$C$1492,0),0))</f>
        <v>0</v>
      </c>
      <c r="H556" s="667" t="str">
        <f ca="1">IF(B556="","",#REF!)</f>
        <v/>
      </c>
      <c r="I556" s="667" t="str">
        <f ca="1">IF(B556="","",#REF!)</f>
        <v/>
      </c>
      <c r="J556" s="667" t="str">
        <f ca="1">IF(B556="","",#REF!)</f>
        <v/>
      </c>
      <c r="K556" s="667" t="str">
        <f ca="1">IF(B556="","",#REF!)</f>
        <v/>
      </c>
      <c r="L556" s="667" t="str">
        <f ca="1">IF(C556="","",#REF!)</f>
        <v/>
      </c>
    </row>
    <row r="557" spans="1:12">
      <c r="A557" s="640">
        <v>546</v>
      </c>
      <c r="B557" s="666" t="str">
        <f ca="1" t="shared" si="24"/>
        <v/>
      </c>
      <c r="C557" s="203" t="str">
        <f ca="1" t="shared" si="25"/>
        <v/>
      </c>
      <c r="D557" s="577" t="str">
        <f ca="1">IF(ISERROR(OFFSET('HARGA SATUAN'!$D$6,MATCH(C557,'HARGA SATUAN'!$C$7:$C$1492,0),0)),"",OFFSET('HARGA SATUAN'!$D$6,MATCH(C557,'HARGA SATUAN'!$C$7:$C$1492,0),0))</f>
        <v/>
      </c>
      <c r="E557" s="577">
        <f ca="1">IF(B557="+","Unit",IF(ISERROR(OFFSET('HARGA SATUAN'!$E$6,MATCH(C557,'HARGA SATUAN'!$C$7:$C$1492,0),0)),"",OFFSET('HARGA SATUAN'!$E$6,MATCH(C557,'HARGA SATUAN'!$C$7:$C$1492,0),0)))</f>
        <v>0</v>
      </c>
      <c r="F557" s="668" t="str">
        <f ca="1" t="shared" si="26"/>
        <v/>
      </c>
      <c r="G557" s="573">
        <f ca="1">IF(ISERROR(OFFSET('HARGA SATUAN'!$I$6,MATCH(C557,'HARGA SATUAN'!$C$7:$C$1492,0),0)),"",OFFSET('HARGA SATUAN'!$I$6,MATCH(C557,'HARGA SATUAN'!$C$7:$C$1492,0),0))</f>
        <v>0</v>
      </c>
      <c r="H557" s="667" t="str">
        <f ca="1">IF(B557="","",#REF!)</f>
        <v/>
      </c>
      <c r="I557" s="667" t="str">
        <f ca="1">IF(B557="","",#REF!)</f>
        <v/>
      </c>
      <c r="J557" s="667" t="str">
        <f ca="1">IF(B557="","",#REF!)</f>
        <v/>
      </c>
      <c r="K557" s="667" t="str">
        <f ca="1">IF(B557="","",#REF!)</f>
        <v/>
      </c>
      <c r="L557" s="667" t="str">
        <f ca="1">IF(C557="","",#REF!)</f>
        <v/>
      </c>
    </row>
    <row r="558" spans="1:12">
      <c r="A558" s="640">
        <v>547</v>
      </c>
      <c r="B558" s="666" t="str">
        <f ca="1" t="shared" si="24"/>
        <v/>
      </c>
      <c r="C558" s="203" t="str">
        <f ca="1" t="shared" si="25"/>
        <v/>
      </c>
      <c r="D558" s="577" t="str">
        <f ca="1">IF(ISERROR(OFFSET('HARGA SATUAN'!$D$6,MATCH(C558,'HARGA SATUAN'!$C$7:$C$1492,0),0)),"",OFFSET('HARGA SATUAN'!$D$6,MATCH(C558,'HARGA SATUAN'!$C$7:$C$1492,0),0))</f>
        <v/>
      </c>
      <c r="E558" s="577">
        <f ca="1">IF(B558="+","Unit",IF(ISERROR(OFFSET('HARGA SATUAN'!$E$6,MATCH(C558,'HARGA SATUAN'!$C$7:$C$1492,0),0)),"",OFFSET('HARGA SATUAN'!$E$6,MATCH(C558,'HARGA SATUAN'!$C$7:$C$1492,0),0)))</f>
        <v>0</v>
      </c>
      <c r="F558" s="668" t="str">
        <f ca="1" t="shared" si="26"/>
        <v/>
      </c>
      <c r="G558" s="573">
        <f ca="1">IF(ISERROR(OFFSET('HARGA SATUAN'!$I$6,MATCH(C558,'HARGA SATUAN'!$C$7:$C$1492,0),0)),"",OFFSET('HARGA SATUAN'!$I$6,MATCH(C558,'HARGA SATUAN'!$C$7:$C$1492,0),0))</f>
        <v>0</v>
      </c>
      <c r="H558" s="667" t="str">
        <f ca="1">IF(B558="","",#REF!)</f>
        <v/>
      </c>
      <c r="I558" s="667" t="str">
        <f ca="1">IF(B558="","",#REF!)</f>
        <v/>
      </c>
      <c r="J558" s="667" t="str">
        <f ca="1">IF(B558="","",#REF!)</f>
        <v/>
      </c>
      <c r="K558" s="667" t="str">
        <f ca="1">IF(B558="","",#REF!)</f>
        <v/>
      </c>
      <c r="L558" s="667" t="str">
        <f ca="1">IF(C558="","",#REF!)</f>
        <v/>
      </c>
    </row>
    <row r="559" spans="1:12">
      <c r="A559" s="640">
        <v>548</v>
      </c>
      <c r="B559" s="666" t="str">
        <f ca="1" t="shared" si="24"/>
        <v/>
      </c>
      <c r="C559" s="203" t="str">
        <f ca="1" t="shared" si="25"/>
        <v/>
      </c>
      <c r="D559" s="577" t="str">
        <f ca="1">IF(ISERROR(OFFSET('HARGA SATUAN'!$D$6,MATCH(C559,'HARGA SATUAN'!$C$7:$C$1492,0),0)),"",OFFSET('HARGA SATUAN'!$D$6,MATCH(C559,'HARGA SATUAN'!$C$7:$C$1492,0),0))</f>
        <v/>
      </c>
      <c r="E559" s="577">
        <f ca="1">IF(B559="+","Unit",IF(ISERROR(OFFSET('HARGA SATUAN'!$E$6,MATCH(C559,'HARGA SATUAN'!$C$7:$C$1492,0),0)),"",OFFSET('HARGA SATUAN'!$E$6,MATCH(C559,'HARGA SATUAN'!$C$7:$C$1492,0),0)))</f>
        <v>0</v>
      </c>
      <c r="F559" s="668" t="str">
        <f ca="1" t="shared" si="26"/>
        <v/>
      </c>
      <c r="G559" s="573">
        <f ca="1">IF(ISERROR(OFFSET('HARGA SATUAN'!$I$6,MATCH(C559,'HARGA SATUAN'!$C$7:$C$1492,0),0)),"",OFFSET('HARGA SATUAN'!$I$6,MATCH(C559,'HARGA SATUAN'!$C$7:$C$1492,0),0))</f>
        <v>0</v>
      </c>
      <c r="H559" s="667" t="str">
        <f ca="1">IF(B559="","",#REF!)</f>
        <v/>
      </c>
      <c r="I559" s="667" t="str">
        <f ca="1">IF(B559="","",#REF!)</f>
        <v/>
      </c>
      <c r="J559" s="667" t="str">
        <f ca="1">IF(B559="","",#REF!)</f>
        <v/>
      </c>
      <c r="K559" s="667" t="str">
        <f ca="1">IF(B559="","",#REF!)</f>
        <v/>
      </c>
      <c r="L559" s="667" t="str">
        <f ca="1">IF(C559="","",#REF!)</f>
        <v/>
      </c>
    </row>
    <row r="560" spans="1:12">
      <c r="A560" s="640">
        <v>549</v>
      </c>
      <c r="B560" s="666" t="str">
        <f ca="1" t="shared" si="24"/>
        <v/>
      </c>
      <c r="C560" s="203" t="str">
        <f ca="1" t="shared" si="25"/>
        <v/>
      </c>
      <c r="D560" s="577" t="str">
        <f ca="1">IF(ISERROR(OFFSET('HARGA SATUAN'!$D$6,MATCH(C560,'HARGA SATUAN'!$C$7:$C$1492,0),0)),"",OFFSET('HARGA SATUAN'!$D$6,MATCH(C560,'HARGA SATUAN'!$C$7:$C$1492,0),0))</f>
        <v/>
      </c>
      <c r="E560" s="577">
        <f ca="1">IF(B560="+","Unit",IF(ISERROR(OFFSET('HARGA SATUAN'!$E$6,MATCH(C560,'HARGA SATUAN'!$C$7:$C$1492,0),0)),"",OFFSET('HARGA SATUAN'!$E$6,MATCH(C560,'HARGA SATUAN'!$C$7:$C$1492,0),0)))</f>
        <v>0</v>
      </c>
      <c r="F560" s="668" t="str">
        <f ca="1" t="shared" si="26"/>
        <v/>
      </c>
      <c r="G560" s="573">
        <f ca="1">IF(ISERROR(OFFSET('HARGA SATUAN'!$I$6,MATCH(C560,'HARGA SATUAN'!$C$7:$C$1492,0),0)),"",OFFSET('HARGA SATUAN'!$I$6,MATCH(C560,'HARGA SATUAN'!$C$7:$C$1492,0),0))</f>
        <v>0</v>
      </c>
      <c r="H560" s="667" t="str">
        <f ca="1">IF(B560="","",#REF!)</f>
        <v/>
      </c>
      <c r="I560" s="667" t="str">
        <f ca="1">IF(B560="","",#REF!)</f>
        <v/>
      </c>
      <c r="J560" s="667" t="str">
        <f ca="1">IF(B560="","",#REF!)</f>
        <v/>
      </c>
      <c r="K560" s="667" t="str">
        <f ca="1">IF(B560="","",#REF!)</f>
        <v/>
      </c>
      <c r="L560" s="667" t="str">
        <f ca="1">IF(C560="","",#REF!)</f>
        <v/>
      </c>
    </row>
    <row r="561" spans="1:12">
      <c r="A561" s="640">
        <v>550</v>
      </c>
      <c r="B561" s="666" t="str">
        <f ca="1" t="shared" si="24"/>
        <v/>
      </c>
      <c r="C561" s="203" t="str">
        <f ca="1" t="shared" si="25"/>
        <v/>
      </c>
      <c r="D561" s="577" t="str">
        <f ca="1">IF(ISERROR(OFFSET('HARGA SATUAN'!$D$6,MATCH(C561,'HARGA SATUAN'!$C$7:$C$1492,0),0)),"",OFFSET('HARGA SATUAN'!$D$6,MATCH(C561,'HARGA SATUAN'!$C$7:$C$1492,0),0))</f>
        <v/>
      </c>
      <c r="E561" s="577">
        <f ca="1">IF(B561="+","Unit",IF(ISERROR(OFFSET('HARGA SATUAN'!$E$6,MATCH(C561,'HARGA SATUAN'!$C$7:$C$1492,0),0)),"",OFFSET('HARGA SATUAN'!$E$6,MATCH(C561,'HARGA SATUAN'!$C$7:$C$1492,0),0)))</f>
        <v>0</v>
      </c>
      <c r="F561" s="668" t="str">
        <f ca="1" t="shared" si="26"/>
        <v/>
      </c>
      <c r="G561" s="573">
        <f ca="1">IF(ISERROR(OFFSET('HARGA SATUAN'!$I$6,MATCH(C561,'HARGA SATUAN'!$C$7:$C$1492,0),0)),"",OFFSET('HARGA SATUAN'!$I$6,MATCH(C561,'HARGA SATUAN'!$C$7:$C$1492,0),0))</f>
        <v>0</v>
      </c>
      <c r="H561" s="667" t="str">
        <f ca="1">IF(B561="","",#REF!)</f>
        <v/>
      </c>
      <c r="I561" s="667" t="str">
        <f ca="1">IF(B561="","",#REF!)</f>
        <v/>
      </c>
      <c r="J561" s="667" t="str">
        <f ca="1">IF(B561="","",#REF!)</f>
        <v/>
      </c>
      <c r="K561" s="667" t="str">
        <f ca="1">IF(B561="","",#REF!)</f>
        <v/>
      </c>
      <c r="L561" s="667" t="str">
        <f ca="1">IF(C561="","",#REF!)</f>
        <v/>
      </c>
    </row>
    <row r="562" spans="1:12">
      <c r="A562" s="640">
        <v>551</v>
      </c>
      <c r="B562" s="666" t="str">
        <f ca="1" t="shared" si="24"/>
        <v/>
      </c>
      <c r="C562" s="203" t="str">
        <f ca="1" t="shared" si="25"/>
        <v/>
      </c>
      <c r="D562" s="577" t="str">
        <f ca="1">IF(ISERROR(OFFSET('HARGA SATUAN'!$D$6,MATCH(C562,'HARGA SATUAN'!$C$7:$C$1492,0),0)),"",OFFSET('HARGA SATUAN'!$D$6,MATCH(C562,'HARGA SATUAN'!$C$7:$C$1492,0),0))</f>
        <v/>
      </c>
      <c r="E562" s="577">
        <f ca="1">IF(B562="+","Unit",IF(ISERROR(OFFSET('HARGA SATUAN'!$E$6,MATCH(C562,'HARGA SATUAN'!$C$7:$C$1492,0),0)),"",OFFSET('HARGA SATUAN'!$E$6,MATCH(C562,'HARGA SATUAN'!$C$7:$C$1492,0),0)))</f>
        <v>0</v>
      </c>
      <c r="F562" s="668" t="str">
        <f ca="1" t="shared" si="26"/>
        <v/>
      </c>
      <c r="G562" s="573">
        <f ca="1">IF(ISERROR(OFFSET('HARGA SATUAN'!$I$6,MATCH(C562,'HARGA SATUAN'!$C$7:$C$1492,0),0)),"",OFFSET('HARGA SATUAN'!$I$6,MATCH(C562,'HARGA SATUAN'!$C$7:$C$1492,0),0))</f>
        <v>0</v>
      </c>
      <c r="H562" s="667" t="str">
        <f ca="1">IF(B562="","",#REF!)</f>
        <v/>
      </c>
      <c r="I562" s="667" t="str">
        <f ca="1">IF(B562="","",#REF!)</f>
        <v/>
      </c>
      <c r="J562" s="667" t="str">
        <f ca="1">IF(B562="","",#REF!)</f>
        <v/>
      </c>
      <c r="K562" s="667" t="str">
        <f ca="1">IF(B562="","",#REF!)</f>
        <v/>
      </c>
      <c r="L562" s="667" t="str">
        <f ca="1">IF(C562="","",#REF!)</f>
        <v/>
      </c>
    </row>
    <row r="563" spans="1:12">
      <c r="A563" s="640">
        <v>552</v>
      </c>
      <c r="B563" s="666" t="str">
        <f ca="1" t="shared" si="24"/>
        <v/>
      </c>
      <c r="C563" s="203" t="str">
        <f ca="1" t="shared" si="25"/>
        <v/>
      </c>
      <c r="D563" s="577" t="str">
        <f ca="1">IF(ISERROR(OFFSET('HARGA SATUAN'!$D$6,MATCH(C563,'HARGA SATUAN'!$C$7:$C$1492,0),0)),"",OFFSET('HARGA SATUAN'!$D$6,MATCH(C563,'HARGA SATUAN'!$C$7:$C$1492,0),0))</f>
        <v/>
      </c>
      <c r="E563" s="577">
        <f ca="1">IF(B563="+","Unit",IF(ISERROR(OFFSET('HARGA SATUAN'!$E$6,MATCH(C563,'HARGA SATUAN'!$C$7:$C$1492,0),0)),"",OFFSET('HARGA SATUAN'!$E$6,MATCH(C563,'HARGA SATUAN'!$C$7:$C$1492,0),0)))</f>
        <v>0</v>
      </c>
      <c r="F563" s="668" t="str">
        <f ca="1" t="shared" si="26"/>
        <v/>
      </c>
      <c r="G563" s="573">
        <f ca="1">IF(ISERROR(OFFSET('HARGA SATUAN'!$I$6,MATCH(C563,'HARGA SATUAN'!$C$7:$C$1492,0),0)),"",OFFSET('HARGA SATUAN'!$I$6,MATCH(C563,'HARGA SATUAN'!$C$7:$C$1492,0),0))</f>
        <v>0</v>
      </c>
      <c r="H563" s="667" t="str">
        <f ca="1">IF(B563="","",#REF!)</f>
        <v/>
      </c>
      <c r="I563" s="667" t="str">
        <f ca="1">IF(B563="","",#REF!)</f>
        <v/>
      </c>
      <c r="J563" s="667" t="str">
        <f ca="1">IF(B563="","",#REF!)</f>
        <v/>
      </c>
      <c r="K563" s="667" t="str">
        <f ca="1">IF(B563="","",#REF!)</f>
        <v/>
      </c>
      <c r="L563" s="667" t="str">
        <f ca="1">IF(C563="","",#REF!)</f>
        <v/>
      </c>
    </row>
    <row r="564" spans="1:12">
      <c r="A564" s="640">
        <v>553</v>
      </c>
      <c r="B564" s="666" t="str">
        <f ca="1" t="shared" si="24"/>
        <v/>
      </c>
      <c r="C564" s="203" t="str">
        <f ca="1" t="shared" si="25"/>
        <v/>
      </c>
      <c r="D564" s="577" t="str">
        <f ca="1">IF(ISERROR(OFFSET('HARGA SATUAN'!$D$6,MATCH(C564,'HARGA SATUAN'!$C$7:$C$1492,0),0)),"",OFFSET('HARGA SATUAN'!$D$6,MATCH(C564,'HARGA SATUAN'!$C$7:$C$1492,0),0))</f>
        <v/>
      </c>
      <c r="E564" s="577">
        <f ca="1">IF(B564="+","Unit",IF(ISERROR(OFFSET('HARGA SATUAN'!$E$6,MATCH(C564,'HARGA SATUAN'!$C$7:$C$1492,0),0)),"",OFFSET('HARGA SATUAN'!$E$6,MATCH(C564,'HARGA SATUAN'!$C$7:$C$1492,0),0)))</f>
        <v>0</v>
      </c>
      <c r="F564" s="668" t="str">
        <f ca="1" t="shared" si="26"/>
        <v/>
      </c>
      <c r="G564" s="573">
        <f ca="1">IF(ISERROR(OFFSET('HARGA SATUAN'!$I$6,MATCH(C564,'HARGA SATUAN'!$C$7:$C$1492,0),0)),"",OFFSET('HARGA SATUAN'!$I$6,MATCH(C564,'HARGA SATUAN'!$C$7:$C$1492,0),0))</f>
        <v>0</v>
      </c>
      <c r="H564" s="667" t="str">
        <f ca="1">IF(B564="","",#REF!)</f>
        <v/>
      </c>
      <c r="I564" s="667" t="str">
        <f ca="1">IF(B564="","",#REF!)</f>
        <v/>
      </c>
      <c r="J564" s="667" t="str">
        <f ca="1">IF(B564="","",#REF!)</f>
        <v/>
      </c>
      <c r="K564" s="667" t="str">
        <f ca="1">IF(B564="","",#REF!)</f>
        <v/>
      </c>
      <c r="L564" s="667" t="str">
        <f ca="1">IF(C564="","",#REF!)</f>
        <v/>
      </c>
    </row>
    <row r="565" spans="1:12">
      <c r="A565" s="640">
        <v>554</v>
      </c>
      <c r="B565" s="666" t="str">
        <f ca="1" t="shared" si="24"/>
        <v/>
      </c>
      <c r="C565" s="203" t="str">
        <f ca="1" t="shared" si="25"/>
        <v/>
      </c>
      <c r="D565" s="577" t="str">
        <f ca="1">IF(ISERROR(OFFSET('HARGA SATUAN'!$D$6,MATCH(C565,'HARGA SATUAN'!$C$7:$C$1492,0),0)),"",OFFSET('HARGA SATUAN'!$D$6,MATCH(C565,'HARGA SATUAN'!$C$7:$C$1492,0),0))</f>
        <v/>
      </c>
      <c r="E565" s="577">
        <f ca="1">IF(B565="+","Unit",IF(ISERROR(OFFSET('HARGA SATUAN'!$E$6,MATCH(C565,'HARGA SATUAN'!$C$7:$C$1492,0),0)),"",OFFSET('HARGA SATUAN'!$E$6,MATCH(C565,'HARGA SATUAN'!$C$7:$C$1492,0),0)))</f>
        <v>0</v>
      </c>
      <c r="F565" s="668" t="str">
        <f ca="1" t="shared" si="26"/>
        <v/>
      </c>
      <c r="G565" s="573">
        <f ca="1">IF(ISERROR(OFFSET('HARGA SATUAN'!$I$6,MATCH(C565,'HARGA SATUAN'!$C$7:$C$1492,0),0)),"",OFFSET('HARGA SATUAN'!$I$6,MATCH(C565,'HARGA SATUAN'!$C$7:$C$1492,0),0))</f>
        <v>0</v>
      </c>
      <c r="H565" s="667" t="str">
        <f ca="1">IF(B565="","",#REF!)</f>
        <v/>
      </c>
      <c r="I565" s="667" t="str">
        <f ca="1">IF(B565="","",#REF!)</f>
        <v/>
      </c>
      <c r="J565" s="667" t="str">
        <f ca="1">IF(B565="","",#REF!)</f>
        <v/>
      </c>
      <c r="K565" s="667" t="str">
        <f ca="1">IF(B565="","",#REF!)</f>
        <v/>
      </c>
      <c r="L565" s="667" t="str">
        <f ca="1">IF(C565="","",#REF!)</f>
        <v/>
      </c>
    </row>
    <row r="566" spans="1:12">
      <c r="A566" s="640">
        <v>555</v>
      </c>
      <c r="B566" s="666" t="str">
        <f ca="1" t="shared" si="24"/>
        <v/>
      </c>
      <c r="C566" s="203" t="str">
        <f ca="1" t="shared" si="25"/>
        <v/>
      </c>
      <c r="D566" s="577" t="str">
        <f ca="1">IF(ISERROR(OFFSET('HARGA SATUAN'!$D$6,MATCH(C566,'HARGA SATUAN'!$C$7:$C$1492,0),0)),"",OFFSET('HARGA SATUAN'!$D$6,MATCH(C566,'HARGA SATUAN'!$C$7:$C$1492,0),0))</f>
        <v/>
      </c>
      <c r="E566" s="577">
        <f ca="1">IF(B566="+","Unit",IF(ISERROR(OFFSET('HARGA SATUAN'!$E$6,MATCH(C566,'HARGA SATUAN'!$C$7:$C$1492,0),0)),"",OFFSET('HARGA SATUAN'!$E$6,MATCH(C566,'HARGA SATUAN'!$C$7:$C$1492,0),0)))</f>
        <v>0</v>
      </c>
      <c r="F566" s="668" t="str">
        <f ca="1" t="shared" si="26"/>
        <v/>
      </c>
      <c r="G566" s="573">
        <f ca="1">IF(ISERROR(OFFSET('HARGA SATUAN'!$I$6,MATCH(C566,'HARGA SATUAN'!$C$7:$C$1492,0),0)),"",OFFSET('HARGA SATUAN'!$I$6,MATCH(C566,'HARGA SATUAN'!$C$7:$C$1492,0),0))</f>
        <v>0</v>
      </c>
      <c r="H566" s="667" t="str">
        <f ca="1">IF(B566="","",#REF!)</f>
        <v/>
      </c>
      <c r="I566" s="667" t="str">
        <f ca="1">IF(B566="","",#REF!)</f>
        <v/>
      </c>
      <c r="J566" s="667" t="str">
        <f ca="1">IF(B566="","",#REF!)</f>
        <v/>
      </c>
      <c r="K566" s="667" t="str">
        <f ca="1">IF(B566="","",#REF!)</f>
        <v/>
      </c>
      <c r="L566" s="667" t="str">
        <f ca="1">IF(C566="","",#REF!)</f>
        <v/>
      </c>
    </row>
    <row r="567" spans="1:12">
      <c r="A567" s="640">
        <v>556</v>
      </c>
      <c r="B567" s="666" t="str">
        <f ca="1" t="shared" si="24"/>
        <v/>
      </c>
      <c r="C567" s="203" t="str">
        <f ca="1" t="shared" si="25"/>
        <v/>
      </c>
      <c r="D567" s="577" t="str">
        <f ca="1">IF(ISERROR(OFFSET('HARGA SATUAN'!$D$6,MATCH(C567,'HARGA SATUAN'!$C$7:$C$1492,0),0)),"",OFFSET('HARGA SATUAN'!$D$6,MATCH(C567,'HARGA SATUAN'!$C$7:$C$1492,0),0))</f>
        <v/>
      </c>
      <c r="E567" s="577">
        <f ca="1">IF(B567="+","Unit",IF(ISERROR(OFFSET('HARGA SATUAN'!$E$6,MATCH(C567,'HARGA SATUAN'!$C$7:$C$1492,0),0)),"",OFFSET('HARGA SATUAN'!$E$6,MATCH(C567,'HARGA SATUAN'!$C$7:$C$1492,0),0)))</f>
        <v>0</v>
      </c>
      <c r="F567" s="668" t="str">
        <f ca="1" t="shared" si="26"/>
        <v/>
      </c>
      <c r="G567" s="573">
        <f ca="1">IF(ISERROR(OFFSET('HARGA SATUAN'!$I$6,MATCH(C567,'HARGA SATUAN'!$C$7:$C$1492,0),0)),"",OFFSET('HARGA SATUAN'!$I$6,MATCH(C567,'HARGA SATUAN'!$C$7:$C$1492,0),0))</f>
        <v>0</v>
      </c>
      <c r="H567" s="667" t="str">
        <f ca="1">IF(B567="","",#REF!)</f>
        <v/>
      </c>
      <c r="I567" s="667" t="str">
        <f ca="1">IF(B567="","",#REF!)</f>
        <v/>
      </c>
      <c r="J567" s="667" t="str">
        <f ca="1">IF(B567="","",#REF!)</f>
        <v/>
      </c>
      <c r="K567" s="667" t="str">
        <f ca="1">IF(B567="","",#REF!)</f>
        <v/>
      </c>
      <c r="L567" s="667" t="str">
        <f ca="1">IF(C567="","",#REF!)</f>
        <v/>
      </c>
    </row>
    <row r="568" spans="1:12">
      <c r="A568" s="640">
        <v>557</v>
      </c>
      <c r="B568" s="666" t="str">
        <f ca="1" t="shared" si="24"/>
        <v/>
      </c>
      <c r="C568" s="203" t="str">
        <f ca="1" t="shared" si="25"/>
        <v/>
      </c>
      <c r="D568" s="577" t="str">
        <f ca="1">IF(ISERROR(OFFSET('HARGA SATUAN'!$D$6,MATCH(C568,'HARGA SATUAN'!$C$7:$C$1492,0),0)),"",OFFSET('HARGA SATUAN'!$D$6,MATCH(C568,'HARGA SATUAN'!$C$7:$C$1492,0),0))</f>
        <v/>
      </c>
      <c r="E568" s="577">
        <f ca="1">IF(B568="+","Unit",IF(ISERROR(OFFSET('HARGA SATUAN'!$E$6,MATCH(C568,'HARGA SATUAN'!$C$7:$C$1492,0),0)),"",OFFSET('HARGA SATUAN'!$E$6,MATCH(C568,'HARGA SATUAN'!$C$7:$C$1492,0),0)))</f>
        <v>0</v>
      </c>
      <c r="F568" s="668" t="str">
        <f ca="1" t="shared" si="26"/>
        <v/>
      </c>
      <c r="G568" s="573">
        <f ca="1">IF(ISERROR(OFFSET('HARGA SATUAN'!$I$6,MATCH(C568,'HARGA SATUAN'!$C$7:$C$1492,0),0)),"",OFFSET('HARGA SATUAN'!$I$6,MATCH(C568,'HARGA SATUAN'!$C$7:$C$1492,0),0))</f>
        <v>0</v>
      </c>
      <c r="H568" s="667" t="str">
        <f ca="1">IF(B568="","",#REF!)</f>
        <v/>
      </c>
      <c r="I568" s="667" t="str">
        <f ca="1">IF(B568="","",#REF!)</f>
        <v/>
      </c>
      <c r="J568" s="667" t="str">
        <f ca="1">IF(B568="","",#REF!)</f>
        <v/>
      </c>
      <c r="K568" s="667" t="str">
        <f ca="1">IF(B568="","",#REF!)</f>
        <v/>
      </c>
      <c r="L568" s="667" t="str">
        <f ca="1">IF(C568="","",#REF!)</f>
        <v/>
      </c>
    </row>
    <row r="569" spans="1:12">
      <c r="A569" s="640">
        <v>558</v>
      </c>
      <c r="B569" s="666" t="str">
        <f ca="1" t="shared" si="24"/>
        <v/>
      </c>
      <c r="C569" s="203" t="str">
        <f ca="1" t="shared" si="25"/>
        <v/>
      </c>
      <c r="D569" s="577" t="str">
        <f ca="1">IF(ISERROR(OFFSET('HARGA SATUAN'!$D$6,MATCH(C569,'HARGA SATUAN'!$C$7:$C$1492,0),0)),"",OFFSET('HARGA SATUAN'!$D$6,MATCH(C569,'HARGA SATUAN'!$C$7:$C$1492,0),0))</f>
        <v/>
      </c>
      <c r="E569" s="577">
        <f ca="1">IF(B569="+","Unit",IF(ISERROR(OFFSET('HARGA SATUAN'!$E$6,MATCH(C569,'HARGA SATUAN'!$C$7:$C$1492,0),0)),"",OFFSET('HARGA SATUAN'!$E$6,MATCH(C569,'HARGA SATUAN'!$C$7:$C$1492,0),0)))</f>
        <v>0</v>
      </c>
      <c r="F569" s="668" t="str">
        <f ca="1" t="shared" si="26"/>
        <v/>
      </c>
      <c r="G569" s="573">
        <f ca="1">IF(ISERROR(OFFSET('HARGA SATUAN'!$I$6,MATCH(C569,'HARGA SATUAN'!$C$7:$C$1492,0),0)),"",OFFSET('HARGA SATUAN'!$I$6,MATCH(C569,'HARGA SATUAN'!$C$7:$C$1492,0),0))</f>
        <v>0</v>
      </c>
      <c r="H569" s="667" t="str">
        <f ca="1">IF(B569="","",#REF!)</f>
        <v/>
      </c>
      <c r="I569" s="667" t="str">
        <f ca="1">IF(B569="","",#REF!)</f>
        <v/>
      </c>
      <c r="J569" s="667" t="str">
        <f ca="1">IF(B569="","",#REF!)</f>
        <v/>
      </c>
      <c r="K569" s="667" t="str">
        <f ca="1">IF(B569="","",#REF!)</f>
        <v/>
      </c>
      <c r="L569" s="667" t="str">
        <f ca="1">IF(C569="","",#REF!)</f>
        <v/>
      </c>
    </row>
    <row r="570" spans="1:12">
      <c r="A570" s="640">
        <v>559</v>
      </c>
      <c r="B570" s="666" t="str">
        <f ca="1" t="shared" si="24"/>
        <v/>
      </c>
      <c r="C570" s="203" t="str">
        <f ca="1" t="shared" si="25"/>
        <v/>
      </c>
      <c r="D570" s="577" t="str">
        <f ca="1">IF(ISERROR(OFFSET('HARGA SATUAN'!$D$6,MATCH(C570,'HARGA SATUAN'!$C$7:$C$1492,0),0)),"",OFFSET('HARGA SATUAN'!$D$6,MATCH(C570,'HARGA SATUAN'!$C$7:$C$1492,0),0))</f>
        <v/>
      </c>
      <c r="E570" s="577">
        <f ca="1">IF(B570="+","Unit",IF(ISERROR(OFFSET('HARGA SATUAN'!$E$6,MATCH(C570,'HARGA SATUAN'!$C$7:$C$1492,0),0)),"",OFFSET('HARGA SATUAN'!$E$6,MATCH(C570,'HARGA SATUAN'!$C$7:$C$1492,0),0)))</f>
        <v>0</v>
      </c>
      <c r="F570" s="668" t="str">
        <f ca="1" t="shared" si="26"/>
        <v/>
      </c>
      <c r="G570" s="573">
        <f ca="1">IF(ISERROR(OFFSET('HARGA SATUAN'!$I$6,MATCH(C570,'HARGA SATUAN'!$C$7:$C$1492,0),0)),"",OFFSET('HARGA SATUAN'!$I$6,MATCH(C570,'HARGA SATUAN'!$C$7:$C$1492,0),0))</f>
        <v>0</v>
      </c>
      <c r="H570" s="667" t="str">
        <f ca="1">IF(B570="","",#REF!)</f>
        <v/>
      </c>
      <c r="I570" s="667" t="str">
        <f ca="1">IF(B570="","",#REF!)</f>
        <v/>
      </c>
      <c r="J570" s="667" t="str">
        <f ca="1">IF(B570="","",#REF!)</f>
        <v/>
      </c>
      <c r="K570" s="667" t="str">
        <f ca="1">IF(B570="","",#REF!)</f>
        <v/>
      </c>
      <c r="L570" s="667" t="str">
        <f ca="1">IF(C570="","",#REF!)</f>
        <v/>
      </c>
    </row>
    <row r="571" spans="1:12">
      <c r="A571" s="640">
        <v>560</v>
      </c>
      <c r="B571" s="666" t="str">
        <f ca="1" t="shared" si="24"/>
        <v/>
      </c>
      <c r="C571" s="203" t="str">
        <f ca="1" t="shared" si="25"/>
        <v/>
      </c>
      <c r="D571" s="577" t="str">
        <f ca="1">IF(ISERROR(OFFSET('HARGA SATUAN'!$D$6,MATCH(C571,'HARGA SATUAN'!$C$7:$C$1492,0),0)),"",OFFSET('HARGA SATUAN'!$D$6,MATCH(C571,'HARGA SATUAN'!$C$7:$C$1492,0),0))</f>
        <v/>
      </c>
      <c r="E571" s="577">
        <f ca="1">IF(B571="+","Unit",IF(ISERROR(OFFSET('HARGA SATUAN'!$E$6,MATCH(C571,'HARGA SATUAN'!$C$7:$C$1492,0),0)),"",OFFSET('HARGA SATUAN'!$E$6,MATCH(C571,'HARGA SATUAN'!$C$7:$C$1492,0),0)))</f>
        <v>0</v>
      </c>
      <c r="F571" s="668" t="str">
        <f ca="1" t="shared" si="26"/>
        <v/>
      </c>
      <c r="G571" s="573">
        <f ca="1">IF(ISERROR(OFFSET('HARGA SATUAN'!$I$6,MATCH(C571,'HARGA SATUAN'!$C$7:$C$1492,0),0)),"",OFFSET('HARGA SATUAN'!$I$6,MATCH(C571,'HARGA SATUAN'!$C$7:$C$1492,0),0))</f>
        <v>0</v>
      </c>
      <c r="H571" s="667" t="str">
        <f ca="1">IF(B571="","",#REF!)</f>
        <v/>
      </c>
      <c r="I571" s="667" t="str">
        <f ca="1">IF(B571="","",#REF!)</f>
        <v/>
      </c>
      <c r="J571" s="667" t="str">
        <f ca="1">IF(B571="","",#REF!)</f>
        <v/>
      </c>
      <c r="K571" s="667" t="str">
        <f ca="1">IF(B571="","",#REF!)</f>
        <v/>
      </c>
      <c r="L571" s="667" t="str">
        <f ca="1">IF(C571="","",#REF!)</f>
        <v/>
      </c>
    </row>
    <row r="572" spans="1:12">
      <c r="A572" s="640">
        <v>561</v>
      </c>
      <c r="B572" s="666" t="str">
        <f ca="1" t="shared" si="24"/>
        <v/>
      </c>
      <c r="C572" s="203" t="str">
        <f ca="1" t="shared" si="25"/>
        <v/>
      </c>
      <c r="D572" s="577" t="str">
        <f ca="1">IF(ISERROR(OFFSET('HARGA SATUAN'!$D$6,MATCH(C572,'HARGA SATUAN'!$C$7:$C$1492,0),0)),"",OFFSET('HARGA SATUAN'!$D$6,MATCH(C572,'HARGA SATUAN'!$C$7:$C$1492,0),0))</f>
        <v/>
      </c>
      <c r="E572" s="577">
        <f ca="1">IF(B572="+","Unit",IF(ISERROR(OFFSET('HARGA SATUAN'!$E$6,MATCH(C572,'HARGA SATUAN'!$C$7:$C$1492,0),0)),"",OFFSET('HARGA SATUAN'!$E$6,MATCH(C572,'HARGA SATUAN'!$C$7:$C$1492,0),0)))</f>
        <v>0</v>
      </c>
      <c r="F572" s="668" t="str">
        <f ca="1" t="shared" si="26"/>
        <v/>
      </c>
      <c r="G572" s="573">
        <f ca="1">IF(ISERROR(OFFSET('HARGA SATUAN'!$I$6,MATCH(C572,'HARGA SATUAN'!$C$7:$C$1492,0),0)),"",OFFSET('HARGA SATUAN'!$I$6,MATCH(C572,'HARGA SATUAN'!$C$7:$C$1492,0),0))</f>
        <v>0</v>
      </c>
      <c r="H572" s="667" t="str">
        <f ca="1">IF(B572="","",#REF!)</f>
        <v/>
      </c>
      <c r="I572" s="667" t="str">
        <f ca="1">IF(B572="","",#REF!)</f>
        <v/>
      </c>
      <c r="J572" s="667" t="str">
        <f ca="1">IF(B572="","",#REF!)</f>
        <v/>
      </c>
      <c r="K572" s="667" t="str">
        <f ca="1">IF(B572="","",#REF!)</f>
        <v/>
      </c>
      <c r="L572" s="667" t="str">
        <f ca="1">IF(C572="","",#REF!)</f>
        <v/>
      </c>
    </row>
    <row r="573" spans="1:12">
      <c r="A573" s="640">
        <v>562</v>
      </c>
      <c r="B573" s="666" t="str">
        <f ca="1" t="shared" si="24"/>
        <v/>
      </c>
      <c r="C573" s="203" t="str">
        <f ca="1" t="shared" si="25"/>
        <v/>
      </c>
      <c r="D573" s="577" t="str">
        <f ca="1">IF(ISERROR(OFFSET('HARGA SATUAN'!$D$6,MATCH(C573,'HARGA SATUAN'!$C$7:$C$1492,0),0)),"",OFFSET('HARGA SATUAN'!$D$6,MATCH(C573,'HARGA SATUAN'!$C$7:$C$1492,0),0))</f>
        <v/>
      </c>
      <c r="E573" s="577">
        <f ca="1">IF(B573="+","Unit",IF(ISERROR(OFFSET('HARGA SATUAN'!$E$6,MATCH(C573,'HARGA SATUAN'!$C$7:$C$1492,0),0)),"",OFFSET('HARGA SATUAN'!$E$6,MATCH(C573,'HARGA SATUAN'!$C$7:$C$1492,0),0)))</f>
        <v>0</v>
      </c>
      <c r="F573" s="668" t="str">
        <f ca="1" t="shared" si="26"/>
        <v/>
      </c>
      <c r="G573" s="573">
        <f ca="1">IF(ISERROR(OFFSET('HARGA SATUAN'!$I$6,MATCH(C573,'HARGA SATUAN'!$C$7:$C$1492,0),0)),"",OFFSET('HARGA SATUAN'!$I$6,MATCH(C573,'HARGA SATUAN'!$C$7:$C$1492,0),0))</f>
        <v>0</v>
      </c>
      <c r="H573" s="667" t="str">
        <f ca="1">IF(B573="","",#REF!)</f>
        <v/>
      </c>
      <c r="I573" s="667" t="str">
        <f ca="1">IF(B573="","",#REF!)</f>
        <v/>
      </c>
      <c r="J573" s="667" t="str">
        <f ca="1">IF(B573="","",#REF!)</f>
        <v/>
      </c>
      <c r="K573" s="667" t="str">
        <f ca="1">IF(B573="","",#REF!)</f>
        <v/>
      </c>
      <c r="L573" s="667" t="str">
        <f ca="1">IF(C573="","",#REF!)</f>
        <v/>
      </c>
    </row>
    <row r="574" spans="1:12">
      <c r="A574" s="640">
        <v>563</v>
      </c>
      <c r="B574" s="666" t="str">
        <f ca="1" t="shared" si="24"/>
        <v/>
      </c>
      <c r="C574" s="203" t="str">
        <f ca="1" t="shared" si="25"/>
        <v/>
      </c>
      <c r="D574" s="577" t="str">
        <f ca="1">IF(ISERROR(OFFSET('HARGA SATUAN'!$D$6,MATCH(C574,'HARGA SATUAN'!$C$7:$C$1492,0),0)),"",OFFSET('HARGA SATUAN'!$D$6,MATCH(C574,'HARGA SATUAN'!$C$7:$C$1492,0),0))</f>
        <v/>
      </c>
      <c r="E574" s="577">
        <f ca="1">IF(B574="+","Unit",IF(ISERROR(OFFSET('HARGA SATUAN'!$E$6,MATCH(C574,'HARGA SATUAN'!$C$7:$C$1492,0),0)),"",OFFSET('HARGA SATUAN'!$E$6,MATCH(C574,'HARGA SATUAN'!$C$7:$C$1492,0),0)))</f>
        <v>0</v>
      </c>
      <c r="F574" s="668" t="str">
        <f ca="1" t="shared" si="26"/>
        <v/>
      </c>
      <c r="G574" s="573">
        <f ca="1">IF(ISERROR(OFFSET('HARGA SATUAN'!$I$6,MATCH(C574,'HARGA SATUAN'!$C$7:$C$1492,0),0)),"",OFFSET('HARGA SATUAN'!$I$6,MATCH(C574,'HARGA SATUAN'!$C$7:$C$1492,0),0))</f>
        <v>0</v>
      </c>
      <c r="H574" s="667" t="str">
        <f ca="1">IF(B574="","",#REF!)</f>
        <v/>
      </c>
      <c r="I574" s="667" t="str">
        <f ca="1">IF(B574="","",#REF!)</f>
        <v/>
      </c>
      <c r="J574" s="667" t="str">
        <f ca="1">IF(B574="","",#REF!)</f>
        <v/>
      </c>
      <c r="K574" s="667" t="str">
        <f ca="1">IF(B574="","",#REF!)</f>
        <v/>
      </c>
      <c r="L574" s="667" t="str">
        <f ca="1">IF(C574="","",#REF!)</f>
        <v/>
      </c>
    </row>
    <row r="575" spans="1:12">
      <c r="A575" s="640">
        <v>564</v>
      </c>
      <c r="B575" s="666" t="str">
        <f ca="1" t="shared" si="24"/>
        <v/>
      </c>
      <c r="C575" s="203" t="str">
        <f ca="1" t="shared" si="25"/>
        <v/>
      </c>
      <c r="D575" s="577" t="str">
        <f ca="1">IF(ISERROR(OFFSET('HARGA SATUAN'!$D$6,MATCH(C575,'HARGA SATUAN'!$C$7:$C$1492,0),0)),"",OFFSET('HARGA SATUAN'!$D$6,MATCH(C575,'HARGA SATUAN'!$C$7:$C$1492,0),0))</f>
        <v/>
      </c>
      <c r="E575" s="577">
        <f ca="1">IF(B575="+","Unit",IF(ISERROR(OFFSET('HARGA SATUAN'!$E$6,MATCH(C575,'HARGA SATUAN'!$C$7:$C$1492,0),0)),"",OFFSET('HARGA SATUAN'!$E$6,MATCH(C575,'HARGA SATUAN'!$C$7:$C$1492,0),0)))</f>
        <v>0</v>
      </c>
      <c r="F575" s="668" t="str">
        <f ca="1" t="shared" si="26"/>
        <v/>
      </c>
      <c r="G575" s="573">
        <f ca="1">IF(ISERROR(OFFSET('HARGA SATUAN'!$I$6,MATCH(C575,'HARGA SATUAN'!$C$7:$C$1492,0),0)),"",OFFSET('HARGA SATUAN'!$I$6,MATCH(C575,'HARGA SATUAN'!$C$7:$C$1492,0),0))</f>
        <v>0</v>
      </c>
      <c r="H575" s="667" t="str">
        <f ca="1">IF(B575="","",#REF!)</f>
        <v/>
      </c>
      <c r="I575" s="667" t="str">
        <f ca="1">IF(B575="","",#REF!)</f>
        <v/>
      </c>
      <c r="J575" s="667" t="str">
        <f ca="1">IF(B575="","",#REF!)</f>
        <v/>
      </c>
      <c r="K575" s="667" t="str">
        <f ca="1">IF(B575="","",#REF!)</f>
        <v/>
      </c>
      <c r="L575" s="667" t="str">
        <f ca="1">IF(C575="","",#REF!)</f>
        <v/>
      </c>
    </row>
    <row r="576" spans="1:12">
      <c r="A576" s="640">
        <v>565</v>
      </c>
      <c r="B576" s="666" t="str">
        <f ca="1" t="shared" si="24"/>
        <v/>
      </c>
      <c r="C576" s="203" t="str">
        <f ca="1" t="shared" si="25"/>
        <v/>
      </c>
      <c r="D576" s="577" t="str">
        <f ca="1">IF(ISERROR(OFFSET('HARGA SATUAN'!$D$6,MATCH(C576,'HARGA SATUAN'!$C$7:$C$1492,0),0)),"",OFFSET('HARGA SATUAN'!$D$6,MATCH(C576,'HARGA SATUAN'!$C$7:$C$1492,0),0))</f>
        <v/>
      </c>
      <c r="E576" s="577">
        <f ca="1">IF(B576="+","Unit",IF(ISERROR(OFFSET('HARGA SATUAN'!$E$6,MATCH(C576,'HARGA SATUAN'!$C$7:$C$1492,0),0)),"",OFFSET('HARGA SATUAN'!$E$6,MATCH(C576,'HARGA SATUAN'!$C$7:$C$1492,0),0)))</f>
        <v>0</v>
      </c>
      <c r="F576" s="668" t="str">
        <f ca="1" t="shared" si="26"/>
        <v/>
      </c>
      <c r="G576" s="573">
        <f ca="1">IF(ISERROR(OFFSET('HARGA SATUAN'!$I$6,MATCH(C576,'HARGA SATUAN'!$C$7:$C$1492,0),0)),"",OFFSET('HARGA SATUAN'!$I$6,MATCH(C576,'HARGA SATUAN'!$C$7:$C$1492,0),0))</f>
        <v>0</v>
      </c>
      <c r="H576" s="667" t="str">
        <f ca="1">IF(B576="","",#REF!)</f>
        <v/>
      </c>
      <c r="I576" s="667" t="str">
        <f ca="1">IF(B576="","",#REF!)</f>
        <v/>
      </c>
      <c r="J576" s="667" t="str">
        <f ca="1">IF(B576="","",#REF!)</f>
        <v/>
      </c>
      <c r="K576" s="667" t="str">
        <f ca="1">IF(B576="","",#REF!)</f>
        <v/>
      </c>
      <c r="L576" s="667" t="str">
        <f ca="1">IF(C576="","",#REF!)</f>
        <v/>
      </c>
    </row>
    <row r="577" spans="1:12">
      <c r="A577" s="640">
        <v>566</v>
      </c>
      <c r="B577" s="666" t="str">
        <f ca="1" t="shared" si="24"/>
        <v/>
      </c>
      <c r="C577" s="203" t="str">
        <f ca="1" t="shared" si="25"/>
        <v/>
      </c>
      <c r="D577" s="577" t="str">
        <f ca="1">IF(ISERROR(OFFSET('HARGA SATUAN'!$D$6,MATCH(C577,'HARGA SATUAN'!$C$7:$C$1492,0),0)),"",OFFSET('HARGA SATUAN'!$D$6,MATCH(C577,'HARGA SATUAN'!$C$7:$C$1492,0),0))</f>
        <v/>
      </c>
      <c r="E577" s="577">
        <f ca="1">IF(B577="+","Unit",IF(ISERROR(OFFSET('HARGA SATUAN'!$E$6,MATCH(C577,'HARGA SATUAN'!$C$7:$C$1492,0),0)),"",OFFSET('HARGA SATUAN'!$E$6,MATCH(C577,'HARGA SATUAN'!$C$7:$C$1492,0),0)))</f>
        <v>0</v>
      </c>
      <c r="F577" s="668" t="str">
        <f ca="1" t="shared" si="26"/>
        <v/>
      </c>
      <c r="G577" s="573">
        <f ca="1">IF(ISERROR(OFFSET('HARGA SATUAN'!$I$6,MATCH(C577,'HARGA SATUAN'!$C$7:$C$1492,0),0)),"",OFFSET('HARGA SATUAN'!$I$6,MATCH(C577,'HARGA SATUAN'!$C$7:$C$1492,0),0))</f>
        <v>0</v>
      </c>
      <c r="H577" s="667" t="str">
        <f ca="1">IF(B577="","",#REF!)</f>
        <v/>
      </c>
      <c r="I577" s="667" t="str">
        <f ca="1">IF(B577="","",#REF!)</f>
        <v/>
      </c>
      <c r="J577" s="667" t="str">
        <f ca="1">IF(B577="","",#REF!)</f>
        <v/>
      </c>
      <c r="K577" s="667" t="str">
        <f ca="1">IF(B577="","",#REF!)</f>
        <v/>
      </c>
      <c r="L577" s="667" t="str">
        <f ca="1">IF(C577="","",#REF!)</f>
        <v/>
      </c>
    </row>
    <row r="578" spans="1:12">
      <c r="A578" s="640">
        <v>567</v>
      </c>
      <c r="B578" s="666" t="str">
        <f ca="1" t="shared" si="24"/>
        <v/>
      </c>
      <c r="C578" s="203" t="str">
        <f ca="1" t="shared" si="25"/>
        <v/>
      </c>
      <c r="D578" s="577" t="str">
        <f ca="1">IF(ISERROR(OFFSET('HARGA SATUAN'!$D$6,MATCH(C578,'HARGA SATUAN'!$C$7:$C$1492,0),0)),"",OFFSET('HARGA SATUAN'!$D$6,MATCH(C578,'HARGA SATUAN'!$C$7:$C$1492,0),0))</f>
        <v/>
      </c>
      <c r="E578" s="577">
        <f ca="1">IF(B578="+","Unit",IF(ISERROR(OFFSET('HARGA SATUAN'!$E$6,MATCH(C578,'HARGA SATUAN'!$C$7:$C$1492,0),0)),"",OFFSET('HARGA SATUAN'!$E$6,MATCH(C578,'HARGA SATUAN'!$C$7:$C$1492,0),0)))</f>
        <v>0</v>
      </c>
      <c r="F578" s="668" t="str">
        <f ca="1" t="shared" si="26"/>
        <v/>
      </c>
      <c r="G578" s="573">
        <f ca="1">IF(ISERROR(OFFSET('HARGA SATUAN'!$I$6,MATCH(C578,'HARGA SATUAN'!$C$7:$C$1492,0),0)),"",OFFSET('HARGA SATUAN'!$I$6,MATCH(C578,'HARGA SATUAN'!$C$7:$C$1492,0),0))</f>
        <v>0</v>
      </c>
      <c r="H578" s="667" t="str">
        <f ca="1">IF(B578="","",#REF!)</f>
        <v/>
      </c>
      <c r="I578" s="667" t="str">
        <f ca="1">IF(B578="","",#REF!)</f>
        <v/>
      </c>
      <c r="J578" s="667" t="str">
        <f ca="1">IF(B578="","",#REF!)</f>
        <v/>
      </c>
      <c r="K578" s="667" t="str">
        <f ca="1">IF(B578="","",#REF!)</f>
        <v/>
      </c>
      <c r="L578" s="667" t="str">
        <f ca="1">IF(C578="","",#REF!)</f>
        <v/>
      </c>
    </row>
    <row r="579" spans="1:12">
      <c r="A579" s="640">
        <v>568</v>
      </c>
      <c r="B579" s="666" t="str">
        <f ca="1" t="shared" si="24"/>
        <v/>
      </c>
      <c r="C579" s="203" t="str">
        <f ca="1" t="shared" si="25"/>
        <v/>
      </c>
      <c r="D579" s="577" t="str">
        <f ca="1">IF(ISERROR(OFFSET('HARGA SATUAN'!$D$6,MATCH(C579,'HARGA SATUAN'!$C$7:$C$1492,0),0)),"",OFFSET('HARGA SATUAN'!$D$6,MATCH(C579,'HARGA SATUAN'!$C$7:$C$1492,0),0))</f>
        <v/>
      </c>
      <c r="E579" s="577">
        <f ca="1">IF(B579="+","Unit",IF(ISERROR(OFFSET('HARGA SATUAN'!$E$6,MATCH(C579,'HARGA SATUAN'!$C$7:$C$1492,0),0)),"",OFFSET('HARGA SATUAN'!$E$6,MATCH(C579,'HARGA SATUAN'!$C$7:$C$1492,0),0)))</f>
        <v>0</v>
      </c>
      <c r="F579" s="668" t="str">
        <f ca="1" t="shared" si="26"/>
        <v/>
      </c>
      <c r="G579" s="573">
        <f ca="1">IF(ISERROR(OFFSET('HARGA SATUAN'!$I$6,MATCH(C579,'HARGA SATUAN'!$C$7:$C$1492,0),0)),"",OFFSET('HARGA SATUAN'!$I$6,MATCH(C579,'HARGA SATUAN'!$C$7:$C$1492,0),0))</f>
        <v>0</v>
      </c>
      <c r="H579" s="667" t="str">
        <f ca="1">IF(B579="","",#REF!)</f>
        <v/>
      </c>
      <c r="I579" s="667" t="str">
        <f ca="1">IF(B579="","",#REF!)</f>
        <v/>
      </c>
      <c r="J579" s="667" t="str">
        <f ca="1">IF(B579="","",#REF!)</f>
        <v/>
      </c>
      <c r="K579" s="667" t="str">
        <f ca="1">IF(B579="","",#REF!)</f>
        <v/>
      </c>
      <c r="L579" s="667" t="str">
        <f ca="1">IF(C579="","",#REF!)</f>
        <v/>
      </c>
    </row>
    <row r="580" spans="1:12">
      <c r="A580" s="640">
        <v>569</v>
      </c>
      <c r="B580" s="666" t="str">
        <f ca="1" t="shared" si="24"/>
        <v/>
      </c>
      <c r="C580" s="203" t="str">
        <f ca="1" t="shared" si="25"/>
        <v/>
      </c>
      <c r="D580" s="577" t="str">
        <f ca="1">IF(ISERROR(OFFSET('HARGA SATUAN'!$D$6,MATCH(C580,'HARGA SATUAN'!$C$7:$C$1492,0),0)),"",OFFSET('HARGA SATUAN'!$D$6,MATCH(C580,'HARGA SATUAN'!$C$7:$C$1492,0),0))</f>
        <v/>
      </c>
      <c r="E580" s="577">
        <f ca="1">IF(B580="+","Unit",IF(ISERROR(OFFSET('HARGA SATUAN'!$E$6,MATCH(C580,'HARGA SATUAN'!$C$7:$C$1492,0),0)),"",OFFSET('HARGA SATUAN'!$E$6,MATCH(C580,'HARGA SATUAN'!$C$7:$C$1492,0),0)))</f>
        <v>0</v>
      </c>
      <c r="F580" s="668" t="str">
        <f ca="1" t="shared" si="26"/>
        <v/>
      </c>
      <c r="G580" s="573">
        <f ca="1">IF(ISERROR(OFFSET('HARGA SATUAN'!$I$6,MATCH(C580,'HARGA SATUAN'!$C$7:$C$1492,0),0)),"",OFFSET('HARGA SATUAN'!$I$6,MATCH(C580,'HARGA SATUAN'!$C$7:$C$1492,0),0))</f>
        <v>0</v>
      </c>
      <c r="H580" s="667" t="str">
        <f ca="1">IF(B580="","",#REF!)</f>
        <v/>
      </c>
      <c r="I580" s="667" t="str">
        <f ca="1">IF(B580="","",#REF!)</f>
        <v/>
      </c>
      <c r="J580" s="667" t="str">
        <f ca="1">IF(B580="","",#REF!)</f>
        <v/>
      </c>
      <c r="K580" s="667" t="str">
        <f ca="1">IF(B580="","",#REF!)</f>
        <v/>
      </c>
      <c r="L580" s="667" t="str">
        <f ca="1">IF(C580="","",#REF!)</f>
        <v/>
      </c>
    </row>
    <row r="581" spans="1:12">
      <c r="A581" s="640">
        <v>570</v>
      </c>
      <c r="B581" s="666" t="str">
        <f ca="1" t="shared" si="24"/>
        <v/>
      </c>
      <c r="C581" s="203" t="str">
        <f ca="1" t="shared" si="25"/>
        <v/>
      </c>
      <c r="D581" s="577" t="str">
        <f ca="1">IF(ISERROR(OFFSET('HARGA SATUAN'!$D$6,MATCH(C581,'HARGA SATUAN'!$C$7:$C$1492,0),0)),"",OFFSET('HARGA SATUAN'!$D$6,MATCH(C581,'HARGA SATUAN'!$C$7:$C$1492,0),0))</f>
        <v/>
      </c>
      <c r="E581" s="577">
        <f ca="1">IF(B581="+","Unit",IF(ISERROR(OFFSET('HARGA SATUAN'!$E$6,MATCH(C581,'HARGA SATUAN'!$C$7:$C$1492,0),0)),"",OFFSET('HARGA SATUAN'!$E$6,MATCH(C581,'HARGA SATUAN'!$C$7:$C$1492,0),0)))</f>
        <v>0</v>
      </c>
      <c r="F581" s="668" t="str">
        <f ca="1" t="shared" si="26"/>
        <v/>
      </c>
      <c r="G581" s="573">
        <f ca="1">IF(ISERROR(OFFSET('HARGA SATUAN'!$I$6,MATCH(C581,'HARGA SATUAN'!$C$7:$C$1492,0),0)),"",OFFSET('HARGA SATUAN'!$I$6,MATCH(C581,'HARGA SATUAN'!$C$7:$C$1492,0),0))</f>
        <v>0</v>
      </c>
      <c r="H581" s="667" t="str">
        <f ca="1">IF(B581="","",#REF!)</f>
        <v/>
      </c>
      <c r="I581" s="667" t="str">
        <f ca="1">IF(B581="","",#REF!)</f>
        <v/>
      </c>
      <c r="J581" s="667" t="str">
        <f ca="1">IF(B581="","",#REF!)</f>
        <v/>
      </c>
      <c r="K581" s="667" t="str">
        <f ca="1">IF(B581="","",#REF!)</f>
        <v/>
      </c>
      <c r="L581" s="667" t="str">
        <f ca="1">IF(C581="","",#REF!)</f>
        <v/>
      </c>
    </row>
    <row r="582" spans="1:12">
      <c r="A582" s="640">
        <v>571</v>
      </c>
      <c r="B582" s="666" t="str">
        <f ca="1" t="shared" si="24"/>
        <v/>
      </c>
      <c r="C582" s="203" t="str">
        <f ca="1" t="shared" si="25"/>
        <v/>
      </c>
      <c r="D582" s="577" t="str">
        <f ca="1">IF(ISERROR(OFFSET('HARGA SATUAN'!$D$6,MATCH(C582,'HARGA SATUAN'!$C$7:$C$1492,0),0)),"",OFFSET('HARGA SATUAN'!$D$6,MATCH(C582,'HARGA SATUAN'!$C$7:$C$1492,0),0))</f>
        <v/>
      </c>
      <c r="E582" s="577">
        <f ca="1">IF(B582="+","Unit",IF(ISERROR(OFFSET('HARGA SATUAN'!$E$6,MATCH(C582,'HARGA SATUAN'!$C$7:$C$1492,0),0)),"",OFFSET('HARGA SATUAN'!$E$6,MATCH(C582,'HARGA SATUAN'!$C$7:$C$1492,0),0)))</f>
        <v>0</v>
      </c>
      <c r="F582" s="668" t="str">
        <f ca="1" t="shared" si="26"/>
        <v/>
      </c>
      <c r="G582" s="573">
        <f ca="1">IF(ISERROR(OFFSET('HARGA SATUAN'!$I$6,MATCH(C582,'HARGA SATUAN'!$C$7:$C$1492,0),0)),"",OFFSET('HARGA SATUAN'!$I$6,MATCH(C582,'HARGA SATUAN'!$C$7:$C$1492,0),0))</f>
        <v>0</v>
      </c>
      <c r="H582" s="667" t="str">
        <f ca="1">IF(B582="","",#REF!)</f>
        <v/>
      </c>
      <c r="I582" s="667" t="str">
        <f ca="1">IF(B582="","",#REF!)</f>
        <v/>
      </c>
      <c r="J582" s="667" t="str">
        <f ca="1">IF(B582="","",#REF!)</f>
        <v/>
      </c>
      <c r="K582" s="667" t="str">
        <f ca="1">IF(B582="","",#REF!)</f>
        <v/>
      </c>
      <c r="L582" s="667" t="str">
        <f ca="1">IF(C582="","",#REF!)</f>
        <v/>
      </c>
    </row>
    <row r="583" spans="1:12">
      <c r="A583" s="640">
        <v>572</v>
      </c>
      <c r="B583" s="666" t="str">
        <f ca="1" t="shared" si="24"/>
        <v/>
      </c>
      <c r="C583" s="203" t="str">
        <f ca="1" t="shared" si="25"/>
        <v/>
      </c>
      <c r="D583" s="577" t="str">
        <f ca="1">IF(ISERROR(OFFSET('HARGA SATUAN'!$D$6,MATCH(C583,'HARGA SATUAN'!$C$7:$C$1492,0),0)),"",OFFSET('HARGA SATUAN'!$D$6,MATCH(C583,'HARGA SATUAN'!$C$7:$C$1492,0),0))</f>
        <v/>
      </c>
      <c r="E583" s="577">
        <f ca="1">IF(B583="+","Unit",IF(ISERROR(OFFSET('HARGA SATUAN'!$E$6,MATCH(C583,'HARGA SATUAN'!$C$7:$C$1492,0),0)),"",OFFSET('HARGA SATUAN'!$E$6,MATCH(C583,'HARGA SATUAN'!$C$7:$C$1492,0),0)))</f>
        <v>0</v>
      </c>
      <c r="F583" s="668" t="str">
        <f ca="1" t="shared" si="26"/>
        <v/>
      </c>
      <c r="G583" s="573">
        <f ca="1">IF(ISERROR(OFFSET('HARGA SATUAN'!$I$6,MATCH(C583,'HARGA SATUAN'!$C$7:$C$1492,0),0)),"",OFFSET('HARGA SATUAN'!$I$6,MATCH(C583,'HARGA SATUAN'!$C$7:$C$1492,0),0))</f>
        <v>0</v>
      </c>
      <c r="H583" s="667" t="str">
        <f ca="1">IF(B583="","",#REF!)</f>
        <v/>
      </c>
      <c r="I583" s="667" t="str">
        <f ca="1">IF(B583="","",#REF!)</f>
        <v/>
      </c>
      <c r="J583" s="667" t="str">
        <f ca="1">IF(B583="","",#REF!)</f>
        <v/>
      </c>
      <c r="K583" s="667" t="str">
        <f ca="1">IF(B583="","",#REF!)</f>
        <v/>
      </c>
      <c r="L583" s="667" t="str">
        <f ca="1">IF(C583="","",#REF!)</f>
        <v/>
      </c>
    </row>
    <row r="584" spans="1:12">
      <c r="A584" s="640">
        <v>573</v>
      </c>
      <c r="B584" s="666" t="str">
        <f ca="1" t="shared" si="24"/>
        <v/>
      </c>
      <c r="C584" s="203" t="str">
        <f ca="1" t="shared" si="25"/>
        <v/>
      </c>
      <c r="D584" s="577" t="str">
        <f ca="1">IF(ISERROR(OFFSET('HARGA SATUAN'!$D$6,MATCH(C584,'HARGA SATUAN'!$C$7:$C$1492,0),0)),"",OFFSET('HARGA SATUAN'!$D$6,MATCH(C584,'HARGA SATUAN'!$C$7:$C$1492,0),0))</f>
        <v/>
      </c>
      <c r="E584" s="577">
        <f ca="1">IF(B584="+","Unit",IF(ISERROR(OFFSET('HARGA SATUAN'!$E$6,MATCH(C584,'HARGA SATUAN'!$C$7:$C$1492,0),0)),"",OFFSET('HARGA SATUAN'!$E$6,MATCH(C584,'HARGA SATUAN'!$C$7:$C$1492,0),0)))</f>
        <v>0</v>
      </c>
      <c r="F584" s="668" t="str">
        <f ca="1" t="shared" si="26"/>
        <v/>
      </c>
      <c r="G584" s="573">
        <f ca="1">IF(ISERROR(OFFSET('HARGA SATUAN'!$I$6,MATCH(C584,'HARGA SATUAN'!$C$7:$C$1492,0),0)),"",OFFSET('HARGA SATUAN'!$I$6,MATCH(C584,'HARGA SATUAN'!$C$7:$C$1492,0),0))</f>
        <v>0</v>
      </c>
      <c r="H584" s="667" t="str">
        <f ca="1">IF(B584="","",#REF!)</f>
        <v/>
      </c>
      <c r="I584" s="667" t="str">
        <f ca="1">IF(B584="","",#REF!)</f>
        <v/>
      </c>
      <c r="J584" s="667" t="str">
        <f ca="1">IF(B584="","",#REF!)</f>
        <v/>
      </c>
      <c r="K584" s="667" t="str">
        <f ca="1">IF(B584="","",#REF!)</f>
        <v/>
      </c>
      <c r="L584" s="667" t="str">
        <f ca="1">IF(C584="","",#REF!)</f>
        <v/>
      </c>
    </row>
    <row r="585" spans="1:12">
      <c r="A585" s="640">
        <v>574</v>
      </c>
      <c r="B585" s="666" t="str">
        <f ca="1" t="shared" si="24"/>
        <v/>
      </c>
      <c r="C585" s="203" t="str">
        <f ca="1" t="shared" si="25"/>
        <v/>
      </c>
      <c r="D585" s="577" t="str">
        <f ca="1">IF(ISERROR(OFFSET('HARGA SATUAN'!$D$6,MATCH(C585,'HARGA SATUAN'!$C$7:$C$1492,0),0)),"",OFFSET('HARGA SATUAN'!$D$6,MATCH(C585,'HARGA SATUAN'!$C$7:$C$1492,0),0))</f>
        <v/>
      </c>
      <c r="E585" s="577">
        <f ca="1">IF(B585="+","Unit",IF(ISERROR(OFFSET('HARGA SATUAN'!$E$6,MATCH(C585,'HARGA SATUAN'!$C$7:$C$1492,0),0)),"",OFFSET('HARGA SATUAN'!$E$6,MATCH(C585,'HARGA SATUAN'!$C$7:$C$1492,0),0)))</f>
        <v>0</v>
      </c>
      <c r="F585" s="668" t="str">
        <f ca="1" t="shared" si="26"/>
        <v/>
      </c>
      <c r="G585" s="573">
        <f ca="1">IF(ISERROR(OFFSET('HARGA SATUAN'!$I$6,MATCH(C585,'HARGA SATUAN'!$C$7:$C$1492,0),0)),"",OFFSET('HARGA SATUAN'!$I$6,MATCH(C585,'HARGA SATUAN'!$C$7:$C$1492,0),0))</f>
        <v>0</v>
      </c>
      <c r="H585" s="667" t="str">
        <f ca="1">IF(B585="","",#REF!)</f>
        <v/>
      </c>
      <c r="I585" s="667" t="str">
        <f ca="1">IF(B585="","",#REF!)</f>
        <v/>
      </c>
      <c r="J585" s="667" t="str">
        <f ca="1">IF(B585="","",#REF!)</f>
        <v/>
      </c>
      <c r="K585" s="667" t="str">
        <f ca="1">IF(B585="","",#REF!)</f>
        <v/>
      </c>
      <c r="L585" s="667" t="str">
        <f ca="1">IF(C585="","",#REF!)</f>
        <v/>
      </c>
    </row>
    <row r="586" spans="1:12">
      <c r="A586" s="640">
        <v>575</v>
      </c>
      <c r="B586" s="666" t="str">
        <f ca="1" t="shared" si="24"/>
        <v/>
      </c>
      <c r="C586" s="203" t="str">
        <f ca="1" t="shared" si="25"/>
        <v/>
      </c>
      <c r="D586" s="577" t="str">
        <f ca="1">IF(ISERROR(OFFSET('HARGA SATUAN'!$D$6,MATCH(C586,'HARGA SATUAN'!$C$7:$C$1492,0),0)),"",OFFSET('HARGA SATUAN'!$D$6,MATCH(C586,'HARGA SATUAN'!$C$7:$C$1492,0),0))</f>
        <v/>
      </c>
      <c r="E586" s="577">
        <f ca="1">IF(B586="+","Unit",IF(ISERROR(OFFSET('HARGA SATUAN'!$E$6,MATCH(C586,'HARGA SATUAN'!$C$7:$C$1492,0),0)),"",OFFSET('HARGA SATUAN'!$E$6,MATCH(C586,'HARGA SATUAN'!$C$7:$C$1492,0),0)))</f>
        <v>0</v>
      </c>
      <c r="F586" s="668" t="str">
        <f ca="1" t="shared" si="26"/>
        <v/>
      </c>
      <c r="G586" s="573">
        <f ca="1">IF(ISERROR(OFFSET('HARGA SATUAN'!$I$6,MATCH(C586,'HARGA SATUAN'!$C$7:$C$1492,0),0)),"",OFFSET('HARGA SATUAN'!$I$6,MATCH(C586,'HARGA SATUAN'!$C$7:$C$1492,0),0))</f>
        <v>0</v>
      </c>
      <c r="H586" s="667" t="str">
        <f ca="1">IF(B586="","",#REF!)</f>
        <v/>
      </c>
      <c r="I586" s="667" t="str">
        <f ca="1">IF(B586="","",#REF!)</f>
        <v/>
      </c>
      <c r="J586" s="667" t="str">
        <f ca="1">IF(B586="","",#REF!)</f>
        <v/>
      </c>
      <c r="K586" s="667" t="str">
        <f ca="1">IF(B586="","",#REF!)</f>
        <v/>
      </c>
      <c r="L586" s="667" t="str">
        <f ca="1">IF(C586="","",#REF!)</f>
        <v/>
      </c>
    </row>
    <row r="587" spans="1:12">
      <c r="A587" s="640">
        <v>576</v>
      </c>
      <c r="B587" s="666" t="str">
        <f ca="1" t="shared" si="24"/>
        <v/>
      </c>
      <c r="C587" s="203" t="str">
        <f ca="1" t="shared" si="25"/>
        <v/>
      </c>
      <c r="D587" s="577" t="str">
        <f ca="1">IF(ISERROR(OFFSET('HARGA SATUAN'!$D$6,MATCH(C587,'HARGA SATUAN'!$C$7:$C$1492,0),0)),"",OFFSET('HARGA SATUAN'!$D$6,MATCH(C587,'HARGA SATUAN'!$C$7:$C$1492,0),0))</f>
        <v/>
      </c>
      <c r="E587" s="577">
        <f ca="1">IF(B587="+","Unit",IF(ISERROR(OFFSET('HARGA SATUAN'!$E$6,MATCH(C587,'HARGA SATUAN'!$C$7:$C$1492,0),0)),"",OFFSET('HARGA SATUAN'!$E$6,MATCH(C587,'HARGA SATUAN'!$C$7:$C$1492,0),0)))</f>
        <v>0</v>
      </c>
      <c r="F587" s="668" t="str">
        <f ca="1" t="shared" si="26"/>
        <v/>
      </c>
      <c r="G587" s="573">
        <f ca="1">IF(ISERROR(OFFSET('HARGA SATUAN'!$I$6,MATCH(C587,'HARGA SATUAN'!$C$7:$C$1492,0),0)),"",OFFSET('HARGA SATUAN'!$I$6,MATCH(C587,'HARGA SATUAN'!$C$7:$C$1492,0),0))</f>
        <v>0</v>
      </c>
      <c r="H587" s="667" t="str">
        <f ca="1">IF(B587="","",#REF!)</f>
        <v/>
      </c>
      <c r="I587" s="667" t="str">
        <f ca="1">IF(B587="","",#REF!)</f>
        <v/>
      </c>
      <c r="J587" s="667" t="str">
        <f ca="1">IF(B587="","",#REF!)</f>
        <v/>
      </c>
      <c r="K587" s="667" t="str">
        <f ca="1">IF(B587="","",#REF!)</f>
        <v/>
      </c>
      <c r="L587" s="667" t="str">
        <f ca="1">IF(C587="","",#REF!)</f>
        <v/>
      </c>
    </row>
    <row r="588" spans="1:12">
      <c r="A588" s="640">
        <v>577</v>
      </c>
      <c r="B588" s="666" t="str">
        <f ca="1" t="shared" si="24"/>
        <v/>
      </c>
      <c r="C588" s="203" t="str">
        <f ca="1" t="shared" si="25"/>
        <v/>
      </c>
      <c r="D588" s="577" t="str">
        <f ca="1">IF(ISERROR(OFFSET('HARGA SATUAN'!$D$6,MATCH(C588,'HARGA SATUAN'!$C$7:$C$1492,0),0)),"",OFFSET('HARGA SATUAN'!$D$6,MATCH(C588,'HARGA SATUAN'!$C$7:$C$1492,0),0))</f>
        <v/>
      </c>
      <c r="E588" s="577">
        <f ca="1">IF(B588="+","Unit",IF(ISERROR(OFFSET('HARGA SATUAN'!$E$6,MATCH(C588,'HARGA SATUAN'!$C$7:$C$1492,0),0)),"",OFFSET('HARGA SATUAN'!$E$6,MATCH(C588,'HARGA SATUAN'!$C$7:$C$1492,0),0)))</f>
        <v>0</v>
      </c>
      <c r="F588" s="668" t="str">
        <f ca="1" t="shared" si="26"/>
        <v/>
      </c>
      <c r="G588" s="573">
        <f ca="1">IF(ISERROR(OFFSET('HARGA SATUAN'!$I$6,MATCH(C588,'HARGA SATUAN'!$C$7:$C$1492,0),0)),"",OFFSET('HARGA SATUAN'!$I$6,MATCH(C588,'HARGA SATUAN'!$C$7:$C$1492,0),0))</f>
        <v>0</v>
      </c>
      <c r="H588" s="667" t="str">
        <f ca="1">IF(B588="","",#REF!)</f>
        <v/>
      </c>
      <c r="I588" s="667" t="str">
        <f ca="1">IF(B588="","",#REF!)</f>
        <v/>
      </c>
      <c r="J588" s="667" t="str">
        <f ca="1">IF(B588="","",#REF!)</f>
        <v/>
      </c>
      <c r="K588" s="667" t="str">
        <f ca="1">IF(B588="","",#REF!)</f>
        <v/>
      </c>
      <c r="L588" s="667" t="str">
        <f ca="1">IF(C588="","",#REF!)</f>
        <v/>
      </c>
    </row>
    <row r="589" spans="1:12">
      <c r="A589" s="640">
        <v>578</v>
      </c>
      <c r="B589" s="666" t="str">
        <f ca="1" t="shared" ref="B589:B652" si="27">IF(C589="","",A589)</f>
        <v/>
      </c>
      <c r="C589" s="203" t="str">
        <f ca="1" t="shared" ref="C589:C652" si="28">IF(ISERROR(OFFSET($C$713,MATCH(A589,$F$714:$F$1320,0),0)),"",OFFSET($C$713,MATCH(A589,$F$714:$F$1320,0),0))</f>
        <v/>
      </c>
      <c r="D589" s="577" t="str">
        <f ca="1">IF(ISERROR(OFFSET('HARGA SATUAN'!$D$6,MATCH(C589,'HARGA SATUAN'!$C$7:$C$1492,0),0)),"",OFFSET('HARGA SATUAN'!$D$6,MATCH(C589,'HARGA SATUAN'!$C$7:$C$1492,0),0))</f>
        <v/>
      </c>
      <c r="E589" s="577">
        <f ca="1">IF(B589="+","Unit",IF(ISERROR(OFFSET('HARGA SATUAN'!$E$6,MATCH(C589,'HARGA SATUAN'!$C$7:$C$1492,0),0)),"",OFFSET('HARGA SATUAN'!$E$6,MATCH(C589,'HARGA SATUAN'!$C$7:$C$1492,0),0)))</f>
        <v>0</v>
      </c>
      <c r="F589" s="668" t="str">
        <f ca="1" t="shared" ref="F589:F652" si="29">IF(ISERROR(OFFSET($D$713,MATCH(A589,$F$714:$F$1320,0),0)),"",OFFSET($D$713,MATCH(A589,$F$714:$F$1320,0),0))</f>
        <v/>
      </c>
      <c r="G589" s="573">
        <f ca="1">IF(ISERROR(OFFSET('HARGA SATUAN'!$I$6,MATCH(C589,'HARGA SATUAN'!$C$7:$C$1492,0),0)),"",OFFSET('HARGA SATUAN'!$I$6,MATCH(C589,'HARGA SATUAN'!$C$7:$C$1492,0),0))</f>
        <v>0</v>
      </c>
      <c r="H589" s="667" t="str">
        <f ca="1">IF(B589="","",#REF!)</f>
        <v/>
      </c>
      <c r="I589" s="667" t="str">
        <f ca="1">IF(B589="","",#REF!)</f>
        <v/>
      </c>
      <c r="J589" s="667" t="str">
        <f ca="1">IF(B589="","",#REF!)</f>
        <v/>
      </c>
      <c r="K589" s="667" t="str">
        <f ca="1">IF(B589="","",#REF!)</f>
        <v/>
      </c>
      <c r="L589" s="667" t="str">
        <f ca="1">IF(C589="","",#REF!)</f>
        <v/>
      </c>
    </row>
    <row r="590" spans="1:12">
      <c r="A590" s="640">
        <v>579</v>
      </c>
      <c r="B590" s="666" t="str">
        <f ca="1" t="shared" si="27"/>
        <v/>
      </c>
      <c r="C590" s="203" t="str">
        <f ca="1" t="shared" si="28"/>
        <v/>
      </c>
      <c r="D590" s="577" t="str">
        <f ca="1">IF(ISERROR(OFFSET('HARGA SATUAN'!$D$6,MATCH(C590,'HARGA SATUAN'!$C$7:$C$1492,0),0)),"",OFFSET('HARGA SATUAN'!$D$6,MATCH(C590,'HARGA SATUAN'!$C$7:$C$1492,0),0))</f>
        <v/>
      </c>
      <c r="E590" s="577">
        <f ca="1">IF(B590="+","Unit",IF(ISERROR(OFFSET('HARGA SATUAN'!$E$6,MATCH(C590,'HARGA SATUAN'!$C$7:$C$1492,0),0)),"",OFFSET('HARGA SATUAN'!$E$6,MATCH(C590,'HARGA SATUAN'!$C$7:$C$1492,0),0)))</f>
        <v>0</v>
      </c>
      <c r="F590" s="668" t="str">
        <f ca="1" t="shared" si="29"/>
        <v/>
      </c>
      <c r="G590" s="573">
        <f ca="1">IF(ISERROR(OFFSET('HARGA SATUAN'!$I$6,MATCH(C590,'HARGA SATUAN'!$C$7:$C$1492,0),0)),"",OFFSET('HARGA SATUAN'!$I$6,MATCH(C590,'HARGA SATUAN'!$C$7:$C$1492,0),0))</f>
        <v>0</v>
      </c>
      <c r="H590" s="667" t="str">
        <f ca="1">IF(B590="","",#REF!)</f>
        <v/>
      </c>
      <c r="I590" s="667" t="str">
        <f ca="1">IF(B590="","",#REF!)</f>
        <v/>
      </c>
      <c r="J590" s="667" t="str">
        <f ca="1">IF(B590="","",#REF!)</f>
        <v/>
      </c>
      <c r="K590" s="667" t="str">
        <f ca="1">IF(B590="","",#REF!)</f>
        <v/>
      </c>
      <c r="L590" s="667" t="str">
        <f ca="1">IF(C590="","",#REF!)</f>
        <v/>
      </c>
    </row>
    <row r="591" spans="1:12">
      <c r="A591" s="640">
        <v>580</v>
      </c>
      <c r="B591" s="666" t="str">
        <f ca="1" t="shared" si="27"/>
        <v/>
      </c>
      <c r="C591" s="203" t="str">
        <f ca="1" t="shared" si="28"/>
        <v/>
      </c>
      <c r="D591" s="577" t="str">
        <f ca="1">IF(ISERROR(OFFSET('HARGA SATUAN'!$D$6,MATCH(C591,'HARGA SATUAN'!$C$7:$C$1492,0),0)),"",OFFSET('HARGA SATUAN'!$D$6,MATCH(C591,'HARGA SATUAN'!$C$7:$C$1492,0),0))</f>
        <v/>
      </c>
      <c r="E591" s="577">
        <f ca="1">IF(B591="+","Unit",IF(ISERROR(OFFSET('HARGA SATUAN'!$E$6,MATCH(C591,'HARGA SATUAN'!$C$7:$C$1492,0),0)),"",OFFSET('HARGA SATUAN'!$E$6,MATCH(C591,'HARGA SATUAN'!$C$7:$C$1492,0),0)))</f>
        <v>0</v>
      </c>
      <c r="F591" s="668" t="str">
        <f ca="1" t="shared" si="29"/>
        <v/>
      </c>
      <c r="G591" s="573">
        <f ca="1">IF(ISERROR(OFFSET('HARGA SATUAN'!$I$6,MATCH(C591,'HARGA SATUAN'!$C$7:$C$1492,0),0)),"",OFFSET('HARGA SATUAN'!$I$6,MATCH(C591,'HARGA SATUAN'!$C$7:$C$1492,0),0))</f>
        <v>0</v>
      </c>
      <c r="H591" s="667" t="str">
        <f ca="1">IF(B591="","",#REF!)</f>
        <v/>
      </c>
      <c r="I591" s="667" t="str">
        <f ca="1">IF(B591="","",#REF!)</f>
        <v/>
      </c>
      <c r="J591" s="667" t="str">
        <f ca="1">IF(B591="","",#REF!)</f>
        <v/>
      </c>
      <c r="K591" s="667" t="str">
        <f ca="1">IF(B591="","",#REF!)</f>
        <v/>
      </c>
      <c r="L591" s="667" t="str">
        <f ca="1">IF(C591="","",#REF!)</f>
        <v/>
      </c>
    </row>
    <row r="592" spans="1:12">
      <c r="A592" s="640">
        <v>581</v>
      </c>
      <c r="B592" s="666" t="str">
        <f ca="1" t="shared" si="27"/>
        <v/>
      </c>
      <c r="C592" s="203" t="str">
        <f ca="1" t="shared" si="28"/>
        <v/>
      </c>
      <c r="D592" s="577" t="str">
        <f ca="1">IF(ISERROR(OFFSET('HARGA SATUAN'!$D$6,MATCH(C592,'HARGA SATUAN'!$C$7:$C$1492,0),0)),"",OFFSET('HARGA SATUAN'!$D$6,MATCH(C592,'HARGA SATUAN'!$C$7:$C$1492,0),0))</f>
        <v/>
      </c>
      <c r="E592" s="577">
        <f ca="1">IF(B592="+","Unit",IF(ISERROR(OFFSET('HARGA SATUAN'!$E$6,MATCH(C592,'HARGA SATUAN'!$C$7:$C$1492,0),0)),"",OFFSET('HARGA SATUAN'!$E$6,MATCH(C592,'HARGA SATUAN'!$C$7:$C$1492,0),0)))</f>
        <v>0</v>
      </c>
      <c r="F592" s="668" t="str">
        <f ca="1" t="shared" si="29"/>
        <v/>
      </c>
      <c r="G592" s="573">
        <f ca="1">IF(ISERROR(OFFSET('HARGA SATUAN'!$I$6,MATCH(C592,'HARGA SATUAN'!$C$7:$C$1492,0),0)),"",OFFSET('HARGA SATUAN'!$I$6,MATCH(C592,'HARGA SATUAN'!$C$7:$C$1492,0),0))</f>
        <v>0</v>
      </c>
      <c r="H592" s="667" t="str">
        <f ca="1">IF(B592="","",#REF!)</f>
        <v/>
      </c>
      <c r="I592" s="667" t="str">
        <f ca="1">IF(B592="","",#REF!)</f>
        <v/>
      </c>
      <c r="J592" s="667" t="str">
        <f ca="1">IF(B592="","",#REF!)</f>
        <v/>
      </c>
      <c r="K592" s="667" t="str">
        <f ca="1">IF(B592="","",#REF!)</f>
        <v/>
      </c>
      <c r="L592" s="667" t="str">
        <f ca="1">IF(C592="","",#REF!)</f>
        <v/>
      </c>
    </row>
    <row r="593" spans="1:12">
      <c r="A593" s="640">
        <v>582</v>
      </c>
      <c r="B593" s="666" t="str">
        <f ca="1" t="shared" si="27"/>
        <v/>
      </c>
      <c r="C593" s="203" t="str">
        <f ca="1" t="shared" si="28"/>
        <v/>
      </c>
      <c r="D593" s="577" t="str">
        <f ca="1">IF(ISERROR(OFFSET('HARGA SATUAN'!$D$6,MATCH(C593,'HARGA SATUAN'!$C$7:$C$1492,0),0)),"",OFFSET('HARGA SATUAN'!$D$6,MATCH(C593,'HARGA SATUAN'!$C$7:$C$1492,0),0))</f>
        <v/>
      </c>
      <c r="E593" s="577">
        <f ca="1">IF(B593="+","Unit",IF(ISERROR(OFFSET('HARGA SATUAN'!$E$6,MATCH(C593,'HARGA SATUAN'!$C$7:$C$1492,0),0)),"",OFFSET('HARGA SATUAN'!$E$6,MATCH(C593,'HARGA SATUAN'!$C$7:$C$1492,0),0)))</f>
        <v>0</v>
      </c>
      <c r="F593" s="668" t="str">
        <f ca="1" t="shared" si="29"/>
        <v/>
      </c>
      <c r="G593" s="573">
        <f ca="1">IF(ISERROR(OFFSET('HARGA SATUAN'!$I$6,MATCH(C593,'HARGA SATUAN'!$C$7:$C$1492,0),0)),"",OFFSET('HARGA SATUAN'!$I$6,MATCH(C593,'HARGA SATUAN'!$C$7:$C$1492,0),0))</f>
        <v>0</v>
      </c>
      <c r="H593" s="667" t="str">
        <f ca="1">IF(B593="","",#REF!)</f>
        <v/>
      </c>
      <c r="I593" s="667" t="str">
        <f ca="1">IF(B593="","",#REF!)</f>
        <v/>
      </c>
      <c r="J593" s="667" t="str">
        <f ca="1">IF(B593="","",#REF!)</f>
        <v/>
      </c>
      <c r="K593" s="667" t="str">
        <f ca="1">IF(B593="","",#REF!)</f>
        <v/>
      </c>
      <c r="L593" s="667" t="str">
        <f ca="1">IF(C593="","",#REF!)</f>
        <v/>
      </c>
    </row>
    <row r="594" spans="1:12">
      <c r="A594" s="640">
        <v>583</v>
      </c>
      <c r="B594" s="666" t="str">
        <f ca="1" t="shared" si="27"/>
        <v/>
      </c>
      <c r="C594" s="203" t="str">
        <f ca="1" t="shared" si="28"/>
        <v/>
      </c>
      <c r="D594" s="577" t="str">
        <f ca="1">IF(ISERROR(OFFSET('HARGA SATUAN'!$D$6,MATCH(C594,'HARGA SATUAN'!$C$7:$C$1492,0),0)),"",OFFSET('HARGA SATUAN'!$D$6,MATCH(C594,'HARGA SATUAN'!$C$7:$C$1492,0),0))</f>
        <v/>
      </c>
      <c r="E594" s="577">
        <f ca="1">IF(B594="+","Unit",IF(ISERROR(OFFSET('HARGA SATUAN'!$E$6,MATCH(C594,'HARGA SATUAN'!$C$7:$C$1492,0),0)),"",OFFSET('HARGA SATUAN'!$E$6,MATCH(C594,'HARGA SATUAN'!$C$7:$C$1492,0),0)))</f>
        <v>0</v>
      </c>
      <c r="F594" s="668" t="str">
        <f ca="1" t="shared" si="29"/>
        <v/>
      </c>
      <c r="G594" s="573">
        <f ca="1">IF(ISERROR(OFFSET('HARGA SATUAN'!$I$6,MATCH(C594,'HARGA SATUAN'!$C$7:$C$1492,0),0)),"",OFFSET('HARGA SATUAN'!$I$6,MATCH(C594,'HARGA SATUAN'!$C$7:$C$1492,0),0))</f>
        <v>0</v>
      </c>
      <c r="H594" s="667" t="str">
        <f ca="1">IF(B594="","",#REF!)</f>
        <v/>
      </c>
      <c r="I594" s="667" t="str">
        <f ca="1">IF(B594="","",#REF!)</f>
        <v/>
      </c>
      <c r="J594" s="667" t="str">
        <f ca="1">IF(B594="","",#REF!)</f>
        <v/>
      </c>
      <c r="K594" s="667" t="str">
        <f ca="1">IF(B594="","",#REF!)</f>
        <v/>
      </c>
      <c r="L594" s="667" t="str">
        <f ca="1">IF(C594="","",#REF!)</f>
        <v/>
      </c>
    </row>
    <row r="595" spans="1:12">
      <c r="A595" s="640">
        <v>584</v>
      </c>
      <c r="B595" s="666" t="str">
        <f ca="1" t="shared" si="27"/>
        <v/>
      </c>
      <c r="C595" s="203" t="str">
        <f ca="1" t="shared" si="28"/>
        <v/>
      </c>
      <c r="D595" s="577" t="str">
        <f ca="1">IF(ISERROR(OFFSET('HARGA SATUAN'!$D$6,MATCH(C595,'HARGA SATUAN'!$C$7:$C$1492,0),0)),"",OFFSET('HARGA SATUAN'!$D$6,MATCH(C595,'HARGA SATUAN'!$C$7:$C$1492,0),0))</f>
        <v/>
      </c>
      <c r="E595" s="577">
        <f ca="1">IF(B595="+","Unit",IF(ISERROR(OFFSET('HARGA SATUAN'!$E$6,MATCH(C595,'HARGA SATUAN'!$C$7:$C$1492,0),0)),"",OFFSET('HARGA SATUAN'!$E$6,MATCH(C595,'HARGA SATUAN'!$C$7:$C$1492,0),0)))</f>
        <v>0</v>
      </c>
      <c r="F595" s="668" t="str">
        <f ca="1" t="shared" si="29"/>
        <v/>
      </c>
      <c r="G595" s="573">
        <f ca="1">IF(ISERROR(OFFSET('HARGA SATUAN'!$I$6,MATCH(C595,'HARGA SATUAN'!$C$7:$C$1492,0),0)),"",OFFSET('HARGA SATUAN'!$I$6,MATCH(C595,'HARGA SATUAN'!$C$7:$C$1492,0),0))</f>
        <v>0</v>
      </c>
      <c r="H595" s="667" t="str">
        <f ca="1">IF(B595="","",#REF!)</f>
        <v/>
      </c>
      <c r="I595" s="667" t="str">
        <f ca="1">IF(B595="","",#REF!)</f>
        <v/>
      </c>
      <c r="J595" s="667" t="str">
        <f ca="1">IF(B595="","",#REF!)</f>
        <v/>
      </c>
      <c r="K595" s="667" t="str">
        <f ca="1">IF(B595="","",#REF!)</f>
        <v/>
      </c>
      <c r="L595" s="667" t="str">
        <f ca="1">IF(C595="","",#REF!)</f>
        <v/>
      </c>
    </row>
    <row r="596" spans="1:12">
      <c r="A596" s="640">
        <v>585</v>
      </c>
      <c r="B596" s="666" t="str">
        <f ca="1" t="shared" si="27"/>
        <v/>
      </c>
      <c r="C596" s="203" t="str">
        <f ca="1" t="shared" si="28"/>
        <v/>
      </c>
      <c r="D596" s="577" t="str">
        <f ca="1">IF(ISERROR(OFFSET('HARGA SATUAN'!$D$6,MATCH(C596,'HARGA SATUAN'!$C$7:$C$1492,0),0)),"",OFFSET('HARGA SATUAN'!$D$6,MATCH(C596,'HARGA SATUAN'!$C$7:$C$1492,0),0))</f>
        <v/>
      </c>
      <c r="E596" s="577">
        <f ca="1">IF(B596="+","Unit",IF(ISERROR(OFFSET('HARGA SATUAN'!$E$6,MATCH(C596,'HARGA SATUAN'!$C$7:$C$1492,0),0)),"",OFFSET('HARGA SATUAN'!$E$6,MATCH(C596,'HARGA SATUAN'!$C$7:$C$1492,0),0)))</f>
        <v>0</v>
      </c>
      <c r="F596" s="668" t="str">
        <f ca="1" t="shared" si="29"/>
        <v/>
      </c>
      <c r="G596" s="573">
        <f ca="1">IF(ISERROR(OFFSET('HARGA SATUAN'!$I$6,MATCH(C596,'HARGA SATUAN'!$C$7:$C$1492,0),0)),"",OFFSET('HARGA SATUAN'!$I$6,MATCH(C596,'HARGA SATUAN'!$C$7:$C$1492,0),0))</f>
        <v>0</v>
      </c>
      <c r="H596" s="667" t="str">
        <f ca="1">IF(B596="","",#REF!)</f>
        <v/>
      </c>
      <c r="I596" s="667" t="str">
        <f ca="1">IF(B596="","",#REF!)</f>
        <v/>
      </c>
      <c r="J596" s="667" t="str">
        <f ca="1">IF(B596="","",#REF!)</f>
        <v/>
      </c>
      <c r="K596" s="667" t="str">
        <f ca="1">IF(B596="","",#REF!)</f>
        <v/>
      </c>
      <c r="L596" s="667" t="str">
        <f ca="1">IF(C596="","",#REF!)</f>
        <v/>
      </c>
    </row>
    <row r="597" spans="1:12">
      <c r="A597" s="640">
        <v>586</v>
      </c>
      <c r="B597" s="666" t="str">
        <f ca="1" t="shared" si="27"/>
        <v/>
      </c>
      <c r="C597" s="203" t="str">
        <f ca="1" t="shared" si="28"/>
        <v/>
      </c>
      <c r="D597" s="577" t="str">
        <f ca="1">IF(ISERROR(OFFSET('HARGA SATUAN'!$D$6,MATCH(C597,'HARGA SATUAN'!$C$7:$C$1492,0),0)),"",OFFSET('HARGA SATUAN'!$D$6,MATCH(C597,'HARGA SATUAN'!$C$7:$C$1492,0),0))</f>
        <v/>
      </c>
      <c r="E597" s="577">
        <f ca="1">IF(B597="+","Unit",IF(ISERROR(OFFSET('HARGA SATUAN'!$E$6,MATCH(C597,'HARGA SATUAN'!$C$7:$C$1492,0),0)),"",OFFSET('HARGA SATUAN'!$E$6,MATCH(C597,'HARGA SATUAN'!$C$7:$C$1492,0),0)))</f>
        <v>0</v>
      </c>
      <c r="F597" s="668" t="str">
        <f ca="1" t="shared" si="29"/>
        <v/>
      </c>
      <c r="G597" s="573">
        <f ca="1">IF(ISERROR(OFFSET('HARGA SATUAN'!$I$6,MATCH(C597,'HARGA SATUAN'!$C$7:$C$1492,0),0)),"",OFFSET('HARGA SATUAN'!$I$6,MATCH(C597,'HARGA SATUAN'!$C$7:$C$1492,0),0))</f>
        <v>0</v>
      </c>
      <c r="H597" s="667" t="str">
        <f ca="1">IF(B597="","",#REF!)</f>
        <v/>
      </c>
      <c r="I597" s="667" t="str">
        <f ca="1">IF(B597="","",#REF!)</f>
        <v/>
      </c>
      <c r="J597" s="667" t="str">
        <f ca="1">IF(B597="","",#REF!)</f>
        <v/>
      </c>
      <c r="K597" s="667" t="str">
        <f ca="1">IF(B597="","",#REF!)</f>
        <v/>
      </c>
      <c r="L597" s="667" t="str">
        <f ca="1">IF(C597="","",#REF!)</f>
        <v/>
      </c>
    </row>
    <row r="598" spans="1:12">
      <c r="A598" s="640">
        <v>587</v>
      </c>
      <c r="B598" s="666" t="str">
        <f ca="1" t="shared" si="27"/>
        <v/>
      </c>
      <c r="C598" s="203" t="str">
        <f ca="1" t="shared" si="28"/>
        <v/>
      </c>
      <c r="D598" s="577" t="str">
        <f ca="1">IF(ISERROR(OFFSET('HARGA SATUAN'!$D$6,MATCH(C598,'HARGA SATUAN'!$C$7:$C$1492,0),0)),"",OFFSET('HARGA SATUAN'!$D$6,MATCH(C598,'HARGA SATUAN'!$C$7:$C$1492,0),0))</f>
        <v/>
      </c>
      <c r="E598" s="577">
        <f ca="1">IF(B598="+","Unit",IF(ISERROR(OFFSET('HARGA SATUAN'!$E$6,MATCH(C598,'HARGA SATUAN'!$C$7:$C$1492,0),0)),"",OFFSET('HARGA SATUAN'!$E$6,MATCH(C598,'HARGA SATUAN'!$C$7:$C$1492,0),0)))</f>
        <v>0</v>
      </c>
      <c r="F598" s="668" t="str">
        <f ca="1" t="shared" si="29"/>
        <v/>
      </c>
      <c r="G598" s="573">
        <f ca="1">IF(ISERROR(OFFSET('HARGA SATUAN'!$I$6,MATCH(C598,'HARGA SATUAN'!$C$7:$C$1492,0),0)),"",OFFSET('HARGA SATUAN'!$I$6,MATCH(C598,'HARGA SATUAN'!$C$7:$C$1492,0),0))</f>
        <v>0</v>
      </c>
      <c r="H598" s="667" t="str">
        <f ca="1">IF(B598="","",#REF!)</f>
        <v/>
      </c>
      <c r="I598" s="667" t="str">
        <f ca="1">IF(B598="","",#REF!)</f>
        <v/>
      </c>
      <c r="J598" s="667" t="str">
        <f ca="1">IF(B598="","",#REF!)</f>
        <v/>
      </c>
      <c r="K598" s="667" t="str">
        <f ca="1">IF(B598="","",#REF!)</f>
        <v/>
      </c>
      <c r="L598" s="667" t="str">
        <f ca="1">IF(C598="","",#REF!)</f>
        <v/>
      </c>
    </row>
    <row r="599" spans="1:12">
      <c r="A599" s="640">
        <v>588</v>
      </c>
      <c r="B599" s="666" t="str">
        <f ca="1" t="shared" si="27"/>
        <v/>
      </c>
      <c r="C599" s="203" t="str">
        <f ca="1" t="shared" si="28"/>
        <v/>
      </c>
      <c r="D599" s="577" t="str">
        <f ca="1">IF(ISERROR(OFFSET('HARGA SATUAN'!$D$6,MATCH(C599,'HARGA SATUAN'!$C$7:$C$1492,0),0)),"",OFFSET('HARGA SATUAN'!$D$6,MATCH(C599,'HARGA SATUAN'!$C$7:$C$1492,0),0))</f>
        <v/>
      </c>
      <c r="E599" s="577">
        <f ca="1">IF(B599="+","Unit",IF(ISERROR(OFFSET('HARGA SATUAN'!$E$6,MATCH(C599,'HARGA SATUAN'!$C$7:$C$1492,0),0)),"",OFFSET('HARGA SATUAN'!$E$6,MATCH(C599,'HARGA SATUAN'!$C$7:$C$1492,0),0)))</f>
        <v>0</v>
      </c>
      <c r="F599" s="668" t="str">
        <f ca="1" t="shared" si="29"/>
        <v/>
      </c>
      <c r="G599" s="573">
        <f ca="1">IF(ISERROR(OFFSET('HARGA SATUAN'!$I$6,MATCH(C599,'HARGA SATUAN'!$C$7:$C$1492,0),0)),"",OFFSET('HARGA SATUAN'!$I$6,MATCH(C599,'HARGA SATUAN'!$C$7:$C$1492,0),0))</f>
        <v>0</v>
      </c>
      <c r="H599" s="667" t="str">
        <f ca="1">IF(B599="","",#REF!)</f>
        <v/>
      </c>
      <c r="I599" s="667" t="str">
        <f ca="1">IF(B599="","",#REF!)</f>
        <v/>
      </c>
      <c r="J599" s="667" t="str">
        <f ca="1">IF(B599="","",#REF!)</f>
        <v/>
      </c>
      <c r="K599" s="667" t="str">
        <f ca="1">IF(B599="","",#REF!)</f>
        <v/>
      </c>
      <c r="L599" s="667" t="str">
        <f ca="1">IF(C599="","",#REF!)</f>
        <v/>
      </c>
    </row>
    <row r="600" spans="1:12">
      <c r="A600" s="640">
        <v>589</v>
      </c>
      <c r="B600" s="666" t="str">
        <f ca="1" t="shared" si="27"/>
        <v/>
      </c>
      <c r="C600" s="203" t="str">
        <f ca="1" t="shared" si="28"/>
        <v/>
      </c>
      <c r="D600" s="577" t="str">
        <f ca="1">IF(ISERROR(OFFSET('HARGA SATUAN'!$D$6,MATCH(C600,'HARGA SATUAN'!$C$7:$C$1492,0),0)),"",OFFSET('HARGA SATUAN'!$D$6,MATCH(C600,'HARGA SATUAN'!$C$7:$C$1492,0),0))</f>
        <v/>
      </c>
      <c r="E600" s="577">
        <f ca="1">IF(B600="+","Unit",IF(ISERROR(OFFSET('HARGA SATUAN'!$E$6,MATCH(C600,'HARGA SATUAN'!$C$7:$C$1492,0),0)),"",OFFSET('HARGA SATUAN'!$E$6,MATCH(C600,'HARGA SATUAN'!$C$7:$C$1492,0),0)))</f>
        <v>0</v>
      </c>
      <c r="F600" s="668" t="str">
        <f ca="1" t="shared" si="29"/>
        <v/>
      </c>
      <c r="G600" s="573">
        <f ca="1">IF(ISERROR(OFFSET('HARGA SATUAN'!$I$6,MATCH(C600,'HARGA SATUAN'!$C$7:$C$1492,0),0)),"",OFFSET('HARGA SATUAN'!$I$6,MATCH(C600,'HARGA SATUAN'!$C$7:$C$1492,0),0))</f>
        <v>0</v>
      </c>
      <c r="H600" s="667" t="str">
        <f ca="1">IF(B600="","",#REF!)</f>
        <v/>
      </c>
      <c r="I600" s="667" t="str">
        <f ca="1">IF(B600="","",#REF!)</f>
        <v/>
      </c>
      <c r="J600" s="667" t="str">
        <f ca="1">IF(B600="","",#REF!)</f>
        <v/>
      </c>
      <c r="K600" s="667" t="str">
        <f ca="1">IF(B600="","",#REF!)</f>
        <v/>
      </c>
      <c r="L600" s="667" t="str">
        <f ca="1">IF(C600="","",#REF!)</f>
        <v/>
      </c>
    </row>
    <row r="601" spans="1:12">
      <c r="A601" s="640">
        <v>590</v>
      </c>
      <c r="B601" s="666" t="str">
        <f ca="1" t="shared" si="27"/>
        <v/>
      </c>
      <c r="C601" s="203" t="str">
        <f ca="1" t="shared" si="28"/>
        <v/>
      </c>
      <c r="D601" s="577" t="str">
        <f ca="1">IF(ISERROR(OFFSET('HARGA SATUAN'!$D$6,MATCH(C601,'HARGA SATUAN'!$C$7:$C$1492,0),0)),"",OFFSET('HARGA SATUAN'!$D$6,MATCH(C601,'HARGA SATUAN'!$C$7:$C$1492,0),0))</f>
        <v/>
      </c>
      <c r="E601" s="577">
        <f ca="1">IF(B601="+","Unit",IF(ISERROR(OFFSET('HARGA SATUAN'!$E$6,MATCH(C601,'HARGA SATUAN'!$C$7:$C$1492,0),0)),"",OFFSET('HARGA SATUAN'!$E$6,MATCH(C601,'HARGA SATUAN'!$C$7:$C$1492,0),0)))</f>
        <v>0</v>
      </c>
      <c r="F601" s="668" t="str">
        <f ca="1" t="shared" si="29"/>
        <v/>
      </c>
      <c r="G601" s="573">
        <f ca="1">IF(ISERROR(OFFSET('HARGA SATUAN'!$I$6,MATCH(C601,'HARGA SATUAN'!$C$7:$C$1492,0),0)),"",OFFSET('HARGA SATUAN'!$I$6,MATCH(C601,'HARGA SATUAN'!$C$7:$C$1492,0),0))</f>
        <v>0</v>
      </c>
      <c r="H601" s="667" t="str">
        <f ca="1">IF(B601="","",#REF!)</f>
        <v/>
      </c>
      <c r="I601" s="667" t="str">
        <f ca="1">IF(B601="","",#REF!)</f>
        <v/>
      </c>
      <c r="J601" s="667" t="str">
        <f ca="1">IF(B601="","",#REF!)</f>
        <v/>
      </c>
      <c r="K601" s="667" t="str">
        <f ca="1">IF(B601="","",#REF!)</f>
        <v/>
      </c>
      <c r="L601" s="667" t="str">
        <f ca="1">IF(C601="","",#REF!)</f>
        <v/>
      </c>
    </row>
    <row r="602" spans="1:12">
      <c r="A602" s="640">
        <v>591</v>
      </c>
      <c r="B602" s="666" t="str">
        <f ca="1" t="shared" si="27"/>
        <v/>
      </c>
      <c r="C602" s="203" t="str">
        <f ca="1" t="shared" si="28"/>
        <v/>
      </c>
      <c r="D602" s="577" t="str">
        <f ca="1">IF(ISERROR(OFFSET('HARGA SATUAN'!$D$6,MATCH(C602,'HARGA SATUAN'!$C$7:$C$1492,0),0)),"",OFFSET('HARGA SATUAN'!$D$6,MATCH(C602,'HARGA SATUAN'!$C$7:$C$1492,0),0))</f>
        <v/>
      </c>
      <c r="E602" s="577">
        <f ca="1">IF(B602="+","Unit",IF(ISERROR(OFFSET('HARGA SATUAN'!$E$6,MATCH(C602,'HARGA SATUAN'!$C$7:$C$1492,0),0)),"",OFFSET('HARGA SATUAN'!$E$6,MATCH(C602,'HARGA SATUAN'!$C$7:$C$1492,0),0)))</f>
        <v>0</v>
      </c>
      <c r="F602" s="668" t="str">
        <f ca="1" t="shared" si="29"/>
        <v/>
      </c>
      <c r="G602" s="573">
        <f ca="1">IF(ISERROR(OFFSET('HARGA SATUAN'!$I$6,MATCH(C602,'HARGA SATUAN'!$C$7:$C$1492,0),0)),"",OFFSET('HARGA SATUAN'!$I$6,MATCH(C602,'HARGA SATUAN'!$C$7:$C$1492,0),0))</f>
        <v>0</v>
      </c>
      <c r="H602" s="667" t="str">
        <f ca="1">IF(B602="","",#REF!)</f>
        <v/>
      </c>
      <c r="I602" s="667" t="str">
        <f ca="1">IF(B602="","",#REF!)</f>
        <v/>
      </c>
      <c r="J602" s="667" t="str">
        <f ca="1">IF(B602="","",#REF!)</f>
        <v/>
      </c>
      <c r="K602" s="667" t="str">
        <f ca="1">IF(B602="","",#REF!)</f>
        <v/>
      </c>
      <c r="L602" s="667" t="str">
        <f ca="1">IF(C602="","",#REF!)</f>
        <v/>
      </c>
    </row>
    <row r="603" spans="1:12">
      <c r="A603" s="640">
        <v>592</v>
      </c>
      <c r="B603" s="666" t="str">
        <f ca="1" t="shared" si="27"/>
        <v/>
      </c>
      <c r="C603" s="203" t="str">
        <f ca="1" t="shared" si="28"/>
        <v/>
      </c>
      <c r="D603" s="577" t="str">
        <f ca="1">IF(ISERROR(OFFSET('HARGA SATUAN'!$D$6,MATCH(C603,'HARGA SATUAN'!$C$7:$C$1492,0),0)),"",OFFSET('HARGA SATUAN'!$D$6,MATCH(C603,'HARGA SATUAN'!$C$7:$C$1492,0),0))</f>
        <v/>
      </c>
      <c r="E603" s="577">
        <f ca="1">IF(B603="+","Unit",IF(ISERROR(OFFSET('HARGA SATUAN'!$E$6,MATCH(C603,'HARGA SATUAN'!$C$7:$C$1492,0),0)),"",OFFSET('HARGA SATUAN'!$E$6,MATCH(C603,'HARGA SATUAN'!$C$7:$C$1492,0),0)))</f>
        <v>0</v>
      </c>
      <c r="F603" s="668" t="str">
        <f ca="1" t="shared" si="29"/>
        <v/>
      </c>
      <c r="G603" s="573">
        <f ca="1">IF(ISERROR(OFFSET('HARGA SATUAN'!$I$6,MATCH(C603,'HARGA SATUAN'!$C$7:$C$1492,0),0)),"",OFFSET('HARGA SATUAN'!$I$6,MATCH(C603,'HARGA SATUAN'!$C$7:$C$1492,0),0))</f>
        <v>0</v>
      </c>
      <c r="H603" s="667" t="str">
        <f ca="1">IF(B603="","",#REF!)</f>
        <v/>
      </c>
      <c r="I603" s="667" t="str">
        <f ca="1">IF(B603="","",#REF!)</f>
        <v/>
      </c>
      <c r="J603" s="667" t="str">
        <f ca="1">IF(B603="","",#REF!)</f>
        <v/>
      </c>
      <c r="K603" s="667" t="str">
        <f ca="1">IF(B603="","",#REF!)</f>
        <v/>
      </c>
      <c r="L603" s="667" t="str">
        <f ca="1">IF(C603="","",#REF!)</f>
        <v/>
      </c>
    </row>
    <row r="604" spans="1:12">
      <c r="A604" s="640">
        <v>593</v>
      </c>
      <c r="B604" s="666" t="str">
        <f ca="1" t="shared" si="27"/>
        <v/>
      </c>
      <c r="C604" s="203" t="str">
        <f ca="1" t="shared" si="28"/>
        <v/>
      </c>
      <c r="D604" s="577" t="str">
        <f ca="1">IF(ISERROR(OFFSET('HARGA SATUAN'!$D$6,MATCH(C604,'HARGA SATUAN'!$C$7:$C$1492,0),0)),"",OFFSET('HARGA SATUAN'!$D$6,MATCH(C604,'HARGA SATUAN'!$C$7:$C$1492,0),0))</f>
        <v/>
      </c>
      <c r="E604" s="577">
        <f ca="1">IF(B604="+","Unit",IF(ISERROR(OFFSET('HARGA SATUAN'!$E$6,MATCH(C604,'HARGA SATUAN'!$C$7:$C$1492,0),0)),"",OFFSET('HARGA SATUAN'!$E$6,MATCH(C604,'HARGA SATUAN'!$C$7:$C$1492,0),0)))</f>
        <v>0</v>
      </c>
      <c r="F604" s="668" t="str">
        <f ca="1" t="shared" si="29"/>
        <v/>
      </c>
      <c r="G604" s="573">
        <f ca="1">IF(ISERROR(OFFSET('HARGA SATUAN'!$I$6,MATCH(C604,'HARGA SATUAN'!$C$7:$C$1492,0),0)),"",OFFSET('HARGA SATUAN'!$I$6,MATCH(C604,'HARGA SATUAN'!$C$7:$C$1492,0),0))</f>
        <v>0</v>
      </c>
      <c r="H604" s="667" t="str">
        <f ca="1">IF(B604="","",#REF!)</f>
        <v/>
      </c>
      <c r="I604" s="667" t="str">
        <f ca="1">IF(B604="","",#REF!)</f>
        <v/>
      </c>
      <c r="J604" s="667" t="str">
        <f ca="1">IF(B604="","",#REF!)</f>
        <v/>
      </c>
      <c r="K604" s="667" t="str">
        <f ca="1">IF(B604="","",#REF!)</f>
        <v/>
      </c>
      <c r="L604" s="667" t="str">
        <f ca="1">IF(C604="","",#REF!)</f>
        <v/>
      </c>
    </row>
    <row r="605" spans="1:12">
      <c r="A605" s="640">
        <v>594</v>
      </c>
      <c r="B605" s="666" t="str">
        <f ca="1" t="shared" si="27"/>
        <v/>
      </c>
      <c r="C605" s="203" t="str">
        <f ca="1" t="shared" si="28"/>
        <v/>
      </c>
      <c r="D605" s="577" t="str">
        <f ca="1">IF(ISERROR(OFFSET('HARGA SATUAN'!$D$6,MATCH(C605,'HARGA SATUAN'!$C$7:$C$1492,0),0)),"",OFFSET('HARGA SATUAN'!$D$6,MATCH(C605,'HARGA SATUAN'!$C$7:$C$1492,0),0))</f>
        <v/>
      </c>
      <c r="E605" s="577">
        <f ca="1">IF(B605="+","Unit",IF(ISERROR(OFFSET('HARGA SATUAN'!$E$6,MATCH(C605,'HARGA SATUAN'!$C$7:$C$1492,0),0)),"",OFFSET('HARGA SATUAN'!$E$6,MATCH(C605,'HARGA SATUAN'!$C$7:$C$1492,0),0)))</f>
        <v>0</v>
      </c>
      <c r="F605" s="668" t="str">
        <f ca="1" t="shared" si="29"/>
        <v/>
      </c>
      <c r="G605" s="573">
        <f ca="1">IF(ISERROR(OFFSET('HARGA SATUAN'!$I$6,MATCH(C605,'HARGA SATUAN'!$C$7:$C$1492,0),0)),"",OFFSET('HARGA SATUAN'!$I$6,MATCH(C605,'HARGA SATUAN'!$C$7:$C$1492,0),0))</f>
        <v>0</v>
      </c>
      <c r="H605" s="667" t="str">
        <f ca="1">IF(B605="","",#REF!)</f>
        <v/>
      </c>
      <c r="I605" s="667" t="str">
        <f ca="1">IF(B605="","",#REF!)</f>
        <v/>
      </c>
      <c r="J605" s="667" t="str">
        <f ca="1">IF(B605="","",#REF!)</f>
        <v/>
      </c>
      <c r="K605" s="667" t="str">
        <f ca="1">IF(B605="","",#REF!)</f>
        <v/>
      </c>
      <c r="L605" s="667" t="str">
        <f ca="1">IF(C605="","",#REF!)</f>
        <v/>
      </c>
    </row>
    <row r="606" spans="1:12">
      <c r="A606" s="640">
        <v>595</v>
      </c>
      <c r="B606" s="666" t="str">
        <f ca="1" t="shared" si="27"/>
        <v/>
      </c>
      <c r="C606" s="203" t="str">
        <f ca="1" t="shared" si="28"/>
        <v/>
      </c>
      <c r="D606" s="577" t="str">
        <f ca="1">IF(ISERROR(OFFSET('HARGA SATUAN'!$D$6,MATCH(C606,'HARGA SATUAN'!$C$7:$C$1492,0),0)),"",OFFSET('HARGA SATUAN'!$D$6,MATCH(C606,'HARGA SATUAN'!$C$7:$C$1492,0),0))</f>
        <v/>
      </c>
      <c r="E606" s="577">
        <f ca="1">IF(B606="+","Unit",IF(ISERROR(OFFSET('HARGA SATUAN'!$E$6,MATCH(C606,'HARGA SATUAN'!$C$7:$C$1492,0),0)),"",OFFSET('HARGA SATUAN'!$E$6,MATCH(C606,'HARGA SATUAN'!$C$7:$C$1492,0),0)))</f>
        <v>0</v>
      </c>
      <c r="F606" s="668" t="str">
        <f ca="1" t="shared" si="29"/>
        <v/>
      </c>
      <c r="G606" s="573">
        <f ca="1">IF(ISERROR(OFFSET('HARGA SATUAN'!$I$6,MATCH(C606,'HARGA SATUAN'!$C$7:$C$1492,0),0)),"",OFFSET('HARGA SATUAN'!$I$6,MATCH(C606,'HARGA SATUAN'!$C$7:$C$1492,0),0))</f>
        <v>0</v>
      </c>
      <c r="H606" s="667" t="str">
        <f ca="1">IF(B606="","",#REF!)</f>
        <v/>
      </c>
      <c r="I606" s="667" t="str">
        <f ca="1">IF(B606="","",#REF!)</f>
        <v/>
      </c>
      <c r="J606" s="667" t="str">
        <f ca="1">IF(B606="","",#REF!)</f>
        <v/>
      </c>
      <c r="K606" s="667" t="str">
        <f ca="1">IF(B606="","",#REF!)</f>
        <v/>
      </c>
      <c r="L606" s="667" t="str">
        <f ca="1">IF(C606="","",#REF!)</f>
        <v/>
      </c>
    </row>
    <row r="607" spans="1:12">
      <c r="A607" s="640">
        <v>596</v>
      </c>
      <c r="B607" s="666" t="str">
        <f ca="1" t="shared" si="27"/>
        <v/>
      </c>
      <c r="C607" s="203" t="str">
        <f ca="1" t="shared" si="28"/>
        <v/>
      </c>
      <c r="D607" s="577" t="str">
        <f ca="1">IF(ISERROR(OFFSET('HARGA SATUAN'!$D$6,MATCH(C607,'HARGA SATUAN'!$C$7:$C$1492,0),0)),"",OFFSET('HARGA SATUAN'!$D$6,MATCH(C607,'HARGA SATUAN'!$C$7:$C$1492,0),0))</f>
        <v/>
      </c>
      <c r="E607" s="577">
        <f ca="1">IF(B607="+","Unit",IF(ISERROR(OFFSET('HARGA SATUAN'!$E$6,MATCH(C607,'HARGA SATUAN'!$C$7:$C$1492,0),0)),"",OFFSET('HARGA SATUAN'!$E$6,MATCH(C607,'HARGA SATUAN'!$C$7:$C$1492,0),0)))</f>
        <v>0</v>
      </c>
      <c r="F607" s="668" t="str">
        <f ca="1" t="shared" si="29"/>
        <v/>
      </c>
      <c r="G607" s="573">
        <f ca="1">IF(ISERROR(OFFSET('HARGA SATUAN'!$I$6,MATCH(C607,'HARGA SATUAN'!$C$7:$C$1492,0),0)),"",OFFSET('HARGA SATUAN'!$I$6,MATCH(C607,'HARGA SATUAN'!$C$7:$C$1492,0),0))</f>
        <v>0</v>
      </c>
      <c r="H607" s="667" t="str">
        <f ca="1">IF(B607="","",#REF!)</f>
        <v/>
      </c>
      <c r="I607" s="667" t="str">
        <f ca="1">IF(B607="","",#REF!)</f>
        <v/>
      </c>
      <c r="J607" s="667" t="str">
        <f ca="1">IF(B607="","",#REF!)</f>
        <v/>
      </c>
      <c r="K607" s="667" t="str">
        <f ca="1">IF(B607="","",#REF!)</f>
        <v/>
      </c>
      <c r="L607" s="667" t="str">
        <f ca="1">IF(C607="","",#REF!)</f>
        <v/>
      </c>
    </row>
    <row r="608" spans="1:12">
      <c r="A608" s="640">
        <v>597</v>
      </c>
      <c r="B608" s="666" t="str">
        <f ca="1" t="shared" si="27"/>
        <v/>
      </c>
      <c r="C608" s="203" t="str">
        <f ca="1" t="shared" si="28"/>
        <v/>
      </c>
      <c r="D608" s="577" t="str">
        <f ca="1">IF(ISERROR(OFFSET('HARGA SATUAN'!$D$6,MATCH(C608,'HARGA SATUAN'!$C$7:$C$1492,0),0)),"",OFFSET('HARGA SATUAN'!$D$6,MATCH(C608,'HARGA SATUAN'!$C$7:$C$1492,0),0))</f>
        <v/>
      </c>
      <c r="E608" s="577">
        <f ca="1">IF(B608="+","Unit",IF(ISERROR(OFFSET('HARGA SATUAN'!$E$6,MATCH(C608,'HARGA SATUAN'!$C$7:$C$1492,0),0)),"",OFFSET('HARGA SATUAN'!$E$6,MATCH(C608,'HARGA SATUAN'!$C$7:$C$1492,0),0)))</f>
        <v>0</v>
      </c>
      <c r="F608" s="668" t="str">
        <f ca="1" t="shared" si="29"/>
        <v/>
      </c>
      <c r="G608" s="573">
        <f ca="1">IF(ISERROR(OFFSET('HARGA SATUAN'!$I$6,MATCH(C608,'HARGA SATUAN'!$C$7:$C$1492,0),0)),"",OFFSET('HARGA SATUAN'!$I$6,MATCH(C608,'HARGA SATUAN'!$C$7:$C$1492,0),0))</f>
        <v>0</v>
      </c>
      <c r="H608" s="667" t="str">
        <f ca="1">IF(B608="","",#REF!)</f>
        <v/>
      </c>
      <c r="I608" s="667" t="str">
        <f ca="1">IF(B608="","",#REF!)</f>
        <v/>
      </c>
      <c r="J608" s="667" t="str">
        <f ca="1">IF(B608="","",#REF!)</f>
        <v/>
      </c>
      <c r="K608" s="667" t="str">
        <f ca="1">IF(B608="","",#REF!)</f>
        <v/>
      </c>
      <c r="L608" s="667" t="str">
        <f ca="1">IF(C608="","",#REF!)</f>
        <v/>
      </c>
    </row>
    <row r="609" spans="1:12">
      <c r="A609" s="640">
        <v>598</v>
      </c>
      <c r="B609" s="666" t="str">
        <f ca="1" t="shared" si="27"/>
        <v/>
      </c>
      <c r="C609" s="203" t="str">
        <f ca="1" t="shared" si="28"/>
        <v/>
      </c>
      <c r="D609" s="577" t="str">
        <f ca="1">IF(ISERROR(OFFSET('HARGA SATUAN'!$D$6,MATCH(C609,'HARGA SATUAN'!$C$7:$C$1492,0),0)),"",OFFSET('HARGA SATUAN'!$D$6,MATCH(C609,'HARGA SATUAN'!$C$7:$C$1492,0),0))</f>
        <v/>
      </c>
      <c r="E609" s="577">
        <f ca="1">IF(B609="+","Unit",IF(ISERROR(OFFSET('HARGA SATUAN'!$E$6,MATCH(C609,'HARGA SATUAN'!$C$7:$C$1492,0),0)),"",OFFSET('HARGA SATUAN'!$E$6,MATCH(C609,'HARGA SATUAN'!$C$7:$C$1492,0),0)))</f>
        <v>0</v>
      </c>
      <c r="F609" s="668" t="str">
        <f ca="1" t="shared" si="29"/>
        <v/>
      </c>
      <c r="G609" s="573">
        <f ca="1">IF(ISERROR(OFFSET('HARGA SATUAN'!$I$6,MATCH(C609,'HARGA SATUAN'!$C$7:$C$1492,0),0)),"",OFFSET('HARGA SATUAN'!$I$6,MATCH(C609,'HARGA SATUAN'!$C$7:$C$1492,0),0))</f>
        <v>0</v>
      </c>
      <c r="H609" s="667" t="str">
        <f ca="1">IF(B609="","",#REF!)</f>
        <v/>
      </c>
      <c r="I609" s="667" t="str">
        <f ca="1">IF(B609="","",#REF!)</f>
        <v/>
      </c>
      <c r="J609" s="667" t="str">
        <f ca="1">IF(B609="","",#REF!)</f>
        <v/>
      </c>
      <c r="K609" s="667" t="str">
        <f ca="1">IF(B609="","",#REF!)</f>
        <v/>
      </c>
      <c r="L609" s="667" t="str">
        <f ca="1">IF(C609="","",#REF!)</f>
        <v/>
      </c>
    </row>
    <row r="610" spans="1:12">
      <c r="A610" s="640">
        <v>599</v>
      </c>
      <c r="B610" s="666" t="str">
        <f ca="1" t="shared" si="27"/>
        <v/>
      </c>
      <c r="C610" s="203" t="str">
        <f ca="1" t="shared" si="28"/>
        <v/>
      </c>
      <c r="D610" s="577" t="str">
        <f ca="1">IF(ISERROR(OFFSET('HARGA SATUAN'!$D$6,MATCH(C610,'HARGA SATUAN'!$C$7:$C$1492,0),0)),"",OFFSET('HARGA SATUAN'!$D$6,MATCH(C610,'HARGA SATUAN'!$C$7:$C$1492,0),0))</f>
        <v/>
      </c>
      <c r="E610" s="577">
        <f ca="1">IF(B610="+","Unit",IF(ISERROR(OFFSET('HARGA SATUAN'!$E$6,MATCH(C610,'HARGA SATUAN'!$C$7:$C$1492,0),0)),"",OFFSET('HARGA SATUAN'!$E$6,MATCH(C610,'HARGA SATUAN'!$C$7:$C$1492,0),0)))</f>
        <v>0</v>
      </c>
      <c r="F610" s="668" t="str">
        <f ca="1" t="shared" si="29"/>
        <v/>
      </c>
      <c r="G610" s="573">
        <f ca="1">IF(ISERROR(OFFSET('HARGA SATUAN'!$I$6,MATCH(C610,'HARGA SATUAN'!$C$7:$C$1492,0),0)),"",OFFSET('HARGA SATUAN'!$I$6,MATCH(C610,'HARGA SATUAN'!$C$7:$C$1492,0),0))</f>
        <v>0</v>
      </c>
      <c r="H610" s="667" t="str">
        <f ca="1">IF(B610="","",#REF!)</f>
        <v/>
      </c>
      <c r="I610" s="667" t="str">
        <f ca="1">IF(B610="","",#REF!)</f>
        <v/>
      </c>
      <c r="J610" s="667" t="str">
        <f ca="1">IF(B610="","",#REF!)</f>
        <v/>
      </c>
      <c r="K610" s="667" t="str">
        <f ca="1">IF(B610="","",#REF!)</f>
        <v/>
      </c>
      <c r="L610" s="667" t="str">
        <f ca="1">IF(C610="","",#REF!)</f>
        <v/>
      </c>
    </row>
    <row r="611" spans="1:12">
      <c r="A611" s="640">
        <v>600</v>
      </c>
      <c r="B611" s="666" t="str">
        <f ca="1" t="shared" si="27"/>
        <v/>
      </c>
      <c r="C611" s="203" t="str">
        <f ca="1" t="shared" si="28"/>
        <v/>
      </c>
      <c r="D611" s="577" t="str">
        <f ca="1">IF(ISERROR(OFFSET('HARGA SATUAN'!$D$6,MATCH(C611,'HARGA SATUAN'!$C$7:$C$1492,0),0)),"",OFFSET('HARGA SATUAN'!$D$6,MATCH(C611,'HARGA SATUAN'!$C$7:$C$1492,0),0))</f>
        <v/>
      </c>
      <c r="E611" s="577">
        <f ca="1">IF(B611="+","Unit",IF(ISERROR(OFFSET('HARGA SATUAN'!$E$6,MATCH(C611,'HARGA SATUAN'!$C$7:$C$1492,0),0)),"",OFFSET('HARGA SATUAN'!$E$6,MATCH(C611,'HARGA SATUAN'!$C$7:$C$1492,0),0)))</f>
        <v>0</v>
      </c>
      <c r="F611" s="668" t="str">
        <f ca="1" t="shared" si="29"/>
        <v/>
      </c>
      <c r="G611" s="573">
        <f ca="1">IF(ISERROR(OFFSET('HARGA SATUAN'!$I$6,MATCH(C611,'HARGA SATUAN'!$C$7:$C$1492,0),0)),"",OFFSET('HARGA SATUAN'!$I$6,MATCH(C611,'HARGA SATUAN'!$C$7:$C$1492,0),0))</f>
        <v>0</v>
      </c>
      <c r="H611" s="667" t="str">
        <f ca="1">IF(B611="","",#REF!)</f>
        <v/>
      </c>
      <c r="I611" s="667" t="str">
        <f ca="1">IF(B611="","",#REF!)</f>
        <v/>
      </c>
      <c r="J611" s="667" t="str">
        <f ca="1">IF(B611="","",#REF!)</f>
        <v/>
      </c>
      <c r="K611" s="667" t="str">
        <f ca="1">IF(B611="","",#REF!)</f>
        <v/>
      </c>
      <c r="L611" s="667" t="str">
        <f ca="1">IF(C611="","",#REF!)</f>
        <v/>
      </c>
    </row>
    <row r="612" spans="1:12">
      <c r="A612" s="640">
        <v>601</v>
      </c>
      <c r="B612" s="666" t="str">
        <f ca="1" t="shared" si="27"/>
        <v/>
      </c>
      <c r="C612" s="203" t="str">
        <f ca="1" t="shared" si="28"/>
        <v/>
      </c>
      <c r="D612" s="577" t="str">
        <f ca="1">IF(ISERROR(OFFSET('HARGA SATUAN'!$D$6,MATCH(C612,'HARGA SATUAN'!$C$7:$C$1492,0),0)),"",OFFSET('HARGA SATUAN'!$D$6,MATCH(C612,'HARGA SATUAN'!$C$7:$C$1492,0),0))</f>
        <v/>
      </c>
      <c r="E612" s="577">
        <f ca="1">IF(B612="+","Unit",IF(ISERROR(OFFSET('HARGA SATUAN'!$E$6,MATCH(C612,'HARGA SATUAN'!$C$7:$C$1492,0),0)),"",OFFSET('HARGA SATUAN'!$E$6,MATCH(C612,'HARGA SATUAN'!$C$7:$C$1492,0),0)))</f>
        <v>0</v>
      </c>
      <c r="F612" s="668" t="str">
        <f ca="1" t="shared" si="29"/>
        <v/>
      </c>
      <c r="G612" s="573">
        <f ca="1">IF(ISERROR(OFFSET('HARGA SATUAN'!$I$6,MATCH(C612,'HARGA SATUAN'!$C$7:$C$1492,0),0)),"",OFFSET('HARGA SATUAN'!$I$6,MATCH(C612,'HARGA SATUAN'!$C$7:$C$1492,0),0))</f>
        <v>0</v>
      </c>
      <c r="H612" s="667" t="str">
        <f ca="1">IF(B612="","",#REF!)</f>
        <v/>
      </c>
      <c r="I612" s="667" t="str">
        <f ca="1">IF(B612="","",#REF!)</f>
        <v/>
      </c>
      <c r="J612" s="667" t="str">
        <f ca="1">IF(B612="","",#REF!)</f>
        <v/>
      </c>
      <c r="K612" s="667" t="str">
        <f ca="1">IF(B612="","",#REF!)</f>
        <v/>
      </c>
      <c r="L612" s="667" t="str">
        <f ca="1">IF(C612="","",#REF!)</f>
        <v/>
      </c>
    </row>
    <row r="613" spans="1:12">
      <c r="A613" s="640">
        <v>602</v>
      </c>
      <c r="B613" s="666" t="str">
        <f ca="1" t="shared" si="27"/>
        <v/>
      </c>
      <c r="C613" s="203" t="str">
        <f ca="1" t="shared" si="28"/>
        <v/>
      </c>
      <c r="D613" s="577" t="str">
        <f ca="1">IF(ISERROR(OFFSET('HARGA SATUAN'!$D$6,MATCH(C613,'HARGA SATUAN'!$C$7:$C$1492,0),0)),"",OFFSET('HARGA SATUAN'!$D$6,MATCH(C613,'HARGA SATUAN'!$C$7:$C$1492,0),0))</f>
        <v/>
      </c>
      <c r="E613" s="577">
        <f ca="1">IF(B613="+","Unit",IF(ISERROR(OFFSET('HARGA SATUAN'!$E$6,MATCH(C613,'HARGA SATUAN'!$C$7:$C$1492,0),0)),"",OFFSET('HARGA SATUAN'!$E$6,MATCH(C613,'HARGA SATUAN'!$C$7:$C$1492,0),0)))</f>
        <v>0</v>
      </c>
      <c r="F613" s="668" t="str">
        <f ca="1" t="shared" si="29"/>
        <v/>
      </c>
      <c r="G613" s="573">
        <f ca="1">IF(ISERROR(OFFSET('HARGA SATUAN'!$I$6,MATCH(C613,'HARGA SATUAN'!$C$7:$C$1492,0),0)),"",OFFSET('HARGA SATUAN'!$I$6,MATCH(C613,'HARGA SATUAN'!$C$7:$C$1492,0),0))</f>
        <v>0</v>
      </c>
      <c r="H613" s="667" t="str">
        <f ca="1">IF(B613="","",#REF!)</f>
        <v/>
      </c>
      <c r="I613" s="667" t="str">
        <f ca="1">IF(B613="","",#REF!)</f>
        <v/>
      </c>
      <c r="J613" s="667" t="str">
        <f ca="1">IF(B613="","",#REF!)</f>
        <v/>
      </c>
      <c r="K613" s="667" t="str">
        <f ca="1">IF(B613="","",#REF!)</f>
        <v/>
      </c>
      <c r="L613" s="667" t="str">
        <f ca="1">IF(C613="","",#REF!)</f>
        <v/>
      </c>
    </row>
    <row r="614" spans="1:12">
      <c r="A614" s="640">
        <v>603</v>
      </c>
      <c r="B614" s="666" t="str">
        <f ca="1" t="shared" si="27"/>
        <v/>
      </c>
      <c r="C614" s="203" t="str">
        <f ca="1" t="shared" si="28"/>
        <v/>
      </c>
      <c r="D614" s="577" t="str">
        <f ca="1">IF(ISERROR(OFFSET('HARGA SATUAN'!$D$6,MATCH(C614,'HARGA SATUAN'!$C$7:$C$1492,0),0)),"",OFFSET('HARGA SATUAN'!$D$6,MATCH(C614,'HARGA SATUAN'!$C$7:$C$1492,0),0))</f>
        <v/>
      </c>
      <c r="E614" s="577">
        <f ca="1">IF(B614="+","Unit",IF(ISERROR(OFFSET('HARGA SATUAN'!$E$6,MATCH(C614,'HARGA SATUAN'!$C$7:$C$1492,0),0)),"",OFFSET('HARGA SATUAN'!$E$6,MATCH(C614,'HARGA SATUAN'!$C$7:$C$1492,0),0)))</f>
        <v>0</v>
      </c>
      <c r="F614" s="668" t="str">
        <f ca="1" t="shared" si="29"/>
        <v/>
      </c>
      <c r="G614" s="573">
        <f ca="1">IF(ISERROR(OFFSET('HARGA SATUAN'!$I$6,MATCH(C614,'HARGA SATUAN'!$C$7:$C$1492,0),0)),"",OFFSET('HARGA SATUAN'!$I$6,MATCH(C614,'HARGA SATUAN'!$C$7:$C$1492,0),0))</f>
        <v>0</v>
      </c>
      <c r="H614" s="667" t="str">
        <f ca="1">IF(B614="","",#REF!)</f>
        <v/>
      </c>
      <c r="I614" s="667" t="str">
        <f ca="1">IF(B614="","",#REF!)</f>
        <v/>
      </c>
      <c r="J614" s="667" t="str">
        <f ca="1">IF(B614="","",#REF!)</f>
        <v/>
      </c>
      <c r="K614" s="667" t="str">
        <f ca="1">IF(B614="","",#REF!)</f>
        <v/>
      </c>
      <c r="L614" s="667" t="str">
        <f ca="1">IF(C614="","",#REF!)</f>
        <v/>
      </c>
    </row>
    <row r="615" spans="1:12">
      <c r="A615" s="640">
        <v>604</v>
      </c>
      <c r="B615" s="666" t="str">
        <f ca="1" t="shared" si="27"/>
        <v/>
      </c>
      <c r="C615" s="203" t="str">
        <f ca="1" t="shared" si="28"/>
        <v/>
      </c>
      <c r="D615" s="577" t="str">
        <f ca="1">IF(ISERROR(OFFSET('HARGA SATUAN'!$D$6,MATCH(C615,'HARGA SATUAN'!$C$7:$C$1492,0),0)),"",OFFSET('HARGA SATUAN'!$D$6,MATCH(C615,'HARGA SATUAN'!$C$7:$C$1492,0),0))</f>
        <v/>
      </c>
      <c r="E615" s="577">
        <f ca="1">IF(B615="+","Unit",IF(ISERROR(OFFSET('HARGA SATUAN'!$E$6,MATCH(C615,'HARGA SATUAN'!$C$7:$C$1492,0),0)),"",OFFSET('HARGA SATUAN'!$E$6,MATCH(C615,'HARGA SATUAN'!$C$7:$C$1492,0),0)))</f>
        <v>0</v>
      </c>
      <c r="F615" s="668" t="str">
        <f ca="1" t="shared" si="29"/>
        <v/>
      </c>
      <c r="G615" s="573">
        <f ca="1">IF(ISERROR(OFFSET('HARGA SATUAN'!$I$6,MATCH(C615,'HARGA SATUAN'!$C$7:$C$1492,0),0)),"",OFFSET('HARGA SATUAN'!$I$6,MATCH(C615,'HARGA SATUAN'!$C$7:$C$1492,0),0))</f>
        <v>0</v>
      </c>
      <c r="H615" s="667" t="str">
        <f ca="1">IF(B615="","",#REF!)</f>
        <v/>
      </c>
      <c r="I615" s="667" t="str">
        <f ca="1">IF(B615="","",#REF!)</f>
        <v/>
      </c>
      <c r="J615" s="667" t="str">
        <f ca="1">IF(B615="","",#REF!)</f>
        <v/>
      </c>
      <c r="K615" s="667" t="str">
        <f ca="1">IF(B615="","",#REF!)</f>
        <v/>
      </c>
      <c r="L615" s="667" t="str">
        <f ca="1">IF(C615="","",#REF!)</f>
        <v/>
      </c>
    </row>
    <row r="616" spans="1:12">
      <c r="A616" s="640">
        <v>605</v>
      </c>
      <c r="B616" s="666" t="str">
        <f ca="1" t="shared" si="27"/>
        <v/>
      </c>
      <c r="C616" s="203" t="str">
        <f ca="1" t="shared" si="28"/>
        <v/>
      </c>
      <c r="D616" s="577" t="str">
        <f ca="1">IF(ISERROR(OFFSET('HARGA SATUAN'!$D$6,MATCH(C616,'HARGA SATUAN'!$C$7:$C$1492,0),0)),"",OFFSET('HARGA SATUAN'!$D$6,MATCH(C616,'HARGA SATUAN'!$C$7:$C$1492,0),0))</f>
        <v/>
      </c>
      <c r="E616" s="577">
        <f ca="1">IF(B616="+","Unit",IF(ISERROR(OFFSET('HARGA SATUAN'!$E$6,MATCH(C616,'HARGA SATUAN'!$C$7:$C$1492,0),0)),"",OFFSET('HARGA SATUAN'!$E$6,MATCH(C616,'HARGA SATUAN'!$C$7:$C$1492,0),0)))</f>
        <v>0</v>
      </c>
      <c r="F616" s="668" t="str">
        <f ca="1" t="shared" si="29"/>
        <v/>
      </c>
      <c r="G616" s="573">
        <f ca="1">IF(ISERROR(OFFSET('HARGA SATUAN'!$I$6,MATCH(C616,'HARGA SATUAN'!$C$7:$C$1492,0),0)),"",OFFSET('HARGA SATUAN'!$I$6,MATCH(C616,'HARGA SATUAN'!$C$7:$C$1492,0),0))</f>
        <v>0</v>
      </c>
      <c r="H616" s="667" t="str">
        <f ca="1">IF(B616="","",#REF!)</f>
        <v/>
      </c>
      <c r="I616" s="667" t="str">
        <f ca="1">IF(B616="","",#REF!)</f>
        <v/>
      </c>
      <c r="J616" s="667" t="str">
        <f ca="1">IF(B616="","",#REF!)</f>
        <v/>
      </c>
      <c r="K616" s="667" t="str">
        <f ca="1">IF(B616="","",#REF!)</f>
        <v/>
      </c>
      <c r="L616" s="667" t="str">
        <f ca="1">IF(C616="","",#REF!)</f>
        <v/>
      </c>
    </row>
    <row r="617" spans="1:12">
      <c r="A617" s="640">
        <v>606</v>
      </c>
      <c r="B617" s="666" t="str">
        <f ca="1" t="shared" si="27"/>
        <v/>
      </c>
      <c r="C617" s="203" t="str">
        <f ca="1" t="shared" si="28"/>
        <v/>
      </c>
      <c r="D617" s="577" t="str">
        <f ca="1">IF(ISERROR(OFFSET('HARGA SATUAN'!$D$6,MATCH(C617,'HARGA SATUAN'!$C$7:$C$1492,0),0)),"",OFFSET('HARGA SATUAN'!$D$6,MATCH(C617,'HARGA SATUAN'!$C$7:$C$1492,0),0))</f>
        <v/>
      </c>
      <c r="E617" s="577">
        <f ca="1">IF(B617="+","Unit",IF(ISERROR(OFFSET('HARGA SATUAN'!$E$6,MATCH(C617,'HARGA SATUAN'!$C$7:$C$1492,0),0)),"",OFFSET('HARGA SATUAN'!$E$6,MATCH(C617,'HARGA SATUAN'!$C$7:$C$1492,0),0)))</f>
        <v>0</v>
      </c>
      <c r="F617" s="668" t="str">
        <f ca="1" t="shared" si="29"/>
        <v/>
      </c>
      <c r="G617" s="573">
        <f ca="1">IF(ISERROR(OFFSET('HARGA SATUAN'!$I$6,MATCH(C617,'HARGA SATUAN'!$C$7:$C$1492,0),0)),"",OFFSET('HARGA SATUAN'!$I$6,MATCH(C617,'HARGA SATUAN'!$C$7:$C$1492,0),0))</f>
        <v>0</v>
      </c>
      <c r="H617" s="667" t="str">
        <f ca="1">IF(B617="","",#REF!)</f>
        <v/>
      </c>
      <c r="I617" s="667" t="str">
        <f ca="1">IF(B617="","",#REF!)</f>
        <v/>
      </c>
      <c r="J617" s="667" t="str">
        <f ca="1">IF(B617="","",#REF!)</f>
        <v/>
      </c>
      <c r="K617" s="667" t="str">
        <f ca="1">IF(B617="","",#REF!)</f>
        <v/>
      </c>
      <c r="L617" s="667" t="str">
        <f ca="1">IF(C617="","",#REF!)</f>
        <v/>
      </c>
    </row>
    <row r="618" spans="1:12">
      <c r="A618" s="640">
        <v>607</v>
      </c>
      <c r="B618" s="666" t="str">
        <f ca="1" t="shared" si="27"/>
        <v/>
      </c>
      <c r="C618" s="203" t="str">
        <f ca="1" t="shared" si="28"/>
        <v/>
      </c>
      <c r="D618" s="577" t="str">
        <f ca="1">IF(ISERROR(OFFSET('HARGA SATUAN'!$D$6,MATCH(C618,'HARGA SATUAN'!$C$7:$C$1492,0),0)),"",OFFSET('HARGA SATUAN'!$D$6,MATCH(C618,'HARGA SATUAN'!$C$7:$C$1492,0),0))</f>
        <v/>
      </c>
      <c r="E618" s="577">
        <f ca="1">IF(B618="+","Unit",IF(ISERROR(OFFSET('HARGA SATUAN'!$E$6,MATCH(C618,'HARGA SATUAN'!$C$7:$C$1492,0),0)),"",OFFSET('HARGA SATUAN'!$E$6,MATCH(C618,'HARGA SATUAN'!$C$7:$C$1492,0),0)))</f>
        <v>0</v>
      </c>
      <c r="F618" s="668" t="str">
        <f ca="1" t="shared" si="29"/>
        <v/>
      </c>
      <c r="G618" s="573">
        <f ca="1">IF(ISERROR(OFFSET('HARGA SATUAN'!$I$6,MATCH(C618,'HARGA SATUAN'!$C$7:$C$1492,0),0)),"",OFFSET('HARGA SATUAN'!$I$6,MATCH(C618,'HARGA SATUAN'!$C$7:$C$1492,0),0))</f>
        <v>0</v>
      </c>
      <c r="H618" s="667" t="str">
        <f ca="1">IF(B618="","",#REF!)</f>
        <v/>
      </c>
      <c r="I618" s="667" t="str">
        <f ca="1">IF(B618="","",#REF!)</f>
        <v/>
      </c>
      <c r="J618" s="667" t="str">
        <f ca="1">IF(B618="","",#REF!)</f>
        <v/>
      </c>
      <c r="K618" s="667" t="str">
        <f ca="1">IF(B618="","",#REF!)</f>
        <v/>
      </c>
      <c r="L618" s="667" t="str">
        <f ca="1">IF(C618="","",#REF!)</f>
        <v/>
      </c>
    </row>
    <row r="619" spans="1:12">
      <c r="A619" s="640">
        <v>608</v>
      </c>
      <c r="B619" s="666" t="str">
        <f ca="1" t="shared" si="27"/>
        <v/>
      </c>
      <c r="C619" s="203" t="str">
        <f ca="1" t="shared" si="28"/>
        <v/>
      </c>
      <c r="D619" s="577" t="str">
        <f ca="1">IF(ISERROR(OFFSET('HARGA SATUAN'!$D$6,MATCH(C619,'HARGA SATUAN'!$C$7:$C$1492,0),0)),"",OFFSET('HARGA SATUAN'!$D$6,MATCH(C619,'HARGA SATUAN'!$C$7:$C$1492,0),0))</f>
        <v/>
      </c>
      <c r="E619" s="577">
        <f ca="1">IF(B619="+","Unit",IF(ISERROR(OFFSET('HARGA SATUAN'!$E$6,MATCH(C619,'HARGA SATUAN'!$C$7:$C$1492,0),0)),"",OFFSET('HARGA SATUAN'!$E$6,MATCH(C619,'HARGA SATUAN'!$C$7:$C$1492,0),0)))</f>
        <v>0</v>
      </c>
      <c r="F619" s="668" t="str">
        <f ca="1" t="shared" si="29"/>
        <v/>
      </c>
      <c r="G619" s="573">
        <f ca="1">IF(ISERROR(OFFSET('HARGA SATUAN'!$I$6,MATCH(C619,'HARGA SATUAN'!$C$7:$C$1492,0),0)),"",OFFSET('HARGA SATUAN'!$I$6,MATCH(C619,'HARGA SATUAN'!$C$7:$C$1492,0),0))</f>
        <v>0</v>
      </c>
      <c r="H619" s="667" t="str">
        <f ca="1">IF(B619="","",#REF!)</f>
        <v/>
      </c>
      <c r="I619" s="667" t="str">
        <f ca="1">IF(B619="","",#REF!)</f>
        <v/>
      </c>
      <c r="J619" s="667" t="str">
        <f ca="1">IF(B619="","",#REF!)</f>
        <v/>
      </c>
      <c r="K619" s="667" t="str">
        <f ca="1">IF(B619="","",#REF!)</f>
        <v/>
      </c>
      <c r="L619" s="667" t="str">
        <f ca="1">IF(C619="","",#REF!)</f>
        <v/>
      </c>
    </row>
    <row r="620" spans="1:12">
      <c r="A620" s="640">
        <v>609</v>
      </c>
      <c r="B620" s="666" t="str">
        <f ca="1" t="shared" si="27"/>
        <v/>
      </c>
      <c r="C620" s="203" t="str">
        <f ca="1" t="shared" si="28"/>
        <v/>
      </c>
      <c r="D620" s="577" t="str">
        <f ca="1">IF(ISERROR(OFFSET('HARGA SATUAN'!$D$6,MATCH(C620,'HARGA SATUAN'!$C$7:$C$1492,0),0)),"",OFFSET('HARGA SATUAN'!$D$6,MATCH(C620,'HARGA SATUAN'!$C$7:$C$1492,0),0))</f>
        <v/>
      </c>
      <c r="E620" s="577">
        <f ca="1">IF(B620="+","Unit",IF(ISERROR(OFFSET('HARGA SATUAN'!$E$6,MATCH(C620,'HARGA SATUAN'!$C$7:$C$1492,0),0)),"",OFFSET('HARGA SATUAN'!$E$6,MATCH(C620,'HARGA SATUAN'!$C$7:$C$1492,0),0)))</f>
        <v>0</v>
      </c>
      <c r="F620" s="668" t="str">
        <f ca="1" t="shared" si="29"/>
        <v/>
      </c>
      <c r="G620" s="573">
        <f ca="1">IF(ISERROR(OFFSET('HARGA SATUAN'!$I$6,MATCH(C620,'HARGA SATUAN'!$C$7:$C$1492,0),0)),"",OFFSET('HARGA SATUAN'!$I$6,MATCH(C620,'HARGA SATUAN'!$C$7:$C$1492,0),0))</f>
        <v>0</v>
      </c>
      <c r="H620" s="667" t="str">
        <f ca="1">IF(B620="","",#REF!)</f>
        <v/>
      </c>
      <c r="I620" s="667" t="str">
        <f ca="1">IF(B620="","",#REF!)</f>
        <v/>
      </c>
      <c r="J620" s="667" t="str">
        <f ca="1">IF(B620="","",#REF!)</f>
        <v/>
      </c>
      <c r="K620" s="667" t="str">
        <f ca="1">IF(B620="","",#REF!)</f>
        <v/>
      </c>
      <c r="L620" s="667" t="str">
        <f ca="1">IF(C620="","",#REF!)</f>
        <v/>
      </c>
    </row>
    <row r="621" spans="1:12">
      <c r="A621" s="640">
        <v>610</v>
      </c>
      <c r="B621" s="666" t="str">
        <f ca="1" t="shared" si="27"/>
        <v/>
      </c>
      <c r="C621" s="203" t="str">
        <f ca="1" t="shared" si="28"/>
        <v/>
      </c>
      <c r="D621" s="577" t="str">
        <f ca="1">IF(ISERROR(OFFSET('HARGA SATUAN'!$D$6,MATCH(C621,'HARGA SATUAN'!$C$7:$C$1492,0),0)),"",OFFSET('HARGA SATUAN'!$D$6,MATCH(C621,'HARGA SATUAN'!$C$7:$C$1492,0),0))</f>
        <v/>
      </c>
      <c r="E621" s="577">
        <f ca="1">IF(B621="+","Unit",IF(ISERROR(OFFSET('HARGA SATUAN'!$E$6,MATCH(C621,'HARGA SATUAN'!$C$7:$C$1492,0),0)),"",OFFSET('HARGA SATUAN'!$E$6,MATCH(C621,'HARGA SATUAN'!$C$7:$C$1492,0),0)))</f>
        <v>0</v>
      </c>
      <c r="F621" s="668" t="str">
        <f ca="1" t="shared" si="29"/>
        <v/>
      </c>
      <c r="G621" s="573">
        <f ca="1">IF(ISERROR(OFFSET('HARGA SATUAN'!$I$6,MATCH(C621,'HARGA SATUAN'!$C$7:$C$1492,0),0)),"",OFFSET('HARGA SATUAN'!$I$6,MATCH(C621,'HARGA SATUAN'!$C$7:$C$1492,0),0))</f>
        <v>0</v>
      </c>
      <c r="H621" s="667" t="str">
        <f ca="1">IF(B621="","",#REF!)</f>
        <v/>
      </c>
      <c r="I621" s="667" t="str">
        <f ca="1">IF(B621="","",#REF!)</f>
        <v/>
      </c>
      <c r="J621" s="667" t="str">
        <f ca="1">IF(B621="","",#REF!)</f>
        <v/>
      </c>
      <c r="K621" s="667" t="str">
        <f ca="1">IF(B621="","",#REF!)</f>
        <v/>
      </c>
      <c r="L621" s="667" t="str">
        <f ca="1">IF(C621="","",#REF!)</f>
        <v/>
      </c>
    </row>
    <row r="622" spans="1:12">
      <c r="A622" s="640">
        <v>611</v>
      </c>
      <c r="B622" s="666" t="str">
        <f ca="1" t="shared" si="27"/>
        <v/>
      </c>
      <c r="C622" s="203" t="str">
        <f ca="1" t="shared" si="28"/>
        <v/>
      </c>
      <c r="D622" s="577" t="str">
        <f ca="1">IF(ISERROR(OFFSET('HARGA SATUAN'!$D$6,MATCH(C622,'HARGA SATUAN'!$C$7:$C$1492,0),0)),"",OFFSET('HARGA SATUAN'!$D$6,MATCH(C622,'HARGA SATUAN'!$C$7:$C$1492,0),0))</f>
        <v/>
      </c>
      <c r="E622" s="577">
        <f ca="1">IF(B622="+","Unit",IF(ISERROR(OFFSET('HARGA SATUAN'!$E$6,MATCH(C622,'HARGA SATUAN'!$C$7:$C$1492,0),0)),"",OFFSET('HARGA SATUAN'!$E$6,MATCH(C622,'HARGA SATUAN'!$C$7:$C$1492,0),0)))</f>
        <v>0</v>
      </c>
      <c r="F622" s="668" t="str">
        <f ca="1" t="shared" si="29"/>
        <v/>
      </c>
      <c r="G622" s="573">
        <f ca="1">IF(ISERROR(OFFSET('HARGA SATUAN'!$I$6,MATCH(C622,'HARGA SATUAN'!$C$7:$C$1492,0),0)),"",OFFSET('HARGA SATUAN'!$I$6,MATCH(C622,'HARGA SATUAN'!$C$7:$C$1492,0),0))</f>
        <v>0</v>
      </c>
      <c r="H622" s="667" t="str">
        <f ca="1">IF(B622="","",#REF!)</f>
        <v/>
      </c>
      <c r="I622" s="667" t="str">
        <f ca="1">IF(B622="","",#REF!)</f>
        <v/>
      </c>
      <c r="J622" s="667" t="str">
        <f ca="1">IF(B622="","",#REF!)</f>
        <v/>
      </c>
      <c r="K622" s="667" t="str">
        <f ca="1">IF(B622="","",#REF!)</f>
        <v/>
      </c>
      <c r="L622" s="667" t="str">
        <f ca="1">IF(C622="","",#REF!)</f>
        <v/>
      </c>
    </row>
    <row r="623" spans="1:12">
      <c r="A623" s="640">
        <v>612</v>
      </c>
      <c r="B623" s="666" t="str">
        <f ca="1" t="shared" si="27"/>
        <v/>
      </c>
      <c r="C623" s="203" t="str">
        <f ca="1" t="shared" si="28"/>
        <v/>
      </c>
      <c r="D623" s="577" t="str">
        <f ca="1">IF(ISERROR(OFFSET('HARGA SATUAN'!$D$6,MATCH(C623,'HARGA SATUAN'!$C$7:$C$1492,0),0)),"",OFFSET('HARGA SATUAN'!$D$6,MATCH(C623,'HARGA SATUAN'!$C$7:$C$1492,0),0))</f>
        <v/>
      </c>
      <c r="E623" s="577">
        <f ca="1">IF(B623="+","Unit",IF(ISERROR(OFFSET('HARGA SATUAN'!$E$6,MATCH(C623,'HARGA SATUAN'!$C$7:$C$1492,0),0)),"",OFFSET('HARGA SATUAN'!$E$6,MATCH(C623,'HARGA SATUAN'!$C$7:$C$1492,0),0)))</f>
        <v>0</v>
      </c>
      <c r="F623" s="668" t="str">
        <f ca="1" t="shared" si="29"/>
        <v/>
      </c>
      <c r="G623" s="573">
        <f ca="1">IF(ISERROR(OFFSET('HARGA SATUAN'!$I$6,MATCH(C623,'HARGA SATUAN'!$C$7:$C$1492,0),0)),"",OFFSET('HARGA SATUAN'!$I$6,MATCH(C623,'HARGA SATUAN'!$C$7:$C$1492,0),0))</f>
        <v>0</v>
      </c>
      <c r="H623" s="667" t="str">
        <f ca="1">IF(B623="","",#REF!)</f>
        <v/>
      </c>
      <c r="I623" s="667" t="str">
        <f ca="1">IF(B623="","",#REF!)</f>
        <v/>
      </c>
      <c r="J623" s="667" t="str">
        <f ca="1">IF(B623="","",#REF!)</f>
        <v/>
      </c>
      <c r="K623" s="667" t="str">
        <f ca="1">IF(B623="","",#REF!)</f>
        <v/>
      </c>
      <c r="L623" s="667" t="str">
        <f ca="1">IF(C623="","",#REF!)</f>
        <v/>
      </c>
    </row>
    <row r="624" spans="1:12">
      <c r="A624" s="640">
        <v>613</v>
      </c>
      <c r="B624" s="666" t="str">
        <f ca="1" t="shared" si="27"/>
        <v/>
      </c>
      <c r="C624" s="203" t="str">
        <f ca="1" t="shared" si="28"/>
        <v/>
      </c>
      <c r="D624" s="577" t="str">
        <f ca="1">IF(ISERROR(OFFSET('HARGA SATUAN'!$D$6,MATCH(C624,'HARGA SATUAN'!$C$7:$C$1492,0),0)),"",OFFSET('HARGA SATUAN'!$D$6,MATCH(C624,'HARGA SATUAN'!$C$7:$C$1492,0),0))</f>
        <v/>
      </c>
      <c r="E624" s="577">
        <f ca="1">IF(B624="+","Unit",IF(ISERROR(OFFSET('HARGA SATUAN'!$E$6,MATCH(C624,'HARGA SATUAN'!$C$7:$C$1492,0),0)),"",OFFSET('HARGA SATUAN'!$E$6,MATCH(C624,'HARGA SATUAN'!$C$7:$C$1492,0),0)))</f>
        <v>0</v>
      </c>
      <c r="F624" s="668" t="str">
        <f ca="1" t="shared" si="29"/>
        <v/>
      </c>
      <c r="G624" s="573">
        <f ca="1">IF(ISERROR(OFFSET('HARGA SATUAN'!$I$6,MATCH(C624,'HARGA SATUAN'!$C$7:$C$1492,0),0)),"",OFFSET('HARGA SATUAN'!$I$6,MATCH(C624,'HARGA SATUAN'!$C$7:$C$1492,0),0))</f>
        <v>0</v>
      </c>
      <c r="H624" s="667" t="str">
        <f ca="1">IF(B624="","",#REF!)</f>
        <v/>
      </c>
      <c r="I624" s="667" t="str">
        <f ca="1">IF(B624="","",#REF!)</f>
        <v/>
      </c>
      <c r="J624" s="667" t="str">
        <f ca="1">IF(B624="","",#REF!)</f>
        <v/>
      </c>
      <c r="K624" s="667" t="str">
        <f ca="1">IF(B624="","",#REF!)</f>
        <v/>
      </c>
      <c r="L624" s="667" t="str">
        <f ca="1">IF(C624="","",#REF!)</f>
        <v/>
      </c>
    </row>
    <row r="625" spans="1:12">
      <c r="A625" s="640">
        <v>614</v>
      </c>
      <c r="B625" s="666" t="str">
        <f ca="1" t="shared" si="27"/>
        <v/>
      </c>
      <c r="C625" s="203" t="str">
        <f ca="1" t="shared" si="28"/>
        <v/>
      </c>
      <c r="D625" s="577" t="str">
        <f ca="1">IF(ISERROR(OFFSET('HARGA SATUAN'!$D$6,MATCH(C625,'HARGA SATUAN'!$C$7:$C$1492,0),0)),"",OFFSET('HARGA SATUAN'!$D$6,MATCH(C625,'HARGA SATUAN'!$C$7:$C$1492,0),0))</f>
        <v/>
      </c>
      <c r="E625" s="577">
        <f ca="1">IF(B625="+","Unit",IF(ISERROR(OFFSET('HARGA SATUAN'!$E$6,MATCH(C625,'HARGA SATUAN'!$C$7:$C$1492,0),0)),"",OFFSET('HARGA SATUAN'!$E$6,MATCH(C625,'HARGA SATUAN'!$C$7:$C$1492,0),0)))</f>
        <v>0</v>
      </c>
      <c r="F625" s="668" t="str">
        <f ca="1" t="shared" si="29"/>
        <v/>
      </c>
      <c r="G625" s="573">
        <f ca="1">IF(ISERROR(OFFSET('HARGA SATUAN'!$I$6,MATCH(C625,'HARGA SATUAN'!$C$7:$C$1492,0),0)),"",OFFSET('HARGA SATUAN'!$I$6,MATCH(C625,'HARGA SATUAN'!$C$7:$C$1492,0),0))</f>
        <v>0</v>
      </c>
      <c r="H625" s="667" t="str">
        <f ca="1">IF(B625="","",#REF!)</f>
        <v/>
      </c>
      <c r="I625" s="667" t="str">
        <f ca="1">IF(B625="","",#REF!)</f>
        <v/>
      </c>
      <c r="J625" s="667" t="str">
        <f ca="1">IF(B625="","",#REF!)</f>
        <v/>
      </c>
      <c r="K625" s="667" t="str">
        <f ca="1">IF(B625="","",#REF!)</f>
        <v/>
      </c>
      <c r="L625" s="667" t="str">
        <f ca="1">IF(C625="","",#REF!)</f>
        <v/>
      </c>
    </row>
    <row r="626" spans="1:12">
      <c r="A626" s="640">
        <v>615</v>
      </c>
      <c r="B626" s="666" t="str">
        <f ca="1" t="shared" si="27"/>
        <v/>
      </c>
      <c r="C626" s="203" t="str">
        <f ca="1" t="shared" si="28"/>
        <v/>
      </c>
      <c r="D626" s="577" t="str">
        <f ca="1">IF(ISERROR(OFFSET('HARGA SATUAN'!$D$6,MATCH(C626,'HARGA SATUAN'!$C$7:$C$1492,0),0)),"",OFFSET('HARGA SATUAN'!$D$6,MATCH(C626,'HARGA SATUAN'!$C$7:$C$1492,0),0))</f>
        <v/>
      </c>
      <c r="E626" s="577">
        <f ca="1">IF(B626="+","Unit",IF(ISERROR(OFFSET('HARGA SATUAN'!$E$6,MATCH(C626,'HARGA SATUAN'!$C$7:$C$1492,0),0)),"",OFFSET('HARGA SATUAN'!$E$6,MATCH(C626,'HARGA SATUAN'!$C$7:$C$1492,0),0)))</f>
        <v>0</v>
      </c>
      <c r="F626" s="668" t="str">
        <f ca="1" t="shared" si="29"/>
        <v/>
      </c>
      <c r="G626" s="573">
        <f ca="1">IF(ISERROR(OFFSET('HARGA SATUAN'!$I$6,MATCH(C626,'HARGA SATUAN'!$C$7:$C$1492,0),0)),"",OFFSET('HARGA SATUAN'!$I$6,MATCH(C626,'HARGA SATUAN'!$C$7:$C$1492,0),0))</f>
        <v>0</v>
      </c>
      <c r="H626" s="667" t="str">
        <f ca="1">IF(B626="","",#REF!)</f>
        <v/>
      </c>
      <c r="I626" s="667" t="str">
        <f ca="1">IF(B626="","",#REF!)</f>
        <v/>
      </c>
      <c r="J626" s="667" t="str">
        <f ca="1">IF(B626="","",#REF!)</f>
        <v/>
      </c>
      <c r="K626" s="667" t="str">
        <f ca="1">IF(B626="","",#REF!)</f>
        <v/>
      </c>
      <c r="L626" s="667" t="str">
        <f ca="1">IF(C626="","",#REF!)</f>
        <v/>
      </c>
    </row>
    <row r="627" spans="1:12">
      <c r="A627" s="640">
        <v>616</v>
      </c>
      <c r="B627" s="666" t="str">
        <f ca="1" t="shared" si="27"/>
        <v/>
      </c>
      <c r="C627" s="203" t="str">
        <f ca="1" t="shared" si="28"/>
        <v/>
      </c>
      <c r="D627" s="577" t="str">
        <f ca="1">IF(ISERROR(OFFSET('HARGA SATUAN'!$D$6,MATCH(C627,'HARGA SATUAN'!$C$7:$C$1492,0),0)),"",OFFSET('HARGA SATUAN'!$D$6,MATCH(C627,'HARGA SATUAN'!$C$7:$C$1492,0),0))</f>
        <v/>
      </c>
      <c r="E627" s="577">
        <f ca="1">IF(B627="+","Unit",IF(ISERROR(OFFSET('HARGA SATUAN'!$E$6,MATCH(C627,'HARGA SATUAN'!$C$7:$C$1492,0),0)),"",OFFSET('HARGA SATUAN'!$E$6,MATCH(C627,'HARGA SATUAN'!$C$7:$C$1492,0),0)))</f>
        <v>0</v>
      </c>
      <c r="F627" s="668" t="str">
        <f ca="1" t="shared" si="29"/>
        <v/>
      </c>
      <c r="G627" s="573">
        <f ca="1">IF(ISERROR(OFFSET('HARGA SATUAN'!$I$6,MATCH(C627,'HARGA SATUAN'!$C$7:$C$1492,0),0)),"",OFFSET('HARGA SATUAN'!$I$6,MATCH(C627,'HARGA SATUAN'!$C$7:$C$1492,0),0))</f>
        <v>0</v>
      </c>
      <c r="H627" s="667" t="str">
        <f ca="1">IF(B627="","",#REF!)</f>
        <v/>
      </c>
      <c r="I627" s="667" t="str">
        <f ca="1">IF(B627="","",#REF!)</f>
        <v/>
      </c>
      <c r="J627" s="667" t="str">
        <f ca="1">IF(B627="","",#REF!)</f>
        <v/>
      </c>
      <c r="K627" s="667" t="str">
        <f ca="1">IF(B627="","",#REF!)</f>
        <v/>
      </c>
      <c r="L627" s="667" t="str">
        <f ca="1">IF(C627="","",#REF!)</f>
        <v/>
      </c>
    </row>
    <row r="628" spans="1:12">
      <c r="A628" s="640">
        <v>617</v>
      </c>
      <c r="B628" s="666" t="str">
        <f ca="1" t="shared" si="27"/>
        <v/>
      </c>
      <c r="C628" s="203" t="str">
        <f ca="1" t="shared" si="28"/>
        <v/>
      </c>
      <c r="D628" s="577" t="str">
        <f ca="1">IF(ISERROR(OFFSET('HARGA SATUAN'!$D$6,MATCH(C628,'HARGA SATUAN'!$C$7:$C$1492,0),0)),"",OFFSET('HARGA SATUAN'!$D$6,MATCH(C628,'HARGA SATUAN'!$C$7:$C$1492,0),0))</f>
        <v/>
      </c>
      <c r="E628" s="577">
        <f ca="1">IF(B628="+","Unit",IF(ISERROR(OFFSET('HARGA SATUAN'!$E$6,MATCH(C628,'HARGA SATUAN'!$C$7:$C$1492,0),0)),"",OFFSET('HARGA SATUAN'!$E$6,MATCH(C628,'HARGA SATUAN'!$C$7:$C$1492,0),0)))</f>
        <v>0</v>
      </c>
      <c r="F628" s="668" t="str">
        <f ca="1" t="shared" si="29"/>
        <v/>
      </c>
      <c r="G628" s="573">
        <f ca="1">IF(ISERROR(OFFSET('HARGA SATUAN'!$I$6,MATCH(C628,'HARGA SATUAN'!$C$7:$C$1492,0),0)),"",OFFSET('HARGA SATUAN'!$I$6,MATCH(C628,'HARGA SATUAN'!$C$7:$C$1492,0),0))</f>
        <v>0</v>
      </c>
      <c r="H628" s="667" t="str">
        <f ca="1">IF(B628="","",#REF!)</f>
        <v/>
      </c>
      <c r="I628" s="667" t="str">
        <f ca="1">IF(B628="","",#REF!)</f>
        <v/>
      </c>
      <c r="J628" s="667" t="str">
        <f ca="1">IF(B628="","",#REF!)</f>
        <v/>
      </c>
      <c r="K628" s="667" t="str">
        <f ca="1">IF(B628="","",#REF!)</f>
        <v/>
      </c>
      <c r="L628" s="667" t="str">
        <f ca="1">IF(C628="","",#REF!)</f>
        <v/>
      </c>
    </row>
    <row r="629" spans="1:12">
      <c r="A629" s="640">
        <v>618</v>
      </c>
      <c r="B629" s="666" t="str">
        <f ca="1" t="shared" si="27"/>
        <v/>
      </c>
      <c r="C629" s="203" t="str">
        <f ca="1" t="shared" si="28"/>
        <v/>
      </c>
      <c r="D629" s="577" t="str">
        <f ca="1">IF(ISERROR(OFFSET('HARGA SATUAN'!$D$6,MATCH(C629,'HARGA SATUAN'!$C$7:$C$1492,0),0)),"",OFFSET('HARGA SATUAN'!$D$6,MATCH(C629,'HARGA SATUAN'!$C$7:$C$1492,0),0))</f>
        <v/>
      </c>
      <c r="E629" s="577">
        <f ca="1">IF(B629="+","Unit",IF(ISERROR(OFFSET('HARGA SATUAN'!$E$6,MATCH(C629,'HARGA SATUAN'!$C$7:$C$1492,0),0)),"",OFFSET('HARGA SATUAN'!$E$6,MATCH(C629,'HARGA SATUAN'!$C$7:$C$1492,0),0)))</f>
        <v>0</v>
      </c>
      <c r="F629" s="668" t="str">
        <f ca="1" t="shared" si="29"/>
        <v/>
      </c>
      <c r="G629" s="573">
        <f ca="1">IF(ISERROR(OFFSET('HARGA SATUAN'!$I$6,MATCH(C629,'HARGA SATUAN'!$C$7:$C$1492,0),0)),"",OFFSET('HARGA SATUAN'!$I$6,MATCH(C629,'HARGA SATUAN'!$C$7:$C$1492,0),0))</f>
        <v>0</v>
      </c>
      <c r="H629" s="667" t="str">
        <f ca="1">IF(B629="","",#REF!)</f>
        <v/>
      </c>
      <c r="I629" s="667" t="str">
        <f ca="1">IF(B629="","",#REF!)</f>
        <v/>
      </c>
      <c r="J629" s="667" t="str">
        <f ca="1">IF(B629="","",#REF!)</f>
        <v/>
      </c>
      <c r="K629" s="667" t="str">
        <f ca="1">IF(B629="","",#REF!)</f>
        <v/>
      </c>
      <c r="L629" s="667" t="str">
        <f ca="1">IF(C629="","",#REF!)</f>
        <v/>
      </c>
    </row>
    <row r="630" spans="1:12">
      <c r="A630" s="640">
        <v>619</v>
      </c>
      <c r="B630" s="666" t="str">
        <f ca="1" t="shared" si="27"/>
        <v/>
      </c>
      <c r="C630" s="203" t="str">
        <f ca="1" t="shared" si="28"/>
        <v/>
      </c>
      <c r="D630" s="577" t="str">
        <f ca="1">IF(ISERROR(OFFSET('HARGA SATUAN'!$D$6,MATCH(C630,'HARGA SATUAN'!$C$7:$C$1492,0),0)),"",OFFSET('HARGA SATUAN'!$D$6,MATCH(C630,'HARGA SATUAN'!$C$7:$C$1492,0),0))</f>
        <v/>
      </c>
      <c r="E630" s="577">
        <f ca="1">IF(B630="+","Unit",IF(ISERROR(OFFSET('HARGA SATUAN'!$E$6,MATCH(C630,'HARGA SATUAN'!$C$7:$C$1492,0),0)),"",OFFSET('HARGA SATUAN'!$E$6,MATCH(C630,'HARGA SATUAN'!$C$7:$C$1492,0),0)))</f>
        <v>0</v>
      </c>
      <c r="F630" s="668" t="str">
        <f ca="1" t="shared" si="29"/>
        <v/>
      </c>
      <c r="G630" s="573">
        <f ca="1">IF(ISERROR(OFFSET('HARGA SATUAN'!$I$6,MATCH(C630,'HARGA SATUAN'!$C$7:$C$1492,0),0)),"",OFFSET('HARGA SATUAN'!$I$6,MATCH(C630,'HARGA SATUAN'!$C$7:$C$1492,0),0))</f>
        <v>0</v>
      </c>
      <c r="H630" s="667" t="str">
        <f ca="1">IF(B630="","",#REF!)</f>
        <v/>
      </c>
      <c r="I630" s="667" t="str">
        <f ca="1">IF(B630="","",#REF!)</f>
        <v/>
      </c>
      <c r="J630" s="667" t="str">
        <f ca="1">IF(B630="","",#REF!)</f>
        <v/>
      </c>
      <c r="K630" s="667" t="str">
        <f ca="1">IF(B630="","",#REF!)</f>
        <v/>
      </c>
      <c r="L630" s="667" t="str">
        <f ca="1">IF(C630="","",#REF!)</f>
        <v/>
      </c>
    </row>
    <row r="631" spans="1:12">
      <c r="A631" s="640">
        <v>620</v>
      </c>
      <c r="B631" s="666" t="str">
        <f ca="1" t="shared" si="27"/>
        <v/>
      </c>
      <c r="C631" s="203" t="str">
        <f ca="1" t="shared" si="28"/>
        <v/>
      </c>
      <c r="D631" s="577" t="str">
        <f ca="1">IF(ISERROR(OFFSET('HARGA SATUAN'!$D$6,MATCH(C631,'HARGA SATUAN'!$C$7:$C$1492,0),0)),"",OFFSET('HARGA SATUAN'!$D$6,MATCH(C631,'HARGA SATUAN'!$C$7:$C$1492,0),0))</f>
        <v/>
      </c>
      <c r="E631" s="577">
        <f ca="1">IF(B631="+","Unit",IF(ISERROR(OFFSET('HARGA SATUAN'!$E$6,MATCH(C631,'HARGA SATUAN'!$C$7:$C$1492,0),0)),"",OFFSET('HARGA SATUAN'!$E$6,MATCH(C631,'HARGA SATUAN'!$C$7:$C$1492,0),0)))</f>
        <v>0</v>
      </c>
      <c r="F631" s="668" t="str">
        <f ca="1" t="shared" si="29"/>
        <v/>
      </c>
      <c r="G631" s="573">
        <f ca="1">IF(ISERROR(OFFSET('HARGA SATUAN'!$I$6,MATCH(C631,'HARGA SATUAN'!$C$7:$C$1492,0),0)),"",OFFSET('HARGA SATUAN'!$I$6,MATCH(C631,'HARGA SATUAN'!$C$7:$C$1492,0),0))</f>
        <v>0</v>
      </c>
      <c r="H631" s="667" t="str">
        <f ca="1">IF(B631="","",#REF!)</f>
        <v/>
      </c>
      <c r="I631" s="667" t="str">
        <f ca="1">IF(B631="","",#REF!)</f>
        <v/>
      </c>
      <c r="J631" s="667" t="str">
        <f ca="1">IF(B631="","",#REF!)</f>
        <v/>
      </c>
      <c r="K631" s="667" t="str">
        <f ca="1">IF(B631="","",#REF!)</f>
        <v/>
      </c>
      <c r="L631" s="667" t="str">
        <f ca="1">IF(C631="","",#REF!)</f>
        <v/>
      </c>
    </row>
    <row r="632" spans="1:12">
      <c r="A632" s="640">
        <v>621</v>
      </c>
      <c r="B632" s="666" t="str">
        <f ca="1" t="shared" si="27"/>
        <v/>
      </c>
      <c r="C632" s="203" t="str">
        <f ca="1" t="shared" si="28"/>
        <v/>
      </c>
      <c r="D632" s="577" t="str">
        <f ca="1">IF(ISERROR(OFFSET('HARGA SATUAN'!$D$6,MATCH(C632,'HARGA SATUAN'!$C$7:$C$1492,0),0)),"",OFFSET('HARGA SATUAN'!$D$6,MATCH(C632,'HARGA SATUAN'!$C$7:$C$1492,0),0))</f>
        <v/>
      </c>
      <c r="E632" s="577">
        <f ca="1">IF(B632="+","Unit",IF(ISERROR(OFFSET('HARGA SATUAN'!$E$6,MATCH(C632,'HARGA SATUAN'!$C$7:$C$1492,0),0)),"",OFFSET('HARGA SATUAN'!$E$6,MATCH(C632,'HARGA SATUAN'!$C$7:$C$1492,0),0)))</f>
        <v>0</v>
      </c>
      <c r="F632" s="668" t="str">
        <f ca="1" t="shared" si="29"/>
        <v/>
      </c>
      <c r="G632" s="573">
        <f ca="1">IF(ISERROR(OFFSET('HARGA SATUAN'!$I$6,MATCH(C632,'HARGA SATUAN'!$C$7:$C$1492,0),0)),"",OFFSET('HARGA SATUAN'!$I$6,MATCH(C632,'HARGA SATUAN'!$C$7:$C$1492,0),0))</f>
        <v>0</v>
      </c>
      <c r="H632" s="667" t="str">
        <f ca="1">IF(B632="","",#REF!)</f>
        <v/>
      </c>
      <c r="I632" s="667" t="str">
        <f ca="1">IF(B632="","",#REF!)</f>
        <v/>
      </c>
      <c r="J632" s="667" t="str">
        <f ca="1">IF(B632="","",#REF!)</f>
        <v/>
      </c>
      <c r="K632" s="667" t="str">
        <f ca="1">IF(B632="","",#REF!)</f>
        <v/>
      </c>
      <c r="L632" s="667" t="str">
        <f ca="1">IF(C632="","",#REF!)</f>
        <v/>
      </c>
    </row>
    <row r="633" spans="1:12">
      <c r="A633" s="640">
        <v>622</v>
      </c>
      <c r="B633" s="666" t="str">
        <f ca="1" t="shared" si="27"/>
        <v/>
      </c>
      <c r="C633" s="203" t="str">
        <f ca="1" t="shared" si="28"/>
        <v/>
      </c>
      <c r="D633" s="577" t="str">
        <f ca="1">IF(ISERROR(OFFSET('HARGA SATUAN'!$D$6,MATCH(C633,'HARGA SATUAN'!$C$7:$C$1492,0),0)),"",OFFSET('HARGA SATUAN'!$D$6,MATCH(C633,'HARGA SATUAN'!$C$7:$C$1492,0),0))</f>
        <v/>
      </c>
      <c r="E633" s="577">
        <f ca="1">IF(B633="+","Unit",IF(ISERROR(OFFSET('HARGA SATUAN'!$E$6,MATCH(C633,'HARGA SATUAN'!$C$7:$C$1492,0),0)),"",OFFSET('HARGA SATUAN'!$E$6,MATCH(C633,'HARGA SATUAN'!$C$7:$C$1492,0),0)))</f>
        <v>0</v>
      </c>
      <c r="F633" s="668" t="str">
        <f ca="1" t="shared" si="29"/>
        <v/>
      </c>
      <c r="G633" s="573">
        <f ca="1">IF(ISERROR(OFFSET('HARGA SATUAN'!$I$6,MATCH(C633,'HARGA SATUAN'!$C$7:$C$1492,0),0)),"",OFFSET('HARGA SATUAN'!$I$6,MATCH(C633,'HARGA SATUAN'!$C$7:$C$1492,0),0))</f>
        <v>0</v>
      </c>
      <c r="H633" s="667" t="str">
        <f ca="1">IF(B633="","",#REF!)</f>
        <v/>
      </c>
      <c r="I633" s="667" t="str">
        <f ca="1">IF(B633="","",#REF!)</f>
        <v/>
      </c>
      <c r="J633" s="667" t="str">
        <f ca="1">IF(B633="","",#REF!)</f>
        <v/>
      </c>
      <c r="K633" s="667" t="str">
        <f ca="1">IF(B633="","",#REF!)</f>
        <v/>
      </c>
      <c r="L633" s="667" t="str">
        <f ca="1">IF(C633="","",#REF!)</f>
        <v/>
      </c>
    </row>
    <row r="634" spans="1:12">
      <c r="A634" s="640">
        <v>623</v>
      </c>
      <c r="B634" s="666" t="str">
        <f ca="1" t="shared" si="27"/>
        <v/>
      </c>
      <c r="C634" s="203" t="str">
        <f ca="1" t="shared" si="28"/>
        <v/>
      </c>
      <c r="D634" s="577" t="str">
        <f ca="1">IF(ISERROR(OFFSET('HARGA SATUAN'!$D$6,MATCH(C634,'HARGA SATUAN'!$C$7:$C$1492,0),0)),"",OFFSET('HARGA SATUAN'!$D$6,MATCH(C634,'HARGA SATUAN'!$C$7:$C$1492,0),0))</f>
        <v/>
      </c>
      <c r="E634" s="577">
        <f ca="1">IF(B634="+","Unit",IF(ISERROR(OFFSET('HARGA SATUAN'!$E$6,MATCH(C634,'HARGA SATUAN'!$C$7:$C$1492,0),0)),"",OFFSET('HARGA SATUAN'!$E$6,MATCH(C634,'HARGA SATUAN'!$C$7:$C$1492,0),0)))</f>
        <v>0</v>
      </c>
      <c r="F634" s="668" t="str">
        <f ca="1" t="shared" si="29"/>
        <v/>
      </c>
      <c r="G634" s="573">
        <f ca="1">IF(ISERROR(OFFSET('HARGA SATUAN'!$I$6,MATCH(C634,'HARGA SATUAN'!$C$7:$C$1492,0),0)),"",OFFSET('HARGA SATUAN'!$I$6,MATCH(C634,'HARGA SATUAN'!$C$7:$C$1492,0),0))</f>
        <v>0</v>
      </c>
      <c r="H634" s="667" t="str">
        <f ca="1">IF(B634="","",#REF!)</f>
        <v/>
      </c>
      <c r="I634" s="667" t="str">
        <f ca="1">IF(B634="","",#REF!)</f>
        <v/>
      </c>
      <c r="J634" s="667" t="str">
        <f ca="1">IF(B634="","",#REF!)</f>
        <v/>
      </c>
      <c r="K634" s="667" t="str">
        <f ca="1">IF(B634="","",#REF!)</f>
        <v/>
      </c>
      <c r="L634" s="667" t="str">
        <f ca="1">IF(C634="","",#REF!)</f>
        <v/>
      </c>
    </row>
    <row r="635" spans="1:12">
      <c r="A635" s="640">
        <v>624</v>
      </c>
      <c r="B635" s="666" t="str">
        <f ca="1" t="shared" si="27"/>
        <v/>
      </c>
      <c r="C635" s="203" t="str">
        <f ca="1" t="shared" si="28"/>
        <v/>
      </c>
      <c r="D635" s="577" t="str">
        <f ca="1">IF(ISERROR(OFFSET('HARGA SATUAN'!$D$6,MATCH(C635,'HARGA SATUAN'!$C$7:$C$1492,0),0)),"",OFFSET('HARGA SATUAN'!$D$6,MATCH(C635,'HARGA SATUAN'!$C$7:$C$1492,0),0))</f>
        <v/>
      </c>
      <c r="E635" s="577">
        <f ca="1">IF(B635="+","Unit",IF(ISERROR(OFFSET('HARGA SATUAN'!$E$6,MATCH(C635,'HARGA SATUAN'!$C$7:$C$1492,0),0)),"",OFFSET('HARGA SATUAN'!$E$6,MATCH(C635,'HARGA SATUAN'!$C$7:$C$1492,0),0)))</f>
        <v>0</v>
      </c>
      <c r="F635" s="668" t="str">
        <f ca="1" t="shared" si="29"/>
        <v/>
      </c>
      <c r="G635" s="573">
        <f ca="1">IF(ISERROR(OFFSET('HARGA SATUAN'!$I$6,MATCH(C635,'HARGA SATUAN'!$C$7:$C$1492,0),0)),"",OFFSET('HARGA SATUAN'!$I$6,MATCH(C635,'HARGA SATUAN'!$C$7:$C$1492,0),0))</f>
        <v>0</v>
      </c>
      <c r="H635" s="667" t="str">
        <f ca="1">IF(B635="","",#REF!)</f>
        <v/>
      </c>
      <c r="I635" s="667" t="str">
        <f ca="1">IF(B635="","",#REF!)</f>
        <v/>
      </c>
      <c r="J635" s="667" t="str">
        <f ca="1">IF(B635="","",#REF!)</f>
        <v/>
      </c>
      <c r="K635" s="667" t="str">
        <f ca="1">IF(B635="","",#REF!)</f>
        <v/>
      </c>
      <c r="L635" s="667" t="str">
        <f ca="1">IF(C635="","",#REF!)</f>
        <v/>
      </c>
    </row>
    <row r="636" spans="1:12">
      <c r="A636" s="640">
        <v>625</v>
      </c>
      <c r="B636" s="666" t="str">
        <f ca="1" t="shared" si="27"/>
        <v/>
      </c>
      <c r="C636" s="203" t="str">
        <f ca="1" t="shared" si="28"/>
        <v/>
      </c>
      <c r="D636" s="577" t="str">
        <f ca="1">IF(ISERROR(OFFSET('HARGA SATUAN'!$D$6,MATCH(C636,'HARGA SATUAN'!$C$7:$C$1492,0),0)),"",OFFSET('HARGA SATUAN'!$D$6,MATCH(C636,'HARGA SATUAN'!$C$7:$C$1492,0),0))</f>
        <v/>
      </c>
      <c r="E636" s="577">
        <f ca="1">IF(B636="+","Unit",IF(ISERROR(OFFSET('HARGA SATUAN'!$E$6,MATCH(C636,'HARGA SATUAN'!$C$7:$C$1492,0),0)),"",OFFSET('HARGA SATUAN'!$E$6,MATCH(C636,'HARGA SATUAN'!$C$7:$C$1492,0),0)))</f>
        <v>0</v>
      </c>
      <c r="F636" s="668" t="str">
        <f ca="1" t="shared" si="29"/>
        <v/>
      </c>
      <c r="G636" s="573">
        <f ca="1">IF(ISERROR(OFFSET('HARGA SATUAN'!$I$6,MATCH(C636,'HARGA SATUAN'!$C$7:$C$1492,0),0)),"",OFFSET('HARGA SATUAN'!$I$6,MATCH(C636,'HARGA SATUAN'!$C$7:$C$1492,0),0))</f>
        <v>0</v>
      </c>
      <c r="H636" s="667" t="str">
        <f ca="1">IF(B636="","",#REF!)</f>
        <v/>
      </c>
      <c r="I636" s="667" t="str">
        <f ca="1">IF(B636="","",#REF!)</f>
        <v/>
      </c>
      <c r="J636" s="667" t="str">
        <f ca="1">IF(B636="","",#REF!)</f>
        <v/>
      </c>
      <c r="K636" s="667" t="str">
        <f ca="1">IF(B636="","",#REF!)</f>
        <v/>
      </c>
      <c r="L636" s="667" t="str">
        <f ca="1">IF(C636="","",#REF!)</f>
        <v/>
      </c>
    </row>
    <row r="637" spans="1:12">
      <c r="A637" s="640">
        <v>626</v>
      </c>
      <c r="B637" s="666" t="str">
        <f ca="1" t="shared" si="27"/>
        <v/>
      </c>
      <c r="C637" s="203" t="str">
        <f ca="1" t="shared" si="28"/>
        <v/>
      </c>
      <c r="D637" s="577" t="str">
        <f ca="1">IF(ISERROR(OFFSET('HARGA SATUAN'!$D$6,MATCH(C637,'HARGA SATUAN'!$C$7:$C$1492,0),0)),"",OFFSET('HARGA SATUAN'!$D$6,MATCH(C637,'HARGA SATUAN'!$C$7:$C$1492,0),0))</f>
        <v/>
      </c>
      <c r="E637" s="577">
        <f ca="1">IF(B637="+","Unit",IF(ISERROR(OFFSET('HARGA SATUAN'!$E$6,MATCH(C637,'HARGA SATUAN'!$C$7:$C$1492,0),0)),"",OFFSET('HARGA SATUAN'!$E$6,MATCH(C637,'HARGA SATUAN'!$C$7:$C$1492,0),0)))</f>
        <v>0</v>
      </c>
      <c r="F637" s="668" t="str">
        <f ca="1" t="shared" si="29"/>
        <v/>
      </c>
      <c r="G637" s="573">
        <f ca="1">IF(ISERROR(OFFSET('HARGA SATUAN'!$I$6,MATCH(C637,'HARGA SATUAN'!$C$7:$C$1492,0),0)),"",OFFSET('HARGA SATUAN'!$I$6,MATCH(C637,'HARGA SATUAN'!$C$7:$C$1492,0),0))</f>
        <v>0</v>
      </c>
      <c r="H637" s="667" t="str">
        <f ca="1">IF(B637="","",#REF!)</f>
        <v/>
      </c>
      <c r="I637" s="667" t="str">
        <f ca="1">IF(B637="","",#REF!)</f>
        <v/>
      </c>
      <c r="J637" s="667" t="str">
        <f ca="1">IF(B637="","",#REF!)</f>
        <v/>
      </c>
      <c r="K637" s="667" t="str">
        <f ca="1">IF(B637="","",#REF!)</f>
        <v/>
      </c>
      <c r="L637" s="667" t="str">
        <f ca="1">IF(C637="","",#REF!)</f>
        <v/>
      </c>
    </row>
    <row r="638" spans="1:12">
      <c r="A638" s="640">
        <v>627</v>
      </c>
      <c r="B638" s="666" t="str">
        <f ca="1" t="shared" si="27"/>
        <v/>
      </c>
      <c r="C638" s="203" t="str">
        <f ca="1" t="shared" si="28"/>
        <v/>
      </c>
      <c r="D638" s="577" t="str">
        <f ca="1">IF(ISERROR(OFFSET('HARGA SATUAN'!$D$6,MATCH(C638,'HARGA SATUAN'!$C$7:$C$1492,0),0)),"",OFFSET('HARGA SATUAN'!$D$6,MATCH(C638,'HARGA SATUAN'!$C$7:$C$1492,0),0))</f>
        <v/>
      </c>
      <c r="E638" s="577">
        <f ca="1">IF(B638="+","Unit",IF(ISERROR(OFFSET('HARGA SATUAN'!$E$6,MATCH(C638,'HARGA SATUAN'!$C$7:$C$1492,0),0)),"",OFFSET('HARGA SATUAN'!$E$6,MATCH(C638,'HARGA SATUAN'!$C$7:$C$1492,0),0)))</f>
        <v>0</v>
      </c>
      <c r="F638" s="668" t="str">
        <f ca="1" t="shared" si="29"/>
        <v/>
      </c>
      <c r="G638" s="573">
        <f ca="1">IF(ISERROR(OFFSET('HARGA SATUAN'!$I$6,MATCH(C638,'HARGA SATUAN'!$C$7:$C$1492,0),0)),"",OFFSET('HARGA SATUAN'!$I$6,MATCH(C638,'HARGA SATUAN'!$C$7:$C$1492,0),0))</f>
        <v>0</v>
      </c>
      <c r="H638" s="667" t="str">
        <f ca="1">IF(B638="","",#REF!)</f>
        <v/>
      </c>
      <c r="I638" s="667" t="str">
        <f ca="1">IF(B638="","",#REF!)</f>
        <v/>
      </c>
      <c r="J638" s="667" t="str">
        <f ca="1">IF(B638="","",#REF!)</f>
        <v/>
      </c>
      <c r="K638" s="667" t="str">
        <f ca="1">IF(B638="","",#REF!)</f>
        <v/>
      </c>
      <c r="L638" s="667" t="str">
        <f ca="1">IF(C638="","",#REF!)</f>
        <v/>
      </c>
    </row>
    <row r="639" spans="1:12">
      <c r="A639" s="640">
        <v>628</v>
      </c>
      <c r="B639" s="666" t="str">
        <f ca="1" t="shared" si="27"/>
        <v/>
      </c>
      <c r="C639" s="203" t="str">
        <f ca="1" t="shared" si="28"/>
        <v/>
      </c>
      <c r="D639" s="577" t="str">
        <f ca="1">IF(ISERROR(OFFSET('HARGA SATUAN'!$D$6,MATCH(C639,'HARGA SATUAN'!$C$7:$C$1492,0),0)),"",OFFSET('HARGA SATUAN'!$D$6,MATCH(C639,'HARGA SATUAN'!$C$7:$C$1492,0),0))</f>
        <v/>
      </c>
      <c r="E639" s="577">
        <f ca="1">IF(B639="+","Unit",IF(ISERROR(OFFSET('HARGA SATUAN'!$E$6,MATCH(C639,'HARGA SATUAN'!$C$7:$C$1492,0),0)),"",OFFSET('HARGA SATUAN'!$E$6,MATCH(C639,'HARGA SATUAN'!$C$7:$C$1492,0),0)))</f>
        <v>0</v>
      </c>
      <c r="F639" s="668" t="str">
        <f ca="1" t="shared" si="29"/>
        <v/>
      </c>
      <c r="G639" s="573">
        <f ca="1">IF(ISERROR(OFFSET('HARGA SATUAN'!$I$6,MATCH(C639,'HARGA SATUAN'!$C$7:$C$1492,0),0)),"",OFFSET('HARGA SATUAN'!$I$6,MATCH(C639,'HARGA SATUAN'!$C$7:$C$1492,0),0))</f>
        <v>0</v>
      </c>
      <c r="H639" s="667" t="str">
        <f ca="1">IF(B639="","",#REF!)</f>
        <v/>
      </c>
      <c r="I639" s="667" t="str">
        <f ca="1">IF(B639="","",#REF!)</f>
        <v/>
      </c>
      <c r="J639" s="667" t="str">
        <f ca="1">IF(B639="","",#REF!)</f>
        <v/>
      </c>
      <c r="K639" s="667" t="str">
        <f ca="1">IF(B639="","",#REF!)</f>
        <v/>
      </c>
      <c r="L639" s="667" t="str">
        <f ca="1">IF(C639="","",#REF!)</f>
        <v/>
      </c>
    </row>
    <row r="640" spans="1:12">
      <c r="A640" s="640">
        <v>629</v>
      </c>
      <c r="B640" s="666" t="str">
        <f ca="1" t="shared" si="27"/>
        <v/>
      </c>
      <c r="C640" s="203" t="str">
        <f ca="1" t="shared" si="28"/>
        <v/>
      </c>
      <c r="D640" s="577" t="str">
        <f ca="1">IF(ISERROR(OFFSET('HARGA SATUAN'!$D$6,MATCH(C640,'HARGA SATUAN'!$C$7:$C$1492,0),0)),"",OFFSET('HARGA SATUAN'!$D$6,MATCH(C640,'HARGA SATUAN'!$C$7:$C$1492,0),0))</f>
        <v/>
      </c>
      <c r="E640" s="577">
        <f ca="1">IF(B640="+","Unit",IF(ISERROR(OFFSET('HARGA SATUAN'!$E$6,MATCH(C640,'HARGA SATUAN'!$C$7:$C$1492,0),0)),"",OFFSET('HARGA SATUAN'!$E$6,MATCH(C640,'HARGA SATUAN'!$C$7:$C$1492,0),0)))</f>
        <v>0</v>
      </c>
      <c r="F640" s="668" t="str">
        <f ca="1" t="shared" si="29"/>
        <v/>
      </c>
      <c r="G640" s="573">
        <f ca="1">IF(ISERROR(OFFSET('HARGA SATUAN'!$I$6,MATCH(C640,'HARGA SATUAN'!$C$7:$C$1492,0),0)),"",OFFSET('HARGA SATUAN'!$I$6,MATCH(C640,'HARGA SATUAN'!$C$7:$C$1492,0),0))</f>
        <v>0</v>
      </c>
      <c r="H640" s="667" t="str">
        <f ca="1">IF(B640="","",#REF!)</f>
        <v/>
      </c>
      <c r="I640" s="667" t="str">
        <f ca="1">IF(B640="","",#REF!)</f>
        <v/>
      </c>
      <c r="J640" s="667" t="str">
        <f ca="1">IF(B640="","",#REF!)</f>
        <v/>
      </c>
      <c r="K640" s="667" t="str">
        <f ca="1">IF(B640="","",#REF!)</f>
        <v/>
      </c>
      <c r="L640" s="667" t="str">
        <f ca="1">IF(C640="","",#REF!)</f>
        <v/>
      </c>
    </row>
    <row r="641" spans="1:12">
      <c r="A641" s="640">
        <v>630</v>
      </c>
      <c r="B641" s="666" t="str">
        <f ca="1" t="shared" si="27"/>
        <v/>
      </c>
      <c r="C641" s="203" t="str">
        <f ca="1" t="shared" si="28"/>
        <v/>
      </c>
      <c r="D641" s="577" t="str">
        <f ca="1">IF(ISERROR(OFFSET('HARGA SATUAN'!$D$6,MATCH(C641,'HARGA SATUAN'!$C$7:$C$1492,0),0)),"",OFFSET('HARGA SATUAN'!$D$6,MATCH(C641,'HARGA SATUAN'!$C$7:$C$1492,0),0))</f>
        <v/>
      </c>
      <c r="E641" s="577">
        <f ca="1">IF(B641="+","Unit",IF(ISERROR(OFFSET('HARGA SATUAN'!$E$6,MATCH(C641,'HARGA SATUAN'!$C$7:$C$1492,0),0)),"",OFFSET('HARGA SATUAN'!$E$6,MATCH(C641,'HARGA SATUAN'!$C$7:$C$1492,0),0)))</f>
        <v>0</v>
      </c>
      <c r="F641" s="668" t="str">
        <f ca="1" t="shared" si="29"/>
        <v/>
      </c>
      <c r="G641" s="573">
        <f ca="1">IF(ISERROR(OFFSET('HARGA SATUAN'!$I$6,MATCH(C641,'HARGA SATUAN'!$C$7:$C$1492,0),0)),"",OFFSET('HARGA SATUAN'!$I$6,MATCH(C641,'HARGA SATUAN'!$C$7:$C$1492,0),0))</f>
        <v>0</v>
      </c>
      <c r="H641" s="667" t="str">
        <f ca="1">IF(B641="","",#REF!)</f>
        <v/>
      </c>
      <c r="I641" s="667" t="str">
        <f ca="1">IF(B641="","",#REF!)</f>
        <v/>
      </c>
      <c r="J641" s="667" t="str">
        <f ca="1">IF(B641="","",#REF!)</f>
        <v/>
      </c>
      <c r="K641" s="667" t="str">
        <f ca="1">IF(B641="","",#REF!)</f>
        <v/>
      </c>
      <c r="L641" s="667" t="str">
        <f ca="1">IF(C641="","",#REF!)</f>
        <v/>
      </c>
    </row>
    <row r="642" spans="1:12">
      <c r="A642" s="640">
        <v>631</v>
      </c>
      <c r="B642" s="666" t="str">
        <f ca="1" t="shared" si="27"/>
        <v/>
      </c>
      <c r="C642" s="203" t="str">
        <f ca="1" t="shared" si="28"/>
        <v/>
      </c>
      <c r="D642" s="577" t="str">
        <f ca="1">IF(ISERROR(OFFSET('HARGA SATUAN'!$D$6,MATCH(C642,'HARGA SATUAN'!$C$7:$C$1492,0),0)),"",OFFSET('HARGA SATUAN'!$D$6,MATCH(C642,'HARGA SATUAN'!$C$7:$C$1492,0),0))</f>
        <v/>
      </c>
      <c r="E642" s="577">
        <f ca="1">IF(B642="+","Unit",IF(ISERROR(OFFSET('HARGA SATUAN'!$E$6,MATCH(C642,'HARGA SATUAN'!$C$7:$C$1492,0),0)),"",OFFSET('HARGA SATUAN'!$E$6,MATCH(C642,'HARGA SATUAN'!$C$7:$C$1492,0),0)))</f>
        <v>0</v>
      </c>
      <c r="F642" s="668" t="str">
        <f ca="1" t="shared" si="29"/>
        <v/>
      </c>
      <c r="G642" s="573">
        <f ca="1">IF(ISERROR(OFFSET('HARGA SATUAN'!$I$6,MATCH(C642,'HARGA SATUAN'!$C$7:$C$1492,0),0)),"",OFFSET('HARGA SATUAN'!$I$6,MATCH(C642,'HARGA SATUAN'!$C$7:$C$1492,0),0))</f>
        <v>0</v>
      </c>
      <c r="H642" s="667" t="str">
        <f ca="1">IF(B642="","",#REF!)</f>
        <v/>
      </c>
      <c r="I642" s="667" t="str">
        <f ca="1">IF(B642="","",#REF!)</f>
        <v/>
      </c>
      <c r="J642" s="667" t="str">
        <f ca="1">IF(B642="","",#REF!)</f>
        <v/>
      </c>
      <c r="K642" s="667" t="str">
        <f ca="1">IF(B642="","",#REF!)</f>
        <v/>
      </c>
      <c r="L642" s="667" t="str">
        <f ca="1">IF(C642="","",#REF!)</f>
        <v/>
      </c>
    </row>
    <row r="643" spans="1:12">
      <c r="A643" s="640">
        <v>632</v>
      </c>
      <c r="B643" s="666" t="str">
        <f ca="1" t="shared" si="27"/>
        <v/>
      </c>
      <c r="C643" s="203" t="str">
        <f ca="1" t="shared" si="28"/>
        <v/>
      </c>
      <c r="D643" s="577" t="str">
        <f ca="1">IF(ISERROR(OFFSET('HARGA SATUAN'!$D$6,MATCH(C643,'HARGA SATUAN'!$C$7:$C$1492,0),0)),"",OFFSET('HARGA SATUAN'!$D$6,MATCH(C643,'HARGA SATUAN'!$C$7:$C$1492,0),0))</f>
        <v/>
      </c>
      <c r="E643" s="577">
        <f ca="1">IF(B643="+","Unit",IF(ISERROR(OFFSET('HARGA SATUAN'!$E$6,MATCH(C643,'HARGA SATUAN'!$C$7:$C$1492,0),0)),"",OFFSET('HARGA SATUAN'!$E$6,MATCH(C643,'HARGA SATUAN'!$C$7:$C$1492,0),0)))</f>
        <v>0</v>
      </c>
      <c r="F643" s="668" t="str">
        <f ca="1" t="shared" si="29"/>
        <v/>
      </c>
      <c r="G643" s="573">
        <f ca="1">IF(ISERROR(OFFSET('HARGA SATUAN'!$I$6,MATCH(C643,'HARGA SATUAN'!$C$7:$C$1492,0),0)),"",OFFSET('HARGA SATUAN'!$I$6,MATCH(C643,'HARGA SATUAN'!$C$7:$C$1492,0),0))</f>
        <v>0</v>
      </c>
      <c r="H643" s="667" t="str">
        <f ca="1">IF(B643="","",#REF!)</f>
        <v/>
      </c>
      <c r="I643" s="667" t="str">
        <f ca="1">IF(B643="","",#REF!)</f>
        <v/>
      </c>
      <c r="J643" s="667" t="str">
        <f ca="1">IF(B643="","",#REF!)</f>
        <v/>
      </c>
      <c r="K643" s="667" t="str">
        <f ca="1">IF(B643="","",#REF!)</f>
        <v/>
      </c>
      <c r="L643" s="667" t="str">
        <f ca="1">IF(C643="","",#REF!)</f>
        <v/>
      </c>
    </row>
    <row r="644" spans="1:12">
      <c r="A644" s="640">
        <v>633</v>
      </c>
      <c r="B644" s="666" t="str">
        <f ca="1" t="shared" si="27"/>
        <v/>
      </c>
      <c r="C644" s="203" t="str">
        <f ca="1" t="shared" si="28"/>
        <v/>
      </c>
      <c r="D644" s="577" t="str">
        <f ca="1">IF(ISERROR(OFFSET('HARGA SATUAN'!$D$6,MATCH(C644,'HARGA SATUAN'!$C$7:$C$1492,0),0)),"",OFFSET('HARGA SATUAN'!$D$6,MATCH(C644,'HARGA SATUAN'!$C$7:$C$1492,0),0))</f>
        <v/>
      </c>
      <c r="E644" s="577">
        <f ca="1">IF(B644="+","Unit",IF(ISERROR(OFFSET('HARGA SATUAN'!$E$6,MATCH(C644,'HARGA SATUAN'!$C$7:$C$1492,0),0)),"",OFFSET('HARGA SATUAN'!$E$6,MATCH(C644,'HARGA SATUAN'!$C$7:$C$1492,0),0)))</f>
        <v>0</v>
      </c>
      <c r="F644" s="668" t="str">
        <f ca="1" t="shared" si="29"/>
        <v/>
      </c>
      <c r="G644" s="573">
        <f ca="1">IF(ISERROR(OFFSET('HARGA SATUAN'!$I$6,MATCH(C644,'HARGA SATUAN'!$C$7:$C$1492,0),0)),"",OFFSET('HARGA SATUAN'!$I$6,MATCH(C644,'HARGA SATUAN'!$C$7:$C$1492,0),0))</f>
        <v>0</v>
      </c>
      <c r="H644" s="667" t="str">
        <f ca="1">IF(B644="","",#REF!)</f>
        <v/>
      </c>
      <c r="I644" s="667" t="str">
        <f ca="1">IF(B644="","",#REF!)</f>
        <v/>
      </c>
      <c r="J644" s="667" t="str">
        <f ca="1">IF(B644="","",#REF!)</f>
        <v/>
      </c>
      <c r="K644" s="667" t="str">
        <f ca="1">IF(B644="","",#REF!)</f>
        <v/>
      </c>
      <c r="L644" s="667" t="str">
        <f ca="1">IF(C644="","",#REF!)</f>
        <v/>
      </c>
    </row>
    <row r="645" spans="1:12">
      <c r="A645" s="640">
        <v>634</v>
      </c>
      <c r="B645" s="666" t="str">
        <f ca="1" t="shared" si="27"/>
        <v/>
      </c>
      <c r="C645" s="203" t="str">
        <f ca="1" t="shared" si="28"/>
        <v/>
      </c>
      <c r="D645" s="577" t="str">
        <f ca="1">IF(ISERROR(OFFSET('HARGA SATUAN'!$D$6,MATCH(C645,'HARGA SATUAN'!$C$7:$C$1492,0),0)),"",OFFSET('HARGA SATUAN'!$D$6,MATCH(C645,'HARGA SATUAN'!$C$7:$C$1492,0),0))</f>
        <v/>
      </c>
      <c r="E645" s="577">
        <f ca="1">IF(B645="+","Unit",IF(ISERROR(OFFSET('HARGA SATUAN'!$E$6,MATCH(C645,'HARGA SATUAN'!$C$7:$C$1492,0),0)),"",OFFSET('HARGA SATUAN'!$E$6,MATCH(C645,'HARGA SATUAN'!$C$7:$C$1492,0),0)))</f>
        <v>0</v>
      </c>
      <c r="F645" s="668" t="str">
        <f ca="1" t="shared" si="29"/>
        <v/>
      </c>
      <c r="G645" s="573">
        <f ca="1">IF(ISERROR(OFFSET('HARGA SATUAN'!$I$6,MATCH(C645,'HARGA SATUAN'!$C$7:$C$1492,0),0)),"",OFFSET('HARGA SATUAN'!$I$6,MATCH(C645,'HARGA SATUAN'!$C$7:$C$1492,0),0))</f>
        <v>0</v>
      </c>
      <c r="H645" s="667" t="str">
        <f ca="1">IF(B645="","",#REF!)</f>
        <v/>
      </c>
      <c r="I645" s="667" t="str">
        <f ca="1">IF(B645="","",#REF!)</f>
        <v/>
      </c>
      <c r="J645" s="667" t="str">
        <f ca="1">IF(B645="","",#REF!)</f>
        <v/>
      </c>
      <c r="K645" s="667" t="str">
        <f ca="1">IF(B645="","",#REF!)</f>
        <v/>
      </c>
      <c r="L645" s="667" t="str">
        <f ca="1">IF(C645="","",#REF!)</f>
        <v/>
      </c>
    </row>
    <row r="646" spans="1:12">
      <c r="A646" s="640">
        <v>635</v>
      </c>
      <c r="B646" s="666" t="str">
        <f ca="1" t="shared" si="27"/>
        <v/>
      </c>
      <c r="C646" s="203" t="str">
        <f ca="1" t="shared" si="28"/>
        <v/>
      </c>
      <c r="D646" s="577" t="str">
        <f ca="1">IF(ISERROR(OFFSET('HARGA SATUAN'!$D$6,MATCH(C646,'HARGA SATUAN'!$C$7:$C$1492,0),0)),"",OFFSET('HARGA SATUAN'!$D$6,MATCH(C646,'HARGA SATUAN'!$C$7:$C$1492,0),0))</f>
        <v/>
      </c>
      <c r="E646" s="577">
        <f ca="1">IF(B646="+","Unit",IF(ISERROR(OFFSET('HARGA SATUAN'!$E$6,MATCH(C646,'HARGA SATUAN'!$C$7:$C$1492,0),0)),"",OFFSET('HARGA SATUAN'!$E$6,MATCH(C646,'HARGA SATUAN'!$C$7:$C$1492,0),0)))</f>
        <v>0</v>
      </c>
      <c r="F646" s="668" t="str">
        <f ca="1" t="shared" si="29"/>
        <v/>
      </c>
      <c r="G646" s="573">
        <f ca="1">IF(ISERROR(OFFSET('HARGA SATUAN'!$I$6,MATCH(C646,'HARGA SATUAN'!$C$7:$C$1492,0),0)),"",OFFSET('HARGA SATUAN'!$I$6,MATCH(C646,'HARGA SATUAN'!$C$7:$C$1492,0),0))</f>
        <v>0</v>
      </c>
      <c r="H646" s="667" t="str">
        <f ca="1">IF(B646="","",#REF!)</f>
        <v/>
      </c>
      <c r="I646" s="667" t="str">
        <f ca="1">IF(B646="","",#REF!)</f>
        <v/>
      </c>
      <c r="J646" s="667" t="str">
        <f ca="1">IF(B646="","",#REF!)</f>
        <v/>
      </c>
      <c r="K646" s="667" t="str">
        <f ca="1">IF(B646="","",#REF!)</f>
        <v/>
      </c>
      <c r="L646" s="667" t="str">
        <f ca="1">IF(C646="","",#REF!)</f>
        <v/>
      </c>
    </row>
    <row r="647" spans="1:12">
      <c r="A647" s="640">
        <v>636</v>
      </c>
      <c r="B647" s="666" t="str">
        <f ca="1" t="shared" si="27"/>
        <v/>
      </c>
      <c r="C647" s="203" t="str">
        <f ca="1" t="shared" si="28"/>
        <v/>
      </c>
      <c r="D647" s="577" t="str">
        <f ca="1">IF(ISERROR(OFFSET('HARGA SATUAN'!$D$6,MATCH(C647,'HARGA SATUAN'!$C$7:$C$1492,0),0)),"",OFFSET('HARGA SATUAN'!$D$6,MATCH(C647,'HARGA SATUAN'!$C$7:$C$1492,0),0))</f>
        <v/>
      </c>
      <c r="E647" s="577">
        <f ca="1">IF(B647="+","Unit",IF(ISERROR(OFFSET('HARGA SATUAN'!$E$6,MATCH(C647,'HARGA SATUAN'!$C$7:$C$1492,0),0)),"",OFFSET('HARGA SATUAN'!$E$6,MATCH(C647,'HARGA SATUAN'!$C$7:$C$1492,0),0)))</f>
        <v>0</v>
      </c>
      <c r="F647" s="668" t="str">
        <f ca="1" t="shared" si="29"/>
        <v/>
      </c>
      <c r="G647" s="573">
        <f ca="1">IF(ISERROR(OFFSET('HARGA SATUAN'!$I$6,MATCH(C647,'HARGA SATUAN'!$C$7:$C$1492,0),0)),"",OFFSET('HARGA SATUAN'!$I$6,MATCH(C647,'HARGA SATUAN'!$C$7:$C$1492,0),0))</f>
        <v>0</v>
      </c>
      <c r="H647" s="667" t="str">
        <f ca="1">IF(B647="","",#REF!)</f>
        <v/>
      </c>
      <c r="I647" s="667" t="str">
        <f ca="1">IF(B647="","",#REF!)</f>
        <v/>
      </c>
      <c r="J647" s="667" t="str">
        <f ca="1">IF(B647="","",#REF!)</f>
        <v/>
      </c>
      <c r="K647" s="667" t="str">
        <f ca="1">IF(B647="","",#REF!)</f>
        <v/>
      </c>
      <c r="L647" s="667" t="str">
        <f ca="1">IF(C647="","",#REF!)</f>
        <v/>
      </c>
    </row>
    <row r="648" spans="1:12">
      <c r="A648" s="640">
        <v>637</v>
      </c>
      <c r="B648" s="666" t="str">
        <f ca="1" t="shared" si="27"/>
        <v/>
      </c>
      <c r="C648" s="203" t="str">
        <f ca="1" t="shared" si="28"/>
        <v/>
      </c>
      <c r="D648" s="577" t="str">
        <f ca="1">IF(ISERROR(OFFSET('HARGA SATUAN'!$D$6,MATCH(C648,'HARGA SATUAN'!$C$7:$C$1492,0),0)),"",OFFSET('HARGA SATUAN'!$D$6,MATCH(C648,'HARGA SATUAN'!$C$7:$C$1492,0),0))</f>
        <v/>
      </c>
      <c r="E648" s="577">
        <f ca="1">IF(B648="+","Unit",IF(ISERROR(OFFSET('HARGA SATUAN'!$E$6,MATCH(C648,'HARGA SATUAN'!$C$7:$C$1492,0),0)),"",OFFSET('HARGA SATUAN'!$E$6,MATCH(C648,'HARGA SATUAN'!$C$7:$C$1492,0),0)))</f>
        <v>0</v>
      </c>
      <c r="F648" s="668" t="str">
        <f ca="1" t="shared" si="29"/>
        <v/>
      </c>
      <c r="G648" s="573">
        <f ca="1">IF(ISERROR(OFFSET('HARGA SATUAN'!$I$6,MATCH(C648,'HARGA SATUAN'!$C$7:$C$1492,0),0)),"",OFFSET('HARGA SATUAN'!$I$6,MATCH(C648,'HARGA SATUAN'!$C$7:$C$1492,0),0))</f>
        <v>0</v>
      </c>
      <c r="H648" s="667" t="str">
        <f ca="1">IF(B648="","",#REF!)</f>
        <v/>
      </c>
      <c r="I648" s="667" t="str">
        <f ca="1">IF(B648="","",#REF!)</f>
        <v/>
      </c>
      <c r="J648" s="667" t="str">
        <f ca="1">IF(B648="","",#REF!)</f>
        <v/>
      </c>
      <c r="K648" s="667" t="str">
        <f ca="1">IF(B648="","",#REF!)</f>
        <v/>
      </c>
      <c r="L648" s="667" t="str">
        <f ca="1">IF(C648="","",#REF!)</f>
        <v/>
      </c>
    </row>
    <row r="649" spans="1:12">
      <c r="A649" s="640">
        <v>638</v>
      </c>
      <c r="B649" s="666" t="str">
        <f ca="1" t="shared" si="27"/>
        <v/>
      </c>
      <c r="C649" s="203" t="str">
        <f ca="1" t="shared" si="28"/>
        <v/>
      </c>
      <c r="D649" s="577" t="str">
        <f ca="1">IF(ISERROR(OFFSET('HARGA SATUAN'!$D$6,MATCH(C649,'HARGA SATUAN'!$C$7:$C$1492,0),0)),"",OFFSET('HARGA SATUAN'!$D$6,MATCH(C649,'HARGA SATUAN'!$C$7:$C$1492,0),0))</f>
        <v/>
      </c>
      <c r="E649" s="577">
        <f ca="1">IF(B649="+","Unit",IF(ISERROR(OFFSET('HARGA SATUAN'!$E$6,MATCH(C649,'HARGA SATUAN'!$C$7:$C$1492,0),0)),"",OFFSET('HARGA SATUAN'!$E$6,MATCH(C649,'HARGA SATUAN'!$C$7:$C$1492,0),0)))</f>
        <v>0</v>
      </c>
      <c r="F649" s="668" t="str">
        <f ca="1" t="shared" si="29"/>
        <v/>
      </c>
      <c r="G649" s="573">
        <f ca="1">IF(ISERROR(OFFSET('HARGA SATUAN'!$I$6,MATCH(C649,'HARGA SATUAN'!$C$7:$C$1492,0),0)),"",OFFSET('HARGA SATUAN'!$I$6,MATCH(C649,'HARGA SATUAN'!$C$7:$C$1492,0),0))</f>
        <v>0</v>
      </c>
      <c r="H649" s="667" t="str">
        <f ca="1">IF(B649="","",#REF!)</f>
        <v/>
      </c>
      <c r="I649" s="667" t="str">
        <f ca="1">IF(B649="","",#REF!)</f>
        <v/>
      </c>
      <c r="J649" s="667" t="str">
        <f ca="1">IF(B649="","",#REF!)</f>
        <v/>
      </c>
      <c r="K649" s="667" t="str">
        <f ca="1">IF(B649="","",#REF!)</f>
        <v/>
      </c>
      <c r="L649" s="667" t="str">
        <f ca="1">IF(C649="","",#REF!)</f>
        <v/>
      </c>
    </row>
    <row r="650" spans="1:12">
      <c r="A650" s="640">
        <v>639</v>
      </c>
      <c r="B650" s="666" t="str">
        <f ca="1" t="shared" si="27"/>
        <v/>
      </c>
      <c r="C650" s="203" t="str">
        <f ca="1" t="shared" si="28"/>
        <v/>
      </c>
      <c r="D650" s="577" t="str">
        <f ca="1">IF(ISERROR(OFFSET('HARGA SATUAN'!$D$6,MATCH(C650,'HARGA SATUAN'!$C$7:$C$1492,0),0)),"",OFFSET('HARGA SATUAN'!$D$6,MATCH(C650,'HARGA SATUAN'!$C$7:$C$1492,0),0))</f>
        <v/>
      </c>
      <c r="E650" s="577">
        <f ca="1">IF(B650="+","Unit",IF(ISERROR(OFFSET('HARGA SATUAN'!$E$6,MATCH(C650,'HARGA SATUAN'!$C$7:$C$1492,0),0)),"",OFFSET('HARGA SATUAN'!$E$6,MATCH(C650,'HARGA SATUAN'!$C$7:$C$1492,0),0)))</f>
        <v>0</v>
      </c>
      <c r="F650" s="668" t="str">
        <f ca="1" t="shared" si="29"/>
        <v/>
      </c>
      <c r="G650" s="573">
        <f ca="1">IF(ISERROR(OFFSET('HARGA SATUAN'!$I$6,MATCH(C650,'HARGA SATUAN'!$C$7:$C$1492,0),0)),"",OFFSET('HARGA SATUAN'!$I$6,MATCH(C650,'HARGA SATUAN'!$C$7:$C$1492,0),0))</f>
        <v>0</v>
      </c>
      <c r="H650" s="667" t="str">
        <f ca="1">IF(B650="","",#REF!)</f>
        <v/>
      </c>
      <c r="I650" s="667" t="str">
        <f ca="1">IF(B650="","",#REF!)</f>
        <v/>
      </c>
      <c r="J650" s="667" t="str">
        <f ca="1">IF(B650="","",#REF!)</f>
        <v/>
      </c>
      <c r="K650" s="667" t="str">
        <f ca="1">IF(B650="","",#REF!)</f>
        <v/>
      </c>
      <c r="L650" s="667" t="str">
        <f ca="1">IF(C650="","",#REF!)</f>
        <v/>
      </c>
    </row>
    <row r="651" spans="1:12">
      <c r="A651" s="640">
        <v>640</v>
      </c>
      <c r="B651" s="666" t="str">
        <f ca="1" t="shared" si="27"/>
        <v/>
      </c>
      <c r="C651" s="203" t="str">
        <f ca="1" t="shared" si="28"/>
        <v/>
      </c>
      <c r="D651" s="577" t="str">
        <f ca="1">IF(ISERROR(OFFSET('HARGA SATUAN'!$D$6,MATCH(C651,'HARGA SATUAN'!$C$7:$C$1492,0),0)),"",OFFSET('HARGA SATUAN'!$D$6,MATCH(C651,'HARGA SATUAN'!$C$7:$C$1492,0),0))</f>
        <v/>
      </c>
      <c r="E651" s="577">
        <f ca="1">IF(B651="+","Unit",IF(ISERROR(OFFSET('HARGA SATUAN'!$E$6,MATCH(C651,'HARGA SATUAN'!$C$7:$C$1492,0),0)),"",OFFSET('HARGA SATUAN'!$E$6,MATCH(C651,'HARGA SATUAN'!$C$7:$C$1492,0),0)))</f>
        <v>0</v>
      </c>
      <c r="F651" s="668" t="str">
        <f ca="1" t="shared" si="29"/>
        <v/>
      </c>
      <c r="G651" s="573">
        <f ca="1">IF(ISERROR(OFFSET('HARGA SATUAN'!$I$6,MATCH(C651,'HARGA SATUAN'!$C$7:$C$1492,0),0)),"",OFFSET('HARGA SATUAN'!$I$6,MATCH(C651,'HARGA SATUAN'!$C$7:$C$1492,0),0))</f>
        <v>0</v>
      </c>
      <c r="H651" s="667" t="str">
        <f ca="1">IF(B651="","",#REF!)</f>
        <v/>
      </c>
      <c r="I651" s="667" t="str">
        <f ca="1">IF(B651="","",#REF!)</f>
        <v/>
      </c>
      <c r="J651" s="667" t="str">
        <f ca="1">IF(B651="","",#REF!)</f>
        <v/>
      </c>
      <c r="K651" s="667" t="str">
        <f ca="1">IF(B651="","",#REF!)</f>
        <v/>
      </c>
      <c r="L651" s="667" t="str">
        <f ca="1">IF(C651="","",#REF!)</f>
        <v/>
      </c>
    </row>
    <row r="652" spans="1:12">
      <c r="A652" s="640">
        <v>641</v>
      </c>
      <c r="B652" s="666" t="str">
        <f ca="1" t="shared" si="27"/>
        <v/>
      </c>
      <c r="C652" s="203" t="str">
        <f ca="1" t="shared" si="28"/>
        <v/>
      </c>
      <c r="D652" s="577" t="str">
        <f ca="1">IF(ISERROR(OFFSET('HARGA SATUAN'!$D$6,MATCH(C652,'HARGA SATUAN'!$C$7:$C$1492,0),0)),"",OFFSET('HARGA SATUAN'!$D$6,MATCH(C652,'HARGA SATUAN'!$C$7:$C$1492,0),0))</f>
        <v/>
      </c>
      <c r="E652" s="577">
        <f ca="1">IF(B652="+","Unit",IF(ISERROR(OFFSET('HARGA SATUAN'!$E$6,MATCH(C652,'HARGA SATUAN'!$C$7:$C$1492,0),0)),"",OFFSET('HARGA SATUAN'!$E$6,MATCH(C652,'HARGA SATUAN'!$C$7:$C$1492,0),0)))</f>
        <v>0</v>
      </c>
      <c r="F652" s="668" t="str">
        <f ca="1" t="shared" si="29"/>
        <v/>
      </c>
      <c r="G652" s="573">
        <f ca="1">IF(ISERROR(OFFSET('HARGA SATUAN'!$I$6,MATCH(C652,'HARGA SATUAN'!$C$7:$C$1492,0),0)),"",OFFSET('HARGA SATUAN'!$I$6,MATCH(C652,'HARGA SATUAN'!$C$7:$C$1492,0),0))</f>
        <v>0</v>
      </c>
      <c r="H652" s="667" t="str">
        <f ca="1">IF(B652="","",#REF!)</f>
        <v/>
      </c>
      <c r="I652" s="667" t="str">
        <f ca="1">IF(B652="","",#REF!)</f>
        <v/>
      </c>
      <c r="J652" s="667" t="str">
        <f ca="1">IF(B652="","",#REF!)</f>
        <v/>
      </c>
      <c r="K652" s="667" t="str">
        <f ca="1">IF(B652="","",#REF!)</f>
        <v/>
      </c>
      <c r="L652" s="667" t="str">
        <f ca="1">IF(C652="","",#REF!)</f>
        <v/>
      </c>
    </row>
    <row r="653" spans="1:12">
      <c r="A653" s="640">
        <v>642</v>
      </c>
      <c r="B653" s="666" t="str">
        <f ca="1" t="shared" ref="B653:B711" si="30">IF(C653="","",A653)</f>
        <v/>
      </c>
      <c r="C653" s="203" t="str">
        <f ca="1" t="shared" ref="C653:C711" si="31">IF(ISERROR(OFFSET($C$713,MATCH(A653,$F$714:$F$1320,0),0)),"",OFFSET($C$713,MATCH(A653,$F$714:$F$1320,0),0))</f>
        <v/>
      </c>
      <c r="D653" s="577" t="str">
        <f ca="1">IF(ISERROR(OFFSET('HARGA SATUAN'!$D$6,MATCH(C653,'HARGA SATUAN'!$C$7:$C$1492,0),0)),"",OFFSET('HARGA SATUAN'!$D$6,MATCH(C653,'HARGA SATUAN'!$C$7:$C$1492,0),0))</f>
        <v/>
      </c>
      <c r="E653" s="577">
        <f ca="1">IF(B653="+","Unit",IF(ISERROR(OFFSET('HARGA SATUAN'!$E$6,MATCH(C653,'HARGA SATUAN'!$C$7:$C$1492,0),0)),"",OFFSET('HARGA SATUAN'!$E$6,MATCH(C653,'HARGA SATUAN'!$C$7:$C$1492,0),0)))</f>
        <v>0</v>
      </c>
      <c r="F653" s="668" t="str">
        <f ca="1" t="shared" ref="F653:F711" si="32">IF(ISERROR(OFFSET($D$713,MATCH(A653,$F$714:$F$1320,0),0)),"",OFFSET($D$713,MATCH(A653,$F$714:$F$1320,0),0))</f>
        <v/>
      </c>
      <c r="G653" s="573">
        <f ca="1">IF(ISERROR(OFFSET('HARGA SATUAN'!$I$6,MATCH(C653,'HARGA SATUAN'!$C$7:$C$1492,0),0)),"",OFFSET('HARGA SATUAN'!$I$6,MATCH(C653,'HARGA SATUAN'!$C$7:$C$1492,0),0))</f>
        <v>0</v>
      </c>
      <c r="H653" s="667" t="str">
        <f ca="1">IF(B653="","",#REF!)</f>
        <v/>
      </c>
      <c r="I653" s="667" t="str">
        <f ca="1">IF(B653="","",#REF!)</f>
        <v/>
      </c>
      <c r="J653" s="667" t="str">
        <f ca="1">IF(B653="","",#REF!)</f>
        <v/>
      </c>
      <c r="K653" s="667" t="str">
        <f ca="1">IF(B653="","",#REF!)</f>
        <v/>
      </c>
      <c r="L653" s="667" t="str">
        <f ca="1">IF(C653="","",#REF!)</f>
        <v/>
      </c>
    </row>
    <row r="654" spans="1:12">
      <c r="A654" s="640">
        <v>643</v>
      </c>
      <c r="B654" s="666" t="str">
        <f ca="1" t="shared" si="30"/>
        <v/>
      </c>
      <c r="C654" s="203" t="str">
        <f ca="1" t="shared" si="31"/>
        <v/>
      </c>
      <c r="D654" s="577" t="str">
        <f ca="1">IF(ISERROR(OFFSET('HARGA SATUAN'!$D$6,MATCH(C654,'HARGA SATUAN'!$C$7:$C$1492,0),0)),"",OFFSET('HARGA SATUAN'!$D$6,MATCH(C654,'HARGA SATUAN'!$C$7:$C$1492,0),0))</f>
        <v/>
      </c>
      <c r="E654" s="577">
        <f ca="1">IF(B654="+","Unit",IF(ISERROR(OFFSET('HARGA SATUAN'!$E$6,MATCH(C654,'HARGA SATUAN'!$C$7:$C$1492,0),0)),"",OFFSET('HARGA SATUAN'!$E$6,MATCH(C654,'HARGA SATUAN'!$C$7:$C$1492,0),0)))</f>
        <v>0</v>
      </c>
      <c r="F654" s="668" t="str">
        <f ca="1" t="shared" si="32"/>
        <v/>
      </c>
      <c r="G654" s="573">
        <f ca="1">IF(ISERROR(OFFSET('HARGA SATUAN'!$I$6,MATCH(C654,'HARGA SATUAN'!$C$7:$C$1492,0),0)),"",OFFSET('HARGA SATUAN'!$I$6,MATCH(C654,'HARGA SATUAN'!$C$7:$C$1492,0),0))</f>
        <v>0</v>
      </c>
      <c r="H654" s="667" t="str">
        <f ca="1">IF(B654="","",#REF!)</f>
        <v/>
      </c>
      <c r="I654" s="667" t="str">
        <f ca="1">IF(B654="","",#REF!)</f>
        <v/>
      </c>
      <c r="J654" s="667" t="str">
        <f ca="1">IF(B654="","",#REF!)</f>
        <v/>
      </c>
      <c r="K654" s="667" t="str">
        <f ca="1">IF(B654="","",#REF!)</f>
        <v/>
      </c>
      <c r="L654" s="667" t="str">
        <f ca="1">IF(C654="","",#REF!)</f>
        <v/>
      </c>
    </row>
    <row r="655" spans="1:12">
      <c r="A655" s="640">
        <v>644</v>
      </c>
      <c r="B655" s="666" t="str">
        <f ca="1" t="shared" si="30"/>
        <v/>
      </c>
      <c r="C655" s="203" t="str">
        <f ca="1" t="shared" si="31"/>
        <v/>
      </c>
      <c r="D655" s="577" t="str">
        <f ca="1">IF(ISERROR(OFFSET('HARGA SATUAN'!$D$6,MATCH(C655,'HARGA SATUAN'!$C$7:$C$1492,0),0)),"",OFFSET('HARGA SATUAN'!$D$6,MATCH(C655,'HARGA SATUAN'!$C$7:$C$1492,0),0))</f>
        <v/>
      </c>
      <c r="E655" s="577">
        <f ca="1">IF(B655="+","Unit",IF(ISERROR(OFFSET('HARGA SATUAN'!$E$6,MATCH(C655,'HARGA SATUAN'!$C$7:$C$1492,0),0)),"",OFFSET('HARGA SATUAN'!$E$6,MATCH(C655,'HARGA SATUAN'!$C$7:$C$1492,0),0)))</f>
        <v>0</v>
      </c>
      <c r="F655" s="668" t="str">
        <f ca="1" t="shared" si="32"/>
        <v/>
      </c>
      <c r="G655" s="573">
        <f ca="1">IF(ISERROR(OFFSET('HARGA SATUAN'!$I$6,MATCH(C655,'HARGA SATUAN'!$C$7:$C$1492,0),0)),"",OFFSET('HARGA SATUAN'!$I$6,MATCH(C655,'HARGA SATUAN'!$C$7:$C$1492,0),0))</f>
        <v>0</v>
      </c>
      <c r="H655" s="667" t="str">
        <f ca="1">IF(B655="","",#REF!)</f>
        <v/>
      </c>
      <c r="I655" s="667" t="str">
        <f ca="1">IF(B655="","",#REF!)</f>
        <v/>
      </c>
      <c r="J655" s="667" t="str">
        <f ca="1">IF(B655="","",#REF!)</f>
        <v/>
      </c>
      <c r="K655" s="667" t="str">
        <f ca="1">IF(B655="","",#REF!)</f>
        <v/>
      </c>
      <c r="L655" s="667" t="str">
        <f ca="1">IF(C655="","",#REF!)</f>
        <v/>
      </c>
    </row>
    <row r="656" spans="1:12">
      <c r="A656" s="640">
        <v>645</v>
      </c>
      <c r="B656" s="666" t="str">
        <f ca="1" t="shared" si="30"/>
        <v/>
      </c>
      <c r="C656" s="203" t="str">
        <f ca="1" t="shared" si="31"/>
        <v/>
      </c>
      <c r="D656" s="577" t="str">
        <f ca="1">IF(ISERROR(OFFSET('HARGA SATUAN'!$D$6,MATCH(C656,'HARGA SATUAN'!$C$7:$C$1492,0),0)),"",OFFSET('HARGA SATUAN'!$D$6,MATCH(C656,'HARGA SATUAN'!$C$7:$C$1492,0),0))</f>
        <v/>
      </c>
      <c r="E656" s="577">
        <f ca="1">IF(B656="+","Unit",IF(ISERROR(OFFSET('HARGA SATUAN'!$E$6,MATCH(C656,'HARGA SATUAN'!$C$7:$C$1492,0),0)),"",OFFSET('HARGA SATUAN'!$E$6,MATCH(C656,'HARGA SATUAN'!$C$7:$C$1492,0),0)))</f>
        <v>0</v>
      </c>
      <c r="F656" s="668" t="str">
        <f ca="1" t="shared" si="32"/>
        <v/>
      </c>
      <c r="G656" s="573">
        <f ca="1">IF(ISERROR(OFFSET('HARGA SATUAN'!$I$6,MATCH(C656,'HARGA SATUAN'!$C$7:$C$1492,0),0)),"",OFFSET('HARGA SATUAN'!$I$6,MATCH(C656,'HARGA SATUAN'!$C$7:$C$1492,0),0))</f>
        <v>0</v>
      </c>
      <c r="H656" s="667" t="str">
        <f ca="1">IF(B656="","",#REF!)</f>
        <v/>
      </c>
      <c r="I656" s="667" t="str">
        <f ca="1">IF(B656="","",#REF!)</f>
        <v/>
      </c>
      <c r="J656" s="667" t="str">
        <f ca="1">IF(B656="","",#REF!)</f>
        <v/>
      </c>
      <c r="K656" s="667" t="str">
        <f ca="1">IF(B656="","",#REF!)</f>
        <v/>
      </c>
      <c r="L656" s="667" t="str">
        <f ca="1">IF(C656="","",#REF!)</f>
        <v/>
      </c>
    </row>
    <row r="657" spans="1:12">
      <c r="A657" s="640">
        <v>646</v>
      </c>
      <c r="B657" s="666" t="str">
        <f ca="1" t="shared" si="30"/>
        <v/>
      </c>
      <c r="C657" s="203" t="str">
        <f ca="1" t="shared" si="31"/>
        <v/>
      </c>
      <c r="D657" s="577" t="str">
        <f ca="1">IF(ISERROR(OFFSET('HARGA SATUAN'!$D$6,MATCH(C657,'HARGA SATUAN'!$C$7:$C$1492,0),0)),"",OFFSET('HARGA SATUAN'!$D$6,MATCH(C657,'HARGA SATUAN'!$C$7:$C$1492,0),0))</f>
        <v/>
      </c>
      <c r="E657" s="577">
        <f ca="1">IF(B657="+","Unit",IF(ISERROR(OFFSET('HARGA SATUAN'!$E$6,MATCH(C657,'HARGA SATUAN'!$C$7:$C$1492,0),0)),"",OFFSET('HARGA SATUAN'!$E$6,MATCH(C657,'HARGA SATUAN'!$C$7:$C$1492,0),0)))</f>
        <v>0</v>
      </c>
      <c r="F657" s="668" t="str">
        <f ca="1" t="shared" si="32"/>
        <v/>
      </c>
      <c r="G657" s="573">
        <f ca="1">IF(ISERROR(OFFSET('HARGA SATUAN'!$I$6,MATCH(C657,'HARGA SATUAN'!$C$7:$C$1492,0),0)),"",OFFSET('HARGA SATUAN'!$I$6,MATCH(C657,'HARGA SATUAN'!$C$7:$C$1492,0),0))</f>
        <v>0</v>
      </c>
      <c r="H657" s="667" t="str">
        <f ca="1">IF(B657="","",#REF!)</f>
        <v/>
      </c>
      <c r="I657" s="667" t="str">
        <f ca="1">IF(B657="","",#REF!)</f>
        <v/>
      </c>
      <c r="J657" s="667" t="str">
        <f ca="1">IF(B657="","",#REF!)</f>
        <v/>
      </c>
      <c r="K657" s="667" t="str">
        <f ca="1">IF(B657="","",#REF!)</f>
        <v/>
      </c>
      <c r="L657" s="667" t="str">
        <f ca="1">IF(C657="","",#REF!)</f>
        <v/>
      </c>
    </row>
    <row r="658" spans="1:12">
      <c r="A658" s="640">
        <v>647</v>
      </c>
      <c r="B658" s="666" t="str">
        <f ca="1" t="shared" si="30"/>
        <v/>
      </c>
      <c r="C658" s="203" t="str">
        <f ca="1" t="shared" si="31"/>
        <v/>
      </c>
      <c r="D658" s="577" t="str">
        <f ca="1">IF(ISERROR(OFFSET('HARGA SATUAN'!$D$6,MATCH(C658,'HARGA SATUAN'!$C$7:$C$1492,0),0)),"",OFFSET('HARGA SATUAN'!$D$6,MATCH(C658,'HARGA SATUAN'!$C$7:$C$1492,0),0))</f>
        <v/>
      </c>
      <c r="E658" s="577">
        <f ca="1">IF(B658="+","Unit",IF(ISERROR(OFFSET('HARGA SATUAN'!$E$6,MATCH(C658,'HARGA SATUAN'!$C$7:$C$1492,0),0)),"",OFFSET('HARGA SATUAN'!$E$6,MATCH(C658,'HARGA SATUAN'!$C$7:$C$1492,0),0)))</f>
        <v>0</v>
      </c>
      <c r="F658" s="668" t="str">
        <f ca="1" t="shared" si="32"/>
        <v/>
      </c>
      <c r="G658" s="573">
        <f ca="1">IF(ISERROR(OFFSET('HARGA SATUAN'!$I$6,MATCH(C658,'HARGA SATUAN'!$C$7:$C$1492,0),0)),"",OFFSET('HARGA SATUAN'!$I$6,MATCH(C658,'HARGA SATUAN'!$C$7:$C$1492,0),0))</f>
        <v>0</v>
      </c>
      <c r="H658" s="667" t="str">
        <f ca="1">IF(B658="","",#REF!)</f>
        <v/>
      </c>
      <c r="I658" s="667" t="str">
        <f ca="1">IF(B658="","",#REF!)</f>
        <v/>
      </c>
      <c r="J658" s="667" t="str">
        <f ca="1">IF(B658="","",#REF!)</f>
        <v/>
      </c>
      <c r="K658" s="667" t="str">
        <f ca="1">IF(B658="","",#REF!)</f>
        <v/>
      </c>
      <c r="L658" s="667" t="str">
        <f ca="1">IF(C658="","",#REF!)</f>
        <v/>
      </c>
    </row>
    <row r="659" spans="1:12">
      <c r="A659" s="640">
        <v>648</v>
      </c>
      <c r="B659" s="666" t="str">
        <f ca="1" t="shared" si="30"/>
        <v/>
      </c>
      <c r="C659" s="203" t="str">
        <f ca="1" t="shared" si="31"/>
        <v/>
      </c>
      <c r="D659" s="577" t="str">
        <f ca="1">IF(ISERROR(OFFSET('HARGA SATUAN'!$D$6,MATCH(C659,'HARGA SATUAN'!$C$7:$C$1492,0),0)),"",OFFSET('HARGA SATUAN'!$D$6,MATCH(C659,'HARGA SATUAN'!$C$7:$C$1492,0),0))</f>
        <v/>
      </c>
      <c r="E659" s="577">
        <f ca="1">IF(B659="+","Unit",IF(ISERROR(OFFSET('HARGA SATUAN'!$E$6,MATCH(C659,'HARGA SATUAN'!$C$7:$C$1492,0),0)),"",OFFSET('HARGA SATUAN'!$E$6,MATCH(C659,'HARGA SATUAN'!$C$7:$C$1492,0),0)))</f>
        <v>0</v>
      </c>
      <c r="F659" s="668" t="str">
        <f ca="1" t="shared" si="32"/>
        <v/>
      </c>
      <c r="G659" s="573">
        <f ca="1">IF(ISERROR(OFFSET('HARGA SATUAN'!$I$6,MATCH(C659,'HARGA SATUAN'!$C$7:$C$1492,0),0)),"",OFFSET('HARGA SATUAN'!$I$6,MATCH(C659,'HARGA SATUAN'!$C$7:$C$1492,0),0))</f>
        <v>0</v>
      </c>
      <c r="H659" s="667" t="str">
        <f ca="1">IF(B659="","",#REF!)</f>
        <v/>
      </c>
      <c r="I659" s="667" t="str">
        <f ca="1">IF(B659="","",#REF!)</f>
        <v/>
      </c>
      <c r="J659" s="667" t="str">
        <f ca="1">IF(B659="","",#REF!)</f>
        <v/>
      </c>
      <c r="K659" s="667" t="str">
        <f ca="1">IF(B659="","",#REF!)</f>
        <v/>
      </c>
      <c r="L659" s="667" t="str">
        <f ca="1">IF(C659="","",#REF!)</f>
        <v/>
      </c>
    </row>
    <row r="660" spans="1:12">
      <c r="A660" s="640">
        <v>649</v>
      </c>
      <c r="B660" s="666" t="str">
        <f ca="1" t="shared" si="30"/>
        <v/>
      </c>
      <c r="C660" s="203" t="str">
        <f ca="1" t="shared" si="31"/>
        <v/>
      </c>
      <c r="D660" s="577" t="str">
        <f ca="1">IF(ISERROR(OFFSET('HARGA SATUAN'!$D$6,MATCH(C660,'HARGA SATUAN'!$C$7:$C$1492,0),0)),"",OFFSET('HARGA SATUAN'!$D$6,MATCH(C660,'HARGA SATUAN'!$C$7:$C$1492,0),0))</f>
        <v/>
      </c>
      <c r="E660" s="577">
        <f ca="1">IF(B660="+","Unit",IF(ISERROR(OFFSET('HARGA SATUAN'!$E$6,MATCH(C660,'HARGA SATUAN'!$C$7:$C$1492,0),0)),"",OFFSET('HARGA SATUAN'!$E$6,MATCH(C660,'HARGA SATUAN'!$C$7:$C$1492,0),0)))</f>
        <v>0</v>
      </c>
      <c r="F660" s="668" t="str">
        <f ca="1" t="shared" si="32"/>
        <v/>
      </c>
      <c r="G660" s="573">
        <f ca="1">IF(ISERROR(OFFSET('HARGA SATUAN'!$I$6,MATCH(C660,'HARGA SATUAN'!$C$7:$C$1492,0),0)),"",OFFSET('HARGA SATUAN'!$I$6,MATCH(C660,'HARGA SATUAN'!$C$7:$C$1492,0),0))</f>
        <v>0</v>
      </c>
      <c r="H660" s="667" t="str">
        <f ca="1">IF(B660="","",#REF!)</f>
        <v/>
      </c>
      <c r="I660" s="667" t="str">
        <f ca="1">IF(B660="","",#REF!)</f>
        <v/>
      </c>
      <c r="J660" s="667" t="str">
        <f ca="1">IF(B660="","",#REF!)</f>
        <v/>
      </c>
      <c r="K660" s="667" t="str">
        <f ca="1">IF(B660="","",#REF!)</f>
        <v/>
      </c>
      <c r="L660" s="667" t="str">
        <f ca="1">IF(C660="","",#REF!)</f>
        <v/>
      </c>
    </row>
    <row r="661" spans="1:12">
      <c r="A661" s="640">
        <v>650</v>
      </c>
      <c r="B661" s="666" t="str">
        <f ca="1" t="shared" si="30"/>
        <v/>
      </c>
      <c r="C661" s="203" t="str">
        <f ca="1" t="shared" si="31"/>
        <v/>
      </c>
      <c r="D661" s="577" t="str">
        <f ca="1">IF(ISERROR(OFFSET('HARGA SATUAN'!$D$6,MATCH(C661,'HARGA SATUAN'!$C$7:$C$1492,0),0)),"",OFFSET('HARGA SATUAN'!$D$6,MATCH(C661,'HARGA SATUAN'!$C$7:$C$1492,0),0))</f>
        <v/>
      </c>
      <c r="E661" s="577">
        <f ca="1">IF(B661="+","Unit",IF(ISERROR(OFFSET('HARGA SATUAN'!$E$6,MATCH(C661,'HARGA SATUAN'!$C$7:$C$1492,0),0)),"",OFFSET('HARGA SATUAN'!$E$6,MATCH(C661,'HARGA SATUAN'!$C$7:$C$1492,0),0)))</f>
        <v>0</v>
      </c>
      <c r="F661" s="668" t="str">
        <f ca="1" t="shared" si="32"/>
        <v/>
      </c>
      <c r="G661" s="573">
        <f ca="1">IF(ISERROR(OFFSET('HARGA SATUAN'!$I$6,MATCH(C661,'HARGA SATUAN'!$C$7:$C$1492,0),0)),"",OFFSET('HARGA SATUAN'!$I$6,MATCH(C661,'HARGA SATUAN'!$C$7:$C$1492,0),0))</f>
        <v>0</v>
      </c>
      <c r="H661" s="667" t="str">
        <f ca="1">IF(B661="","",#REF!)</f>
        <v/>
      </c>
      <c r="I661" s="667" t="str">
        <f ca="1">IF(B661="","",#REF!)</f>
        <v/>
      </c>
      <c r="J661" s="667" t="str">
        <f ca="1">IF(B661="","",#REF!)</f>
        <v/>
      </c>
      <c r="K661" s="667" t="str">
        <f ca="1">IF(B661="","",#REF!)</f>
        <v/>
      </c>
      <c r="L661" s="667" t="str">
        <f ca="1">IF(C661="","",#REF!)</f>
        <v/>
      </c>
    </row>
    <row r="662" spans="1:12">
      <c r="A662" s="640">
        <v>651</v>
      </c>
      <c r="B662" s="666" t="str">
        <f ca="1" t="shared" si="30"/>
        <v/>
      </c>
      <c r="C662" s="203" t="str">
        <f ca="1" t="shared" si="31"/>
        <v/>
      </c>
      <c r="D662" s="577" t="str">
        <f ca="1">IF(ISERROR(OFFSET('HARGA SATUAN'!$D$6,MATCH(C662,'HARGA SATUAN'!$C$7:$C$1492,0),0)),"",OFFSET('HARGA SATUAN'!$D$6,MATCH(C662,'HARGA SATUAN'!$C$7:$C$1492,0),0))</f>
        <v/>
      </c>
      <c r="E662" s="577">
        <f ca="1">IF(B662="+","Unit",IF(ISERROR(OFFSET('HARGA SATUAN'!$E$6,MATCH(C662,'HARGA SATUAN'!$C$7:$C$1492,0),0)),"",OFFSET('HARGA SATUAN'!$E$6,MATCH(C662,'HARGA SATUAN'!$C$7:$C$1492,0),0)))</f>
        <v>0</v>
      </c>
      <c r="F662" s="668" t="str">
        <f ca="1" t="shared" si="32"/>
        <v/>
      </c>
      <c r="G662" s="573">
        <f ca="1">IF(ISERROR(OFFSET('HARGA SATUAN'!$I$6,MATCH(C662,'HARGA SATUAN'!$C$7:$C$1492,0),0)),"",OFFSET('HARGA SATUAN'!$I$6,MATCH(C662,'HARGA SATUAN'!$C$7:$C$1492,0),0))</f>
        <v>0</v>
      </c>
      <c r="H662" s="667" t="str">
        <f ca="1">IF(B662="","",#REF!)</f>
        <v/>
      </c>
      <c r="I662" s="667" t="str">
        <f ca="1">IF(B662="","",#REF!)</f>
        <v/>
      </c>
      <c r="J662" s="667" t="str">
        <f ca="1">IF(B662="","",#REF!)</f>
        <v/>
      </c>
      <c r="K662" s="667" t="str">
        <f ca="1">IF(B662="","",#REF!)</f>
        <v/>
      </c>
      <c r="L662" s="667" t="str">
        <f ca="1">IF(C662="","",#REF!)</f>
        <v/>
      </c>
    </row>
    <row r="663" spans="1:12">
      <c r="A663" s="640">
        <v>652</v>
      </c>
      <c r="B663" s="666" t="str">
        <f ca="1" t="shared" si="30"/>
        <v/>
      </c>
      <c r="C663" s="203" t="str">
        <f ca="1" t="shared" si="31"/>
        <v/>
      </c>
      <c r="D663" s="577" t="str">
        <f ca="1">IF(ISERROR(OFFSET('HARGA SATUAN'!$D$6,MATCH(C663,'HARGA SATUAN'!$C$7:$C$1492,0),0)),"",OFFSET('HARGA SATUAN'!$D$6,MATCH(C663,'HARGA SATUAN'!$C$7:$C$1492,0),0))</f>
        <v/>
      </c>
      <c r="E663" s="577">
        <f ca="1">IF(B663="+","Unit",IF(ISERROR(OFFSET('HARGA SATUAN'!$E$6,MATCH(C663,'HARGA SATUAN'!$C$7:$C$1492,0),0)),"",OFFSET('HARGA SATUAN'!$E$6,MATCH(C663,'HARGA SATUAN'!$C$7:$C$1492,0),0)))</f>
        <v>0</v>
      </c>
      <c r="F663" s="668" t="str">
        <f ca="1" t="shared" si="32"/>
        <v/>
      </c>
      <c r="G663" s="573">
        <f ca="1">IF(ISERROR(OFFSET('HARGA SATUAN'!$I$6,MATCH(C663,'HARGA SATUAN'!$C$7:$C$1492,0),0)),"",OFFSET('HARGA SATUAN'!$I$6,MATCH(C663,'HARGA SATUAN'!$C$7:$C$1492,0),0))</f>
        <v>0</v>
      </c>
      <c r="H663" s="667" t="str">
        <f ca="1">IF(B663="","",#REF!)</f>
        <v/>
      </c>
      <c r="I663" s="667" t="str">
        <f ca="1">IF(B663="","",#REF!)</f>
        <v/>
      </c>
      <c r="J663" s="667" t="str">
        <f ca="1">IF(B663="","",#REF!)</f>
        <v/>
      </c>
      <c r="K663" s="667" t="str">
        <f ca="1">IF(B663="","",#REF!)</f>
        <v/>
      </c>
      <c r="L663" s="667" t="str">
        <f ca="1">IF(C663="","",#REF!)</f>
        <v/>
      </c>
    </row>
    <row r="664" spans="1:12">
      <c r="A664" s="640">
        <v>653</v>
      </c>
      <c r="B664" s="666" t="str">
        <f ca="1" t="shared" si="30"/>
        <v/>
      </c>
      <c r="C664" s="203" t="str">
        <f ca="1" t="shared" si="31"/>
        <v/>
      </c>
      <c r="D664" s="577" t="str">
        <f ca="1">IF(ISERROR(OFFSET('HARGA SATUAN'!$D$6,MATCH(C664,'HARGA SATUAN'!$C$7:$C$1492,0),0)),"",OFFSET('HARGA SATUAN'!$D$6,MATCH(C664,'HARGA SATUAN'!$C$7:$C$1492,0),0))</f>
        <v/>
      </c>
      <c r="E664" s="577">
        <f ca="1">IF(B664="+","Unit",IF(ISERROR(OFFSET('HARGA SATUAN'!$E$6,MATCH(C664,'HARGA SATUAN'!$C$7:$C$1492,0),0)),"",OFFSET('HARGA SATUAN'!$E$6,MATCH(C664,'HARGA SATUAN'!$C$7:$C$1492,0),0)))</f>
        <v>0</v>
      </c>
      <c r="F664" s="668" t="str">
        <f ca="1" t="shared" si="32"/>
        <v/>
      </c>
      <c r="G664" s="573">
        <f ca="1">IF(ISERROR(OFFSET('HARGA SATUAN'!$I$6,MATCH(C664,'HARGA SATUAN'!$C$7:$C$1492,0),0)),"",OFFSET('HARGA SATUAN'!$I$6,MATCH(C664,'HARGA SATUAN'!$C$7:$C$1492,0),0))</f>
        <v>0</v>
      </c>
      <c r="H664" s="667" t="str">
        <f ca="1">IF(B664="","",#REF!)</f>
        <v/>
      </c>
      <c r="I664" s="667" t="str">
        <f ca="1">IF(B664="","",#REF!)</f>
        <v/>
      </c>
      <c r="J664" s="667" t="str">
        <f ca="1">IF(B664="","",#REF!)</f>
        <v/>
      </c>
      <c r="K664" s="667" t="str">
        <f ca="1">IF(B664="","",#REF!)</f>
        <v/>
      </c>
      <c r="L664" s="667" t="str">
        <f ca="1">IF(C664="","",#REF!)</f>
        <v/>
      </c>
    </row>
    <row r="665" spans="1:12">
      <c r="A665" s="640">
        <v>654</v>
      </c>
      <c r="B665" s="666" t="str">
        <f ca="1" t="shared" si="30"/>
        <v/>
      </c>
      <c r="C665" s="203" t="str">
        <f ca="1" t="shared" si="31"/>
        <v/>
      </c>
      <c r="D665" s="577" t="str">
        <f ca="1">IF(ISERROR(OFFSET('HARGA SATUAN'!$D$6,MATCH(C665,'HARGA SATUAN'!$C$7:$C$1492,0),0)),"",OFFSET('HARGA SATUAN'!$D$6,MATCH(C665,'HARGA SATUAN'!$C$7:$C$1492,0),0))</f>
        <v/>
      </c>
      <c r="E665" s="577">
        <f ca="1">IF(B665="+","Unit",IF(ISERROR(OFFSET('HARGA SATUAN'!$E$6,MATCH(C665,'HARGA SATUAN'!$C$7:$C$1492,0),0)),"",OFFSET('HARGA SATUAN'!$E$6,MATCH(C665,'HARGA SATUAN'!$C$7:$C$1492,0),0)))</f>
        <v>0</v>
      </c>
      <c r="F665" s="668" t="str">
        <f ca="1" t="shared" si="32"/>
        <v/>
      </c>
      <c r="G665" s="573">
        <f ca="1">IF(ISERROR(OFFSET('HARGA SATUAN'!$I$6,MATCH(C665,'HARGA SATUAN'!$C$7:$C$1492,0),0)),"",OFFSET('HARGA SATUAN'!$I$6,MATCH(C665,'HARGA SATUAN'!$C$7:$C$1492,0),0))</f>
        <v>0</v>
      </c>
      <c r="H665" s="667" t="str">
        <f ca="1">IF(B665="","",#REF!)</f>
        <v/>
      </c>
      <c r="I665" s="667" t="str">
        <f ca="1">IF(B665="","",#REF!)</f>
        <v/>
      </c>
      <c r="J665" s="667" t="str">
        <f ca="1">IF(B665="","",#REF!)</f>
        <v/>
      </c>
      <c r="K665" s="667" t="str">
        <f ca="1">IF(B665="","",#REF!)</f>
        <v/>
      </c>
      <c r="L665" s="667" t="str">
        <f ca="1">IF(C665="","",#REF!)</f>
        <v/>
      </c>
    </row>
    <row r="666" spans="1:12">
      <c r="A666" s="640">
        <v>655</v>
      </c>
      <c r="B666" s="666" t="str">
        <f ca="1" t="shared" si="30"/>
        <v/>
      </c>
      <c r="C666" s="203" t="str">
        <f ca="1" t="shared" si="31"/>
        <v/>
      </c>
      <c r="D666" s="577" t="str">
        <f ca="1">IF(ISERROR(OFFSET('HARGA SATUAN'!$D$6,MATCH(C666,'HARGA SATUAN'!$C$7:$C$1492,0),0)),"",OFFSET('HARGA SATUAN'!$D$6,MATCH(C666,'HARGA SATUAN'!$C$7:$C$1492,0),0))</f>
        <v/>
      </c>
      <c r="E666" s="577">
        <f ca="1">IF(B666="+","Unit",IF(ISERROR(OFFSET('HARGA SATUAN'!$E$6,MATCH(C666,'HARGA SATUAN'!$C$7:$C$1492,0),0)),"",OFFSET('HARGA SATUAN'!$E$6,MATCH(C666,'HARGA SATUAN'!$C$7:$C$1492,0),0)))</f>
        <v>0</v>
      </c>
      <c r="F666" s="668" t="str">
        <f ca="1" t="shared" si="32"/>
        <v/>
      </c>
      <c r="G666" s="573">
        <f ca="1">IF(ISERROR(OFFSET('HARGA SATUAN'!$I$6,MATCH(C666,'HARGA SATUAN'!$C$7:$C$1492,0),0)),"",OFFSET('HARGA SATUAN'!$I$6,MATCH(C666,'HARGA SATUAN'!$C$7:$C$1492,0),0))</f>
        <v>0</v>
      </c>
      <c r="H666" s="667" t="str">
        <f ca="1">IF(B666="","",#REF!)</f>
        <v/>
      </c>
      <c r="I666" s="667" t="str">
        <f ca="1">IF(B666="","",#REF!)</f>
        <v/>
      </c>
      <c r="J666" s="667" t="str">
        <f ca="1">IF(B666="","",#REF!)</f>
        <v/>
      </c>
      <c r="K666" s="667" t="str">
        <f ca="1">IF(B666="","",#REF!)</f>
        <v/>
      </c>
      <c r="L666" s="667" t="str">
        <f ca="1">IF(C666="","",#REF!)</f>
        <v/>
      </c>
    </row>
    <row r="667" spans="1:12">
      <c r="A667" s="640">
        <v>656</v>
      </c>
      <c r="B667" s="666" t="str">
        <f ca="1" t="shared" si="30"/>
        <v/>
      </c>
      <c r="C667" s="203" t="str">
        <f ca="1" t="shared" si="31"/>
        <v/>
      </c>
      <c r="D667" s="577" t="str">
        <f ca="1">IF(ISERROR(OFFSET('HARGA SATUAN'!$D$6,MATCH(C667,'HARGA SATUAN'!$C$7:$C$1492,0),0)),"",OFFSET('HARGA SATUAN'!$D$6,MATCH(C667,'HARGA SATUAN'!$C$7:$C$1492,0),0))</f>
        <v/>
      </c>
      <c r="E667" s="577">
        <f ca="1">IF(B667="+","Unit",IF(ISERROR(OFFSET('HARGA SATUAN'!$E$6,MATCH(C667,'HARGA SATUAN'!$C$7:$C$1492,0),0)),"",OFFSET('HARGA SATUAN'!$E$6,MATCH(C667,'HARGA SATUAN'!$C$7:$C$1492,0),0)))</f>
        <v>0</v>
      </c>
      <c r="F667" s="668" t="str">
        <f ca="1" t="shared" si="32"/>
        <v/>
      </c>
      <c r="G667" s="573">
        <f ca="1">IF(ISERROR(OFFSET('HARGA SATUAN'!$I$6,MATCH(C667,'HARGA SATUAN'!$C$7:$C$1492,0),0)),"",OFFSET('HARGA SATUAN'!$I$6,MATCH(C667,'HARGA SATUAN'!$C$7:$C$1492,0),0))</f>
        <v>0</v>
      </c>
      <c r="H667" s="667" t="str">
        <f ca="1">IF(B667="","",#REF!)</f>
        <v/>
      </c>
      <c r="I667" s="667" t="str">
        <f ca="1">IF(B667="","",#REF!)</f>
        <v/>
      </c>
      <c r="J667" s="667" t="str">
        <f ca="1">IF(B667="","",#REF!)</f>
        <v/>
      </c>
      <c r="K667" s="667" t="str">
        <f ca="1">IF(B667="","",#REF!)</f>
        <v/>
      </c>
      <c r="L667" s="667" t="str">
        <f ca="1">IF(C667="","",#REF!)</f>
        <v/>
      </c>
    </row>
    <row r="668" spans="1:12">
      <c r="A668" s="640">
        <v>657</v>
      </c>
      <c r="B668" s="666" t="str">
        <f ca="1" t="shared" si="30"/>
        <v/>
      </c>
      <c r="C668" s="203" t="str">
        <f ca="1" t="shared" si="31"/>
        <v/>
      </c>
      <c r="D668" s="577" t="str">
        <f ca="1">IF(ISERROR(OFFSET('HARGA SATUAN'!$D$6,MATCH(C668,'HARGA SATUAN'!$C$7:$C$1492,0),0)),"",OFFSET('HARGA SATUAN'!$D$6,MATCH(C668,'HARGA SATUAN'!$C$7:$C$1492,0),0))</f>
        <v/>
      </c>
      <c r="E668" s="577">
        <f ca="1">IF(B668="+","Unit",IF(ISERROR(OFFSET('HARGA SATUAN'!$E$6,MATCH(C668,'HARGA SATUAN'!$C$7:$C$1492,0),0)),"",OFFSET('HARGA SATUAN'!$E$6,MATCH(C668,'HARGA SATUAN'!$C$7:$C$1492,0),0)))</f>
        <v>0</v>
      </c>
      <c r="F668" s="668" t="str">
        <f ca="1" t="shared" si="32"/>
        <v/>
      </c>
      <c r="G668" s="573">
        <f ca="1">IF(ISERROR(OFFSET('HARGA SATUAN'!$I$6,MATCH(C668,'HARGA SATUAN'!$C$7:$C$1492,0),0)),"",OFFSET('HARGA SATUAN'!$I$6,MATCH(C668,'HARGA SATUAN'!$C$7:$C$1492,0),0))</f>
        <v>0</v>
      </c>
      <c r="H668" s="667" t="str">
        <f ca="1">IF(B668="","",#REF!)</f>
        <v/>
      </c>
      <c r="I668" s="667" t="str">
        <f ca="1">IF(B668="","",#REF!)</f>
        <v/>
      </c>
      <c r="J668" s="667" t="str">
        <f ca="1">IF(B668="","",#REF!)</f>
        <v/>
      </c>
      <c r="K668" s="667" t="str">
        <f ca="1">IF(B668="","",#REF!)</f>
        <v/>
      </c>
      <c r="L668" s="667" t="str">
        <f ca="1">IF(C668="","",#REF!)</f>
        <v/>
      </c>
    </row>
    <row r="669" spans="1:12">
      <c r="A669" s="640">
        <v>658</v>
      </c>
      <c r="B669" s="666" t="str">
        <f ca="1" t="shared" si="30"/>
        <v/>
      </c>
      <c r="C669" s="203" t="str">
        <f ca="1" t="shared" si="31"/>
        <v/>
      </c>
      <c r="D669" s="577" t="str">
        <f ca="1">IF(ISERROR(OFFSET('HARGA SATUAN'!$D$6,MATCH(C669,'HARGA SATUAN'!$C$7:$C$1492,0),0)),"",OFFSET('HARGA SATUAN'!$D$6,MATCH(C669,'HARGA SATUAN'!$C$7:$C$1492,0),0))</f>
        <v/>
      </c>
      <c r="E669" s="577">
        <f ca="1">IF(B669="+","Unit",IF(ISERROR(OFFSET('HARGA SATUAN'!$E$6,MATCH(C669,'HARGA SATUAN'!$C$7:$C$1492,0),0)),"",OFFSET('HARGA SATUAN'!$E$6,MATCH(C669,'HARGA SATUAN'!$C$7:$C$1492,0),0)))</f>
        <v>0</v>
      </c>
      <c r="F669" s="668" t="str">
        <f ca="1" t="shared" si="32"/>
        <v/>
      </c>
      <c r="G669" s="573">
        <f ca="1">IF(ISERROR(OFFSET('HARGA SATUAN'!$I$6,MATCH(C669,'HARGA SATUAN'!$C$7:$C$1492,0),0)),"",OFFSET('HARGA SATUAN'!$I$6,MATCH(C669,'HARGA SATUAN'!$C$7:$C$1492,0),0))</f>
        <v>0</v>
      </c>
      <c r="H669" s="667" t="str">
        <f ca="1">IF(B669="","",#REF!)</f>
        <v/>
      </c>
      <c r="I669" s="667" t="str">
        <f ca="1">IF(B669="","",#REF!)</f>
        <v/>
      </c>
      <c r="J669" s="667" t="str">
        <f ca="1">IF(B669="","",#REF!)</f>
        <v/>
      </c>
      <c r="K669" s="667" t="str">
        <f ca="1">IF(B669="","",#REF!)</f>
        <v/>
      </c>
      <c r="L669" s="667" t="str">
        <f ca="1">IF(C669="","",#REF!)</f>
        <v/>
      </c>
    </row>
    <row r="670" spans="1:12">
      <c r="A670" s="640">
        <v>659</v>
      </c>
      <c r="B670" s="666" t="str">
        <f ca="1" t="shared" si="30"/>
        <v/>
      </c>
      <c r="C670" s="203" t="str">
        <f ca="1" t="shared" si="31"/>
        <v/>
      </c>
      <c r="D670" s="577" t="str">
        <f ca="1">IF(ISERROR(OFFSET('HARGA SATUAN'!$D$6,MATCH(C670,'HARGA SATUAN'!$C$7:$C$1492,0),0)),"",OFFSET('HARGA SATUAN'!$D$6,MATCH(C670,'HARGA SATUAN'!$C$7:$C$1492,0),0))</f>
        <v/>
      </c>
      <c r="E670" s="577">
        <f ca="1">IF(B670="+","Unit",IF(ISERROR(OFFSET('HARGA SATUAN'!$E$6,MATCH(C670,'HARGA SATUAN'!$C$7:$C$1492,0),0)),"",OFFSET('HARGA SATUAN'!$E$6,MATCH(C670,'HARGA SATUAN'!$C$7:$C$1492,0),0)))</f>
        <v>0</v>
      </c>
      <c r="F670" s="668" t="str">
        <f ca="1" t="shared" si="32"/>
        <v/>
      </c>
      <c r="G670" s="573">
        <f ca="1">IF(ISERROR(OFFSET('HARGA SATUAN'!$I$6,MATCH(C670,'HARGA SATUAN'!$C$7:$C$1492,0),0)),"",OFFSET('HARGA SATUAN'!$I$6,MATCH(C670,'HARGA SATUAN'!$C$7:$C$1492,0),0))</f>
        <v>0</v>
      </c>
      <c r="H670" s="667" t="str">
        <f ca="1">IF(B670="","",#REF!)</f>
        <v/>
      </c>
      <c r="I670" s="667" t="str">
        <f ca="1">IF(B670="","",#REF!)</f>
        <v/>
      </c>
      <c r="J670" s="667" t="str">
        <f ca="1">IF(B670="","",#REF!)</f>
        <v/>
      </c>
      <c r="K670" s="667" t="str">
        <f ca="1">IF(B670="","",#REF!)</f>
        <v/>
      </c>
      <c r="L670" s="667" t="str">
        <f ca="1">IF(C670="","",#REF!)</f>
        <v/>
      </c>
    </row>
    <row r="671" spans="1:12">
      <c r="A671" s="640">
        <v>660</v>
      </c>
      <c r="B671" s="666" t="str">
        <f ca="1" t="shared" si="30"/>
        <v/>
      </c>
      <c r="C671" s="203" t="str">
        <f ca="1" t="shared" si="31"/>
        <v/>
      </c>
      <c r="D671" s="577" t="str">
        <f ca="1">IF(ISERROR(OFFSET('HARGA SATUAN'!$D$6,MATCH(C671,'HARGA SATUAN'!$C$7:$C$1492,0),0)),"",OFFSET('HARGA SATUAN'!$D$6,MATCH(C671,'HARGA SATUAN'!$C$7:$C$1492,0),0))</f>
        <v/>
      </c>
      <c r="E671" s="577">
        <f ca="1">IF(B671="+","Unit",IF(ISERROR(OFFSET('HARGA SATUAN'!$E$6,MATCH(C671,'HARGA SATUAN'!$C$7:$C$1492,0),0)),"",OFFSET('HARGA SATUAN'!$E$6,MATCH(C671,'HARGA SATUAN'!$C$7:$C$1492,0),0)))</f>
        <v>0</v>
      </c>
      <c r="F671" s="668" t="str">
        <f ca="1" t="shared" si="32"/>
        <v/>
      </c>
      <c r="G671" s="573">
        <f ca="1">IF(ISERROR(OFFSET('HARGA SATUAN'!$I$6,MATCH(C671,'HARGA SATUAN'!$C$7:$C$1492,0),0)),"",OFFSET('HARGA SATUAN'!$I$6,MATCH(C671,'HARGA SATUAN'!$C$7:$C$1492,0),0))</f>
        <v>0</v>
      </c>
      <c r="H671" s="667" t="str">
        <f ca="1">IF(B671="","",#REF!)</f>
        <v/>
      </c>
      <c r="I671" s="667" t="str">
        <f ca="1">IF(B671="","",#REF!)</f>
        <v/>
      </c>
      <c r="J671" s="667" t="str">
        <f ca="1">IF(B671="","",#REF!)</f>
        <v/>
      </c>
      <c r="K671" s="667" t="str">
        <f ca="1">IF(B671="","",#REF!)</f>
        <v/>
      </c>
      <c r="L671" s="667" t="str">
        <f ca="1">IF(C671="","",#REF!)</f>
        <v/>
      </c>
    </row>
    <row r="672" spans="1:12">
      <c r="A672" s="640">
        <v>661</v>
      </c>
      <c r="B672" s="666" t="str">
        <f ca="1" t="shared" si="30"/>
        <v/>
      </c>
      <c r="C672" s="203" t="str">
        <f ca="1" t="shared" si="31"/>
        <v/>
      </c>
      <c r="D672" s="577" t="str">
        <f ca="1">IF(ISERROR(OFFSET('HARGA SATUAN'!$D$6,MATCH(C672,'HARGA SATUAN'!$C$7:$C$1492,0),0)),"",OFFSET('HARGA SATUAN'!$D$6,MATCH(C672,'HARGA SATUAN'!$C$7:$C$1492,0),0))</f>
        <v/>
      </c>
      <c r="E672" s="577">
        <f ca="1">IF(B672="+","Unit",IF(ISERROR(OFFSET('HARGA SATUAN'!$E$6,MATCH(C672,'HARGA SATUAN'!$C$7:$C$1492,0),0)),"",OFFSET('HARGA SATUAN'!$E$6,MATCH(C672,'HARGA SATUAN'!$C$7:$C$1492,0),0)))</f>
        <v>0</v>
      </c>
      <c r="F672" s="668" t="str">
        <f ca="1" t="shared" si="32"/>
        <v/>
      </c>
      <c r="G672" s="573">
        <f ca="1">IF(ISERROR(OFFSET('HARGA SATUAN'!$I$6,MATCH(C672,'HARGA SATUAN'!$C$7:$C$1492,0),0)),"",OFFSET('HARGA SATUAN'!$I$6,MATCH(C672,'HARGA SATUAN'!$C$7:$C$1492,0),0))</f>
        <v>0</v>
      </c>
      <c r="H672" s="667" t="str">
        <f ca="1">IF(B672="","",#REF!)</f>
        <v/>
      </c>
      <c r="I672" s="667" t="str">
        <f ca="1">IF(B672="","",#REF!)</f>
        <v/>
      </c>
      <c r="J672" s="667" t="str">
        <f ca="1">IF(B672="","",#REF!)</f>
        <v/>
      </c>
      <c r="K672" s="667" t="str">
        <f ca="1">IF(B672="","",#REF!)</f>
        <v/>
      </c>
      <c r="L672" s="667" t="str">
        <f ca="1">IF(C672="","",#REF!)</f>
        <v/>
      </c>
    </row>
    <row r="673" spans="1:12">
      <c r="A673" s="640">
        <v>662</v>
      </c>
      <c r="B673" s="666" t="str">
        <f ca="1" t="shared" si="30"/>
        <v/>
      </c>
      <c r="C673" s="203" t="str">
        <f ca="1" t="shared" si="31"/>
        <v/>
      </c>
      <c r="D673" s="577" t="str">
        <f ca="1">IF(ISERROR(OFFSET('HARGA SATUAN'!$D$6,MATCH(C673,'HARGA SATUAN'!$C$7:$C$1492,0),0)),"",OFFSET('HARGA SATUAN'!$D$6,MATCH(C673,'HARGA SATUAN'!$C$7:$C$1492,0),0))</f>
        <v/>
      </c>
      <c r="E673" s="577">
        <f ca="1">IF(B673="+","Unit",IF(ISERROR(OFFSET('HARGA SATUAN'!$E$6,MATCH(C673,'HARGA SATUAN'!$C$7:$C$1492,0),0)),"",OFFSET('HARGA SATUAN'!$E$6,MATCH(C673,'HARGA SATUAN'!$C$7:$C$1492,0),0)))</f>
        <v>0</v>
      </c>
      <c r="F673" s="668" t="str">
        <f ca="1" t="shared" si="32"/>
        <v/>
      </c>
      <c r="G673" s="573">
        <f ca="1">IF(ISERROR(OFFSET('HARGA SATUAN'!$I$6,MATCH(C673,'HARGA SATUAN'!$C$7:$C$1492,0),0)),"",OFFSET('HARGA SATUAN'!$I$6,MATCH(C673,'HARGA SATUAN'!$C$7:$C$1492,0),0))</f>
        <v>0</v>
      </c>
      <c r="H673" s="667" t="str">
        <f ca="1">IF(B673="","",#REF!)</f>
        <v/>
      </c>
      <c r="I673" s="667" t="str">
        <f ca="1">IF(B673="","",#REF!)</f>
        <v/>
      </c>
      <c r="J673" s="667" t="str">
        <f ca="1">IF(B673="","",#REF!)</f>
        <v/>
      </c>
      <c r="K673" s="667" t="str">
        <f ca="1">IF(B673="","",#REF!)</f>
        <v/>
      </c>
      <c r="L673" s="667" t="str">
        <f ca="1">IF(C673="","",#REF!)</f>
        <v/>
      </c>
    </row>
    <row r="674" spans="1:12">
      <c r="A674" s="640">
        <v>663</v>
      </c>
      <c r="B674" s="666" t="str">
        <f ca="1" t="shared" si="30"/>
        <v/>
      </c>
      <c r="C674" s="203" t="str">
        <f ca="1" t="shared" si="31"/>
        <v/>
      </c>
      <c r="D674" s="577" t="str">
        <f ca="1">IF(ISERROR(OFFSET('HARGA SATUAN'!$D$6,MATCH(C674,'HARGA SATUAN'!$C$7:$C$1492,0),0)),"",OFFSET('HARGA SATUAN'!$D$6,MATCH(C674,'HARGA SATUAN'!$C$7:$C$1492,0),0))</f>
        <v/>
      </c>
      <c r="E674" s="577">
        <f ca="1">IF(B674="+","Unit",IF(ISERROR(OFFSET('HARGA SATUAN'!$E$6,MATCH(C674,'HARGA SATUAN'!$C$7:$C$1492,0),0)),"",OFFSET('HARGA SATUAN'!$E$6,MATCH(C674,'HARGA SATUAN'!$C$7:$C$1492,0),0)))</f>
        <v>0</v>
      </c>
      <c r="F674" s="668" t="str">
        <f ca="1" t="shared" si="32"/>
        <v/>
      </c>
      <c r="G674" s="573">
        <f ca="1">IF(ISERROR(OFFSET('HARGA SATUAN'!$I$6,MATCH(C674,'HARGA SATUAN'!$C$7:$C$1492,0),0)),"",OFFSET('HARGA SATUAN'!$I$6,MATCH(C674,'HARGA SATUAN'!$C$7:$C$1492,0),0))</f>
        <v>0</v>
      </c>
      <c r="H674" s="667" t="str">
        <f ca="1">IF(B674="","",#REF!)</f>
        <v/>
      </c>
      <c r="I674" s="667" t="str">
        <f ca="1">IF(B674="","",#REF!)</f>
        <v/>
      </c>
      <c r="J674" s="667" t="str">
        <f ca="1">IF(B674="","",#REF!)</f>
        <v/>
      </c>
      <c r="K674" s="667" t="str">
        <f ca="1">IF(B674="","",#REF!)</f>
        <v/>
      </c>
      <c r="L674" s="667" t="str">
        <f ca="1">IF(C674="","",#REF!)</f>
        <v/>
      </c>
    </row>
    <row r="675" spans="1:12">
      <c r="A675" s="640">
        <v>664</v>
      </c>
      <c r="B675" s="666" t="str">
        <f ca="1" t="shared" si="30"/>
        <v/>
      </c>
      <c r="C675" s="203" t="str">
        <f ca="1" t="shared" si="31"/>
        <v/>
      </c>
      <c r="D675" s="577" t="str">
        <f ca="1">IF(ISERROR(OFFSET('HARGA SATUAN'!$D$6,MATCH(C675,'HARGA SATUAN'!$C$7:$C$1492,0),0)),"",OFFSET('HARGA SATUAN'!$D$6,MATCH(C675,'HARGA SATUAN'!$C$7:$C$1492,0),0))</f>
        <v/>
      </c>
      <c r="E675" s="577">
        <f ca="1">IF(B675="+","Unit",IF(ISERROR(OFFSET('HARGA SATUAN'!$E$6,MATCH(C675,'HARGA SATUAN'!$C$7:$C$1492,0),0)),"",OFFSET('HARGA SATUAN'!$E$6,MATCH(C675,'HARGA SATUAN'!$C$7:$C$1492,0),0)))</f>
        <v>0</v>
      </c>
      <c r="F675" s="668" t="str">
        <f ca="1" t="shared" si="32"/>
        <v/>
      </c>
      <c r="G675" s="573">
        <f ca="1">IF(ISERROR(OFFSET('HARGA SATUAN'!$I$6,MATCH(C675,'HARGA SATUAN'!$C$7:$C$1492,0),0)),"",OFFSET('HARGA SATUAN'!$I$6,MATCH(C675,'HARGA SATUAN'!$C$7:$C$1492,0),0))</f>
        <v>0</v>
      </c>
      <c r="H675" s="667" t="str">
        <f ca="1">IF(B675="","",#REF!)</f>
        <v/>
      </c>
      <c r="I675" s="667" t="str">
        <f ca="1">IF(B675="","",#REF!)</f>
        <v/>
      </c>
      <c r="J675" s="667" t="str">
        <f ca="1">IF(B675="","",#REF!)</f>
        <v/>
      </c>
      <c r="K675" s="667" t="str">
        <f ca="1">IF(B675="","",#REF!)</f>
        <v/>
      </c>
      <c r="L675" s="667" t="str">
        <f ca="1">IF(C675="","",#REF!)</f>
        <v/>
      </c>
    </row>
    <row r="676" spans="1:12">
      <c r="A676" s="640">
        <v>665</v>
      </c>
      <c r="B676" s="666" t="str">
        <f ca="1" t="shared" si="30"/>
        <v/>
      </c>
      <c r="C676" s="203" t="str">
        <f ca="1" t="shared" si="31"/>
        <v/>
      </c>
      <c r="D676" s="577" t="str">
        <f ca="1">IF(ISERROR(OFFSET('HARGA SATUAN'!$D$6,MATCH(C676,'HARGA SATUAN'!$C$7:$C$1492,0),0)),"",OFFSET('HARGA SATUAN'!$D$6,MATCH(C676,'HARGA SATUAN'!$C$7:$C$1492,0),0))</f>
        <v/>
      </c>
      <c r="E676" s="577">
        <f ca="1">IF(B676="+","Unit",IF(ISERROR(OFFSET('HARGA SATUAN'!$E$6,MATCH(C676,'HARGA SATUAN'!$C$7:$C$1492,0),0)),"",OFFSET('HARGA SATUAN'!$E$6,MATCH(C676,'HARGA SATUAN'!$C$7:$C$1492,0),0)))</f>
        <v>0</v>
      </c>
      <c r="F676" s="668" t="str">
        <f ca="1" t="shared" si="32"/>
        <v/>
      </c>
      <c r="G676" s="573">
        <f ca="1">IF(ISERROR(OFFSET('HARGA SATUAN'!$I$6,MATCH(C676,'HARGA SATUAN'!$C$7:$C$1492,0),0)),"",OFFSET('HARGA SATUAN'!$I$6,MATCH(C676,'HARGA SATUAN'!$C$7:$C$1492,0),0))</f>
        <v>0</v>
      </c>
      <c r="H676" s="667" t="str">
        <f ca="1">IF(B676="","",#REF!)</f>
        <v/>
      </c>
      <c r="I676" s="667" t="str">
        <f ca="1">IF(B676="","",#REF!)</f>
        <v/>
      </c>
      <c r="J676" s="667" t="str">
        <f ca="1">IF(B676="","",#REF!)</f>
        <v/>
      </c>
      <c r="K676" s="667" t="str">
        <f ca="1">IF(B676="","",#REF!)</f>
        <v/>
      </c>
      <c r="L676" s="667" t="str">
        <f ca="1">IF(C676="","",#REF!)</f>
        <v/>
      </c>
    </row>
    <row r="677" spans="1:12">
      <c r="A677" s="640">
        <v>666</v>
      </c>
      <c r="B677" s="666" t="str">
        <f ca="1" t="shared" si="30"/>
        <v/>
      </c>
      <c r="C677" s="203" t="str">
        <f ca="1" t="shared" si="31"/>
        <v/>
      </c>
      <c r="D677" s="577" t="str">
        <f ca="1">IF(ISERROR(OFFSET('HARGA SATUAN'!$D$6,MATCH(C677,'HARGA SATUAN'!$C$7:$C$1492,0),0)),"",OFFSET('HARGA SATUAN'!$D$6,MATCH(C677,'HARGA SATUAN'!$C$7:$C$1492,0),0))</f>
        <v/>
      </c>
      <c r="E677" s="577">
        <f ca="1">IF(B677="+","Unit",IF(ISERROR(OFFSET('HARGA SATUAN'!$E$6,MATCH(C677,'HARGA SATUAN'!$C$7:$C$1492,0),0)),"",OFFSET('HARGA SATUAN'!$E$6,MATCH(C677,'HARGA SATUAN'!$C$7:$C$1492,0),0)))</f>
        <v>0</v>
      </c>
      <c r="F677" s="668" t="str">
        <f ca="1" t="shared" si="32"/>
        <v/>
      </c>
      <c r="G677" s="573">
        <f ca="1">IF(ISERROR(OFFSET('HARGA SATUAN'!$I$6,MATCH(C677,'HARGA SATUAN'!$C$7:$C$1492,0),0)),"",OFFSET('HARGA SATUAN'!$I$6,MATCH(C677,'HARGA SATUAN'!$C$7:$C$1492,0),0))</f>
        <v>0</v>
      </c>
      <c r="H677" s="667" t="str">
        <f ca="1">IF(B677="","",#REF!)</f>
        <v/>
      </c>
      <c r="I677" s="667" t="str">
        <f ca="1">IF(B677="","",#REF!)</f>
        <v/>
      </c>
      <c r="J677" s="667" t="str">
        <f ca="1">IF(B677="","",#REF!)</f>
        <v/>
      </c>
      <c r="K677" s="667" t="str">
        <f ca="1">IF(B677="","",#REF!)</f>
        <v/>
      </c>
      <c r="L677" s="667" t="str">
        <f ca="1">IF(C677="","",#REF!)</f>
        <v/>
      </c>
    </row>
    <row r="678" spans="1:12">
      <c r="A678" s="640">
        <v>667</v>
      </c>
      <c r="B678" s="666" t="str">
        <f ca="1" t="shared" si="30"/>
        <v/>
      </c>
      <c r="C678" s="203" t="str">
        <f ca="1" t="shared" si="31"/>
        <v/>
      </c>
      <c r="D678" s="577" t="str">
        <f ca="1">IF(ISERROR(OFFSET('HARGA SATUAN'!$D$6,MATCH(C678,'HARGA SATUAN'!$C$7:$C$1492,0),0)),"",OFFSET('HARGA SATUAN'!$D$6,MATCH(C678,'HARGA SATUAN'!$C$7:$C$1492,0),0))</f>
        <v/>
      </c>
      <c r="E678" s="577">
        <f ca="1">IF(B678="+","Unit",IF(ISERROR(OFFSET('HARGA SATUAN'!$E$6,MATCH(C678,'HARGA SATUAN'!$C$7:$C$1492,0),0)),"",OFFSET('HARGA SATUAN'!$E$6,MATCH(C678,'HARGA SATUAN'!$C$7:$C$1492,0),0)))</f>
        <v>0</v>
      </c>
      <c r="F678" s="668" t="str">
        <f ca="1" t="shared" si="32"/>
        <v/>
      </c>
      <c r="G678" s="573">
        <f ca="1">IF(ISERROR(OFFSET('HARGA SATUAN'!$I$6,MATCH(C678,'HARGA SATUAN'!$C$7:$C$1492,0),0)),"",OFFSET('HARGA SATUAN'!$I$6,MATCH(C678,'HARGA SATUAN'!$C$7:$C$1492,0),0))</f>
        <v>0</v>
      </c>
      <c r="H678" s="667" t="str">
        <f ca="1">IF(B678="","",#REF!)</f>
        <v/>
      </c>
      <c r="I678" s="667" t="str">
        <f ca="1">IF(B678="","",#REF!)</f>
        <v/>
      </c>
      <c r="J678" s="667" t="str">
        <f ca="1">IF(B678="","",#REF!)</f>
        <v/>
      </c>
      <c r="K678" s="667" t="str">
        <f ca="1">IF(B678="","",#REF!)</f>
        <v/>
      </c>
      <c r="L678" s="667" t="str">
        <f ca="1">IF(C678="","",#REF!)</f>
        <v/>
      </c>
    </row>
    <row r="679" spans="1:12">
      <c r="A679" s="640">
        <v>668</v>
      </c>
      <c r="B679" s="666" t="str">
        <f ca="1" t="shared" si="30"/>
        <v/>
      </c>
      <c r="C679" s="203" t="str">
        <f ca="1" t="shared" si="31"/>
        <v/>
      </c>
      <c r="D679" s="577" t="str">
        <f ca="1">IF(ISERROR(OFFSET('HARGA SATUAN'!$D$6,MATCH(C679,'HARGA SATUAN'!$C$7:$C$1492,0),0)),"",OFFSET('HARGA SATUAN'!$D$6,MATCH(C679,'HARGA SATUAN'!$C$7:$C$1492,0),0))</f>
        <v/>
      </c>
      <c r="E679" s="577">
        <f ca="1">IF(B679="+","Unit",IF(ISERROR(OFFSET('HARGA SATUAN'!$E$6,MATCH(C679,'HARGA SATUAN'!$C$7:$C$1492,0),0)),"",OFFSET('HARGA SATUAN'!$E$6,MATCH(C679,'HARGA SATUAN'!$C$7:$C$1492,0),0)))</f>
        <v>0</v>
      </c>
      <c r="F679" s="668" t="str">
        <f ca="1" t="shared" si="32"/>
        <v/>
      </c>
      <c r="G679" s="573">
        <f ca="1">IF(ISERROR(OFFSET('HARGA SATUAN'!$I$6,MATCH(C679,'HARGA SATUAN'!$C$7:$C$1492,0),0)),"",OFFSET('HARGA SATUAN'!$I$6,MATCH(C679,'HARGA SATUAN'!$C$7:$C$1492,0),0))</f>
        <v>0</v>
      </c>
      <c r="H679" s="667" t="str">
        <f ca="1">IF(B679="","",#REF!)</f>
        <v/>
      </c>
      <c r="I679" s="667" t="str">
        <f ca="1">IF(B679="","",#REF!)</f>
        <v/>
      </c>
      <c r="J679" s="667" t="str">
        <f ca="1">IF(B679="","",#REF!)</f>
        <v/>
      </c>
      <c r="K679" s="667" t="str">
        <f ca="1">IF(B679="","",#REF!)</f>
        <v/>
      </c>
      <c r="L679" s="667" t="str">
        <f ca="1">IF(C679="","",#REF!)</f>
        <v/>
      </c>
    </row>
    <row r="680" spans="1:12">
      <c r="A680" s="640">
        <v>669</v>
      </c>
      <c r="B680" s="666" t="str">
        <f ca="1" t="shared" si="30"/>
        <v/>
      </c>
      <c r="C680" s="203" t="str">
        <f ca="1" t="shared" si="31"/>
        <v/>
      </c>
      <c r="D680" s="577" t="str">
        <f ca="1">IF(ISERROR(OFFSET('HARGA SATUAN'!$D$6,MATCH(C680,'HARGA SATUAN'!$C$7:$C$1492,0),0)),"",OFFSET('HARGA SATUAN'!$D$6,MATCH(C680,'HARGA SATUAN'!$C$7:$C$1492,0),0))</f>
        <v/>
      </c>
      <c r="E680" s="577">
        <f ca="1">IF(B680="+","Unit",IF(ISERROR(OFFSET('HARGA SATUAN'!$E$6,MATCH(C680,'HARGA SATUAN'!$C$7:$C$1492,0),0)),"",OFFSET('HARGA SATUAN'!$E$6,MATCH(C680,'HARGA SATUAN'!$C$7:$C$1492,0),0)))</f>
        <v>0</v>
      </c>
      <c r="F680" s="668" t="str">
        <f ca="1" t="shared" si="32"/>
        <v/>
      </c>
      <c r="G680" s="573">
        <f ca="1">IF(ISERROR(OFFSET('HARGA SATUAN'!$I$6,MATCH(C680,'HARGA SATUAN'!$C$7:$C$1492,0),0)),"",OFFSET('HARGA SATUAN'!$I$6,MATCH(C680,'HARGA SATUAN'!$C$7:$C$1492,0),0))</f>
        <v>0</v>
      </c>
      <c r="H680" s="667" t="str">
        <f ca="1">IF(B680="","",#REF!)</f>
        <v/>
      </c>
      <c r="I680" s="667" t="str">
        <f ca="1">IF(B680="","",#REF!)</f>
        <v/>
      </c>
      <c r="J680" s="667" t="str">
        <f ca="1">IF(B680="","",#REF!)</f>
        <v/>
      </c>
      <c r="K680" s="667" t="str">
        <f ca="1">IF(B680="","",#REF!)</f>
        <v/>
      </c>
      <c r="L680" s="667" t="str">
        <f ca="1">IF(C680="","",#REF!)</f>
        <v/>
      </c>
    </row>
    <row r="681" spans="1:12">
      <c r="A681" s="640">
        <v>670</v>
      </c>
      <c r="B681" s="666" t="str">
        <f ca="1" t="shared" si="30"/>
        <v/>
      </c>
      <c r="C681" s="203" t="str">
        <f ca="1" t="shared" si="31"/>
        <v/>
      </c>
      <c r="D681" s="577" t="str">
        <f ca="1">IF(ISERROR(OFFSET('HARGA SATUAN'!$D$6,MATCH(C681,'HARGA SATUAN'!$C$7:$C$1492,0),0)),"",OFFSET('HARGA SATUAN'!$D$6,MATCH(C681,'HARGA SATUAN'!$C$7:$C$1492,0),0))</f>
        <v/>
      </c>
      <c r="E681" s="577">
        <f ca="1">IF(B681="+","Unit",IF(ISERROR(OFFSET('HARGA SATUAN'!$E$6,MATCH(C681,'HARGA SATUAN'!$C$7:$C$1492,0),0)),"",OFFSET('HARGA SATUAN'!$E$6,MATCH(C681,'HARGA SATUAN'!$C$7:$C$1492,0),0)))</f>
        <v>0</v>
      </c>
      <c r="F681" s="668" t="str">
        <f ca="1" t="shared" si="32"/>
        <v/>
      </c>
      <c r="G681" s="573">
        <f ca="1">IF(ISERROR(OFFSET('HARGA SATUAN'!$I$6,MATCH(C681,'HARGA SATUAN'!$C$7:$C$1492,0),0)),"",OFFSET('HARGA SATUAN'!$I$6,MATCH(C681,'HARGA SATUAN'!$C$7:$C$1492,0),0))</f>
        <v>0</v>
      </c>
      <c r="H681" s="667" t="str">
        <f ca="1">IF(B681="","",#REF!)</f>
        <v/>
      </c>
      <c r="I681" s="667" t="str">
        <f ca="1">IF(B681="","",#REF!)</f>
        <v/>
      </c>
      <c r="J681" s="667" t="str">
        <f ca="1">IF(B681="","",#REF!)</f>
        <v/>
      </c>
      <c r="K681" s="667" t="str">
        <f ca="1">IF(B681="","",#REF!)</f>
        <v/>
      </c>
      <c r="L681" s="667" t="str">
        <f ca="1">IF(C681="","",#REF!)</f>
        <v/>
      </c>
    </row>
    <row r="682" spans="1:12">
      <c r="A682" s="640">
        <v>671</v>
      </c>
      <c r="B682" s="666" t="str">
        <f ca="1" t="shared" si="30"/>
        <v/>
      </c>
      <c r="C682" s="203" t="str">
        <f ca="1" t="shared" si="31"/>
        <v/>
      </c>
      <c r="D682" s="577" t="str">
        <f ca="1">IF(ISERROR(OFFSET('HARGA SATUAN'!$D$6,MATCH(C682,'HARGA SATUAN'!$C$7:$C$1492,0),0)),"",OFFSET('HARGA SATUAN'!$D$6,MATCH(C682,'HARGA SATUAN'!$C$7:$C$1492,0),0))</f>
        <v/>
      </c>
      <c r="E682" s="577">
        <f ca="1">IF(B682="+","Unit",IF(ISERROR(OFFSET('HARGA SATUAN'!$E$6,MATCH(C682,'HARGA SATUAN'!$C$7:$C$1492,0),0)),"",OFFSET('HARGA SATUAN'!$E$6,MATCH(C682,'HARGA SATUAN'!$C$7:$C$1492,0),0)))</f>
        <v>0</v>
      </c>
      <c r="F682" s="668" t="str">
        <f ca="1" t="shared" si="32"/>
        <v/>
      </c>
      <c r="G682" s="573">
        <f ca="1">IF(ISERROR(OFFSET('HARGA SATUAN'!$I$6,MATCH(C682,'HARGA SATUAN'!$C$7:$C$1492,0),0)),"",OFFSET('HARGA SATUAN'!$I$6,MATCH(C682,'HARGA SATUAN'!$C$7:$C$1492,0),0))</f>
        <v>0</v>
      </c>
      <c r="H682" s="667" t="str">
        <f ca="1">IF(B682="","",#REF!)</f>
        <v/>
      </c>
      <c r="I682" s="667" t="str">
        <f ca="1">IF(B682="","",#REF!)</f>
        <v/>
      </c>
      <c r="J682" s="667" t="str">
        <f ca="1">IF(B682="","",#REF!)</f>
        <v/>
      </c>
      <c r="K682" s="667" t="str">
        <f ca="1">IF(B682="","",#REF!)</f>
        <v/>
      </c>
      <c r="L682" s="667" t="str">
        <f ca="1">IF(C682="","",#REF!)</f>
        <v/>
      </c>
    </row>
    <row r="683" spans="1:12">
      <c r="A683" s="640">
        <v>672</v>
      </c>
      <c r="B683" s="666" t="str">
        <f ca="1" t="shared" si="30"/>
        <v/>
      </c>
      <c r="C683" s="203" t="str">
        <f ca="1" t="shared" si="31"/>
        <v/>
      </c>
      <c r="D683" s="577" t="str">
        <f ca="1">IF(ISERROR(OFFSET('HARGA SATUAN'!$D$6,MATCH(C683,'HARGA SATUAN'!$C$7:$C$1492,0),0)),"",OFFSET('HARGA SATUAN'!$D$6,MATCH(C683,'HARGA SATUAN'!$C$7:$C$1492,0),0))</f>
        <v/>
      </c>
      <c r="E683" s="577">
        <f ca="1">IF(B683="+","Unit",IF(ISERROR(OFFSET('HARGA SATUAN'!$E$6,MATCH(C683,'HARGA SATUAN'!$C$7:$C$1492,0),0)),"",OFFSET('HARGA SATUAN'!$E$6,MATCH(C683,'HARGA SATUAN'!$C$7:$C$1492,0),0)))</f>
        <v>0</v>
      </c>
      <c r="F683" s="668" t="str">
        <f ca="1" t="shared" si="32"/>
        <v/>
      </c>
      <c r="G683" s="573">
        <f ca="1">IF(ISERROR(OFFSET('HARGA SATUAN'!$I$6,MATCH(C683,'HARGA SATUAN'!$C$7:$C$1492,0),0)),"",OFFSET('HARGA SATUAN'!$I$6,MATCH(C683,'HARGA SATUAN'!$C$7:$C$1492,0),0))</f>
        <v>0</v>
      </c>
      <c r="H683" s="667" t="str">
        <f ca="1">IF(B683="","",#REF!)</f>
        <v/>
      </c>
      <c r="I683" s="667" t="str">
        <f ca="1">IF(B683="","",#REF!)</f>
        <v/>
      </c>
      <c r="J683" s="667" t="str">
        <f ca="1">IF(B683="","",#REF!)</f>
        <v/>
      </c>
      <c r="K683" s="667" t="str">
        <f ca="1">IF(B683="","",#REF!)</f>
        <v/>
      </c>
      <c r="L683" s="667" t="str">
        <f ca="1">IF(C683="","",#REF!)</f>
        <v/>
      </c>
    </row>
    <row r="684" spans="1:12">
      <c r="A684" s="640">
        <v>673</v>
      </c>
      <c r="B684" s="666" t="str">
        <f ca="1" t="shared" si="30"/>
        <v/>
      </c>
      <c r="C684" s="203" t="str">
        <f ca="1" t="shared" si="31"/>
        <v/>
      </c>
      <c r="D684" s="577" t="str">
        <f ca="1">IF(ISERROR(OFFSET('HARGA SATUAN'!$D$6,MATCH(C684,'HARGA SATUAN'!$C$7:$C$1492,0),0)),"",OFFSET('HARGA SATUAN'!$D$6,MATCH(C684,'HARGA SATUAN'!$C$7:$C$1492,0),0))</f>
        <v/>
      </c>
      <c r="E684" s="577">
        <f ca="1">IF(B684="+","Unit",IF(ISERROR(OFFSET('HARGA SATUAN'!$E$6,MATCH(C684,'HARGA SATUAN'!$C$7:$C$1492,0),0)),"",OFFSET('HARGA SATUAN'!$E$6,MATCH(C684,'HARGA SATUAN'!$C$7:$C$1492,0),0)))</f>
        <v>0</v>
      </c>
      <c r="F684" s="668" t="str">
        <f ca="1" t="shared" si="32"/>
        <v/>
      </c>
      <c r="G684" s="573">
        <f ca="1">IF(ISERROR(OFFSET('HARGA SATUAN'!$I$6,MATCH(C684,'HARGA SATUAN'!$C$7:$C$1492,0),0)),"",OFFSET('HARGA SATUAN'!$I$6,MATCH(C684,'HARGA SATUAN'!$C$7:$C$1492,0),0))</f>
        <v>0</v>
      </c>
      <c r="H684" s="667" t="str">
        <f ca="1">IF(B684="","",#REF!)</f>
        <v/>
      </c>
      <c r="I684" s="667" t="str">
        <f ca="1">IF(B684="","",#REF!)</f>
        <v/>
      </c>
      <c r="J684" s="667" t="str">
        <f ca="1">IF(B684="","",#REF!)</f>
        <v/>
      </c>
      <c r="K684" s="667" t="str">
        <f ca="1">IF(B684="","",#REF!)</f>
        <v/>
      </c>
      <c r="L684" s="667" t="str">
        <f ca="1">IF(C684="","",#REF!)</f>
        <v/>
      </c>
    </row>
    <row r="685" spans="1:12">
      <c r="A685" s="640">
        <v>674</v>
      </c>
      <c r="B685" s="666" t="str">
        <f ca="1" t="shared" si="30"/>
        <v/>
      </c>
      <c r="C685" s="203" t="str">
        <f ca="1" t="shared" si="31"/>
        <v/>
      </c>
      <c r="D685" s="577" t="str">
        <f ca="1">IF(ISERROR(OFFSET('HARGA SATUAN'!$D$6,MATCH(C685,'HARGA SATUAN'!$C$7:$C$1492,0),0)),"",OFFSET('HARGA SATUAN'!$D$6,MATCH(C685,'HARGA SATUAN'!$C$7:$C$1492,0),0))</f>
        <v/>
      </c>
      <c r="E685" s="577">
        <f ca="1">IF(B685="+","Unit",IF(ISERROR(OFFSET('HARGA SATUAN'!$E$6,MATCH(C685,'HARGA SATUAN'!$C$7:$C$1492,0),0)),"",OFFSET('HARGA SATUAN'!$E$6,MATCH(C685,'HARGA SATUAN'!$C$7:$C$1492,0),0)))</f>
        <v>0</v>
      </c>
      <c r="F685" s="668" t="str">
        <f ca="1" t="shared" si="32"/>
        <v/>
      </c>
      <c r="G685" s="573">
        <f ca="1">IF(ISERROR(OFFSET('HARGA SATUAN'!$I$6,MATCH(C685,'HARGA SATUAN'!$C$7:$C$1492,0),0)),"",OFFSET('HARGA SATUAN'!$I$6,MATCH(C685,'HARGA SATUAN'!$C$7:$C$1492,0),0))</f>
        <v>0</v>
      </c>
      <c r="H685" s="667" t="str">
        <f ca="1">IF(B685="","",#REF!)</f>
        <v/>
      </c>
      <c r="I685" s="667" t="str">
        <f ca="1">IF(B685="","",#REF!)</f>
        <v/>
      </c>
      <c r="J685" s="667" t="str">
        <f ca="1">IF(B685="","",#REF!)</f>
        <v/>
      </c>
      <c r="K685" s="667" t="str">
        <f ca="1">IF(B685="","",#REF!)</f>
        <v/>
      </c>
      <c r="L685" s="667" t="str">
        <f ca="1">IF(C685="","",#REF!)</f>
        <v/>
      </c>
    </row>
    <row r="686" spans="1:12">
      <c r="A686" s="640">
        <v>675</v>
      </c>
      <c r="B686" s="666" t="str">
        <f ca="1" t="shared" si="30"/>
        <v/>
      </c>
      <c r="C686" s="203" t="str">
        <f ca="1" t="shared" si="31"/>
        <v/>
      </c>
      <c r="D686" s="577" t="str">
        <f ca="1">IF(ISERROR(OFFSET('HARGA SATUAN'!$D$6,MATCH(C686,'HARGA SATUAN'!$C$7:$C$1492,0),0)),"",OFFSET('HARGA SATUAN'!$D$6,MATCH(C686,'HARGA SATUAN'!$C$7:$C$1492,0),0))</f>
        <v/>
      </c>
      <c r="E686" s="577">
        <f ca="1">IF(B686="+","Unit",IF(ISERROR(OFFSET('HARGA SATUAN'!$E$6,MATCH(C686,'HARGA SATUAN'!$C$7:$C$1492,0),0)),"",OFFSET('HARGA SATUAN'!$E$6,MATCH(C686,'HARGA SATUAN'!$C$7:$C$1492,0),0)))</f>
        <v>0</v>
      </c>
      <c r="F686" s="668" t="str">
        <f ca="1" t="shared" si="32"/>
        <v/>
      </c>
      <c r="G686" s="573">
        <f ca="1">IF(ISERROR(OFFSET('HARGA SATUAN'!$I$6,MATCH(C686,'HARGA SATUAN'!$C$7:$C$1492,0),0)),"",OFFSET('HARGA SATUAN'!$I$6,MATCH(C686,'HARGA SATUAN'!$C$7:$C$1492,0),0))</f>
        <v>0</v>
      </c>
      <c r="H686" s="667" t="str">
        <f ca="1">IF(B686="","",#REF!)</f>
        <v/>
      </c>
      <c r="I686" s="667" t="str">
        <f ca="1">IF(B686="","",#REF!)</f>
        <v/>
      </c>
      <c r="J686" s="667" t="str">
        <f ca="1">IF(B686="","",#REF!)</f>
        <v/>
      </c>
      <c r="K686" s="667" t="str">
        <f ca="1">IF(B686="","",#REF!)</f>
        <v/>
      </c>
      <c r="L686" s="667" t="str">
        <f ca="1">IF(C686="","",#REF!)</f>
        <v/>
      </c>
    </row>
    <row r="687" spans="1:12">
      <c r="A687" s="640">
        <v>676</v>
      </c>
      <c r="B687" s="666" t="str">
        <f ca="1" t="shared" si="30"/>
        <v/>
      </c>
      <c r="C687" s="203" t="str">
        <f ca="1" t="shared" si="31"/>
        <v/>
      </c>
      <c r="D687" s="577" t="str">
        <f ca="1">IF(ISERROR(OFFSET('HARGA SATUAN'!$D$6,MATCH(C687,'HARGA SATUAN'!$C$7:$C$1492,0),0)),"",OFFSET('HARGA SATUAN'!$D$6,MATCH(C687,'HARGA SATUAN'!$C$7:$C$1492,0),0))</f>
        <v/>
      </c>
      <c r="E687" s="577">
        <f ca="1">IF(B687="+","Unit",IF(ISERROR(OFFSET('HARGA SATUAN'!$E$6,MATCH(C687,'HARGA SATUAN'!$C$7:$C$1492,0),0)),"",OFFSET('HARGA SATUAN'!$E$6,MATCH(C687,'HARGA SATUAN'!$C$7:$C$1492,0),0)))</f>
        <v>0</v>
      </c>
      <c r="F687" s="668" t="str">
        <f ca="1" t="shared" si="32"/>
        <v/>
      </c>
      <c r="G687" s="573">
        <f ca="1">IF(ISERROR(OFFSET('HARGA SATUAN'!$I$6,MATCH(C687,'HARGA SATUAN'!$C$7:$C$1492,0),0)),"",OFFSET('HARGA SATUAN'!$I$6,MATCH(C687,'HARGA SATUAN'!$C$7:$C$1492,0),0))</f>
        <v>0</v>
      </c>
      <c r="H687" s="667" t="str">
        <f ca="1">IF(B687="","",#REF!)</f>
        <v/>
      </c>
      <c r="I687" s="667" t="str">
        <f ca="1">IF(B687="","",#REF!)</f>
        <v/>
      </c>
      <c r="J687" s="667" t="str">
        <f ca="1">IF(B687="","",#REF!)</f>
        <v/>
      </c>
      <c r="K687" s="667" t="str">
        <f ca="1">IF(B687="","",#REF!)</f>
        <v/>
      </c>
      <c r="L687" s="667" t="str">
        <f ca="1">IF(C687="","",#REF!)</f>
        <v/>
      </c>
    </row>
    <row r="688" spans="1:12">
      <c r="A688" s="640">
        <v>677</v>
      </c>
      <c r="B688" s="666" t="str">
        <f ca="1" t="shared" si="30"/>
        <v/>
      </c>
      <c r="C688" s="203" t="str">
        <f ca="1" t="shared" si="31"/>
        <v/>
      </c>
      <c r="D688" s="577" t="str">
        <f ca="1">IF(ISERROR(OFFSET('HARGA SATUAN'!$D$6,MATCH(C688,'HARGA SATUAN'!$C$7:$C$1492,0),0)),"",OFFSET('HARGA SATUAN'!$D$6,MATCH(C688,'HARGA SATUAN'!$C$7:$C$1492,0),0))</f>
        <v/>
      </c>
      <c r="E688" s="577">
        <f ca="1">IF(B688="+","Unit",IF(ISERROR(OFFSET('HARGA SATUAN'!$E$6,MATCH(C688,'HARGA SATUAN'!$C$7:$C$1492,0),0)),"",OFFSET('HARGA SATUAN'!$E$6,MATCH(C688,'HARGA SATUAN'!$C$7:$C$1492,0),0)))</f>
        <v>0</v>
      </c>
      <c r="F688" s="668" t="str">
        <f ca="1" t="shared" si="32"/>
        <v/>
      </c>
      <c r="G688" s="573">
        <f ca="1">IF(ISERROR(OFFSET('HARGA SATUAN'!$I$6,MATCH(C688,'HARGA SATUAN'!$C$7:$C$1492,0),0)),"",OFFSET('HARGA SATUAN'!$I$6,MATCH(C688,'HARGA SATUAN'!$C$7:$C$1492,0),0))</f>
        <v>0</v>
      </c>
      <c r="H688" s="667" t="str">
        <f ca="1">IF(B688="","",#REF!)</f>
        <v/>
      </c>
      <c r="I688" s="667" t="str">
        <f ca="1">IF(B688="","",#REF!)</f>
        <v/>
      </c>
      <c r="J688" s="667" t="str">
        <f ca="1">IF(B688="","",#REF!)</f>
        <v/>
      </c>
      <c r="K688" s="667" t="str">
        <f ca="1">IF(B688="","",#REF!)</f>
        <v/>
      </c>
      <c r="L688" s="667" t="str">
        <f ca="1">IF(C688="","",#REF!)</f>
        <v/>
      </c>
    </row>
    <row r="689" spans="1:12">
      <c r="A689" s="640">
        <v>678</v>
      </c>
      <c r="B689" s="666" t="str">
        <f ca="1" t="shared" si="30"/>
        <v/>
      </c>
      <c r="C689" s="203" t="str">
        <f ca="1" t="shared" si="31"/>
        <v/>
      </c>
      <c r="D689" s="577" t="str">
        <f ca="1">IF(ISERROR(OFFSET('HARGA SATUAN'!$D$6,MATCH(C689,'HARGA SATUAN'!$C$7:$C$1492,0),0)),"",OFFSET('HARGA SATUAN'!$D$6,MATCH(C689,'HARGA SATUAN'!$C$7:$C$1492,0),0))</f>
        <v/>
      </c>
      <c r="E689" s="577">
        <f ca="1">IF(B689="+","Unit",IF(ISERROR(OFFSET('HARGA SATUAN'!$E$6,MATCH(C689,'HARGA SATUAN'!$C$7:$C$1492,0),0)),"",OFFSET('HARGA SATUAN'!$E$6,MATCH(C689,'HARGA SATUAN'!$C$7:$C$1492,0),0)))</f>
        <v>0</v>
      </c>
      <c r="F689" s="668" t="str">
        <f ca="1" t="shared" si="32"/>
        <v/>
      </c>
      <c r="G689" s="573">
        <f ca="1">IF(ISERROR(OFFSET('HARGA SATUAN'!$I$6,MATCH(C689,'HARGA SATUAN'!$C$7:$C$1492,0),0)),"",OFFSET('HARGA SATUAN'!$I$6,MATCH(C689,'HARGA SATUAN'!$C$7:$C$1492,0),0))</f>
        <v>0</v>
      </c>
      <c r="H689" s="667" t="str">
        <f ca="1">IF(B689="","",#REF!)</f>
        <v/>
      </c>
      <c r="I689" s="667" t="str">
        <f ca="1">IF(B689="","",#REF!)</f>
        <v/>
      </c>
      <c r="J689" s="667" t="str">
        <f ca="1">IF(B689="","",#REF!)</f>
        <v/>
      </c>
      <c r="K689" s="667" t="str">
        <f ca="1">IF(B689="","",#REF!)</f>
        <v/>
      </c>
      <c r="L689" s="667" t="str">
        <f ca="1">IF(C689="","",#REF!)</f>
        <v/>
      </c>
    </row>
    <row r="690" spans="1:12">
      <c r="A690" s="640">
        <v>679</v>
      </c>
      <c r="B690" s="666" t="str">
        <f ca="1" t="shared" si="30"/>
        <v/>
      </c>
      <c r="C690" s="203" t="str">
        <f ca="1" t="shared" si="31"/>
        <v/>
      </c>
      <c r="D690" s="577" t="str">
        <f ca="1">IF(ISERROR(OFFSET('HARGA SATUAN'!$D$6,MATCH(C690,'HARGA SATUAN'!$C$7:$C$1492,0),0)),"",OFFSET('HARGA SATUAN'!$D$6,MATCH(C690,'HARGA SATUAN'!$C$7:$C$1492,0),0))</f>
        <v/>
      </c>
      <c r="E690" s="577">
        <f ca="1">IF(B690="+","Unit",IF(ISERROR(OFFSET('HARGA SATUAN'!$E$6,MATCH(C690,'HARGA SATUAN'!$C$7:$C$1492,0),0)),"",OFFSET('HARGA SATUAN'!$E$6,MATCH(C690,'HARGA SATUAN'!$C$7:$C$1492,0),0)))</f>
        <v>0</v>
      </c>
      <c r="F690" s="668" t="str">
        <f ca="1" t="shared" si="32"/>
        <v/>
      </c>
      <c r="G690" s="573">
        <f ca="1">IF(ISERROR(OFFSET('HARGA SATUAN'!$I$6,MATCH(C690,'HARGA SATUAN'!$C$7:$C$1492,0),0)),"",OFFSET('HARGA SATUAN'!$I$6,MATCH(C690,'HARGA SATUAN'!$C$7:$C$1492,0),0))</f>
        <v>0</v>
      </c>
      <c r="H690" s="667" t="str">
        <f ca="1">IF(B690="","",#REF!)</f>
        <v/>
      </c>
      <c r="I690" s="667" t="str">
        <f ca="1">IF(B690="","",#REF!)</f>
        <v/>
      </c>
      <c r="J690" s="667" t="str">
        <f ca="1">IF(B690="","",#REF!)</f>
        <v/>
      </c>
      <c r="K690" s="667" t="str">
        <f ca="1">IF(B690="","",#REF!)</f>
        <v/>
      </c>
      <c r="L690" s="667" t="str">
        <f ca="1">IF(C690="","",#REF!)</f>
        <v/>
      </c>
    </row>
    <row r="691" spans="1:12">
      <c r="A691" s="640">
        <v>680</v>
      </c>
      <c r="B691" s="666" t="str">
        <f ca="1" t="shared" si="30"/>
        <v/>
      </c>
      <c r="C691" s="203" t="str">
        <f ca="1" t="shared" si="31"/>
        <v/>
      </c>
      <c r="D691" s="577" t="str">
        <f ca="1">IF(ISERROR(OFFSET('HARGA SATUAN'!$D$6,MATCH(C691,'HARGA SATUAN'!$C$7:$C$1492,0),0)),"",OFFSET('HARGA SATUAN'!$D$6,MATCH(C691,'HARGA SATUAN'!$C$7:$C$1492,0),0))</f>
        <v/>
      </c>
      <c r="E691" s="577">
        <f ca="1">IF(B691="+","Unit",IF(ISERROR(OFFSET('HARGA SATUAN'!$E$6,MATCH(C691,'HARGA SATUAN'!$C$7:$C$1492,0),0)),"",OFFSET('HARGA SATUAN'!$E$6,MATCH(C691,'HARGA SATUAN'!$C$7:$C$1492,0),0)))</f>
        <v>0</v>
      </c>
      <c r="F691" s="668" t="str">
        <f ca="1" t="shared" si="32"/>
        <v/>
      </c>
      <c r="G691" s="573">
        <f ca="1">IF(ISERROR(OFFSET('HARGA SATUAN'!$I$6,MATCH(C691,'HARGA SATUAN'!$C$7:$C$1492,0),0)),"",OFFSET('HARGA SATUAN'!$I$6,MATCH(C691,'HARGA SATUAN'!$C$7:$C$1492,0),0))</f>
        <v>0</v>
      </c>
      <c r="H691" s="667" t="str">
        <f ca="1">IF(B691="","",#REF!)</f>
        <v/>
      </c>
      <c r="I691" s="667" t="str">
        <f ca="1">IF(B691="","",#REF!)</f>
        <v/>
      </c>
      <c r="J691" s="667" t="str">
        <f ca="1">IF(B691="","",#REF!)</f>
        <v/>
      </c>
      <c r="K691" s="667" t="str">
        <f ca="1">IF(B691="","",#REF!)</f>
        <v/>
      </c>
      <c r="L691" s="667" t="str">
        <f ca="1">IF(C691="","",#REF!)</f>
        <v/>
      </c>
    </row>
    <row r="692" spans="1:12">
      <c r="A692" s="640">
        <v>681</v>
      </c>
      <c r="B692" s="666" t="str">
        <f ca="1" t="shared" si="30"/>
        <v/>
      </c>
      <c r="C692" s="203" t="str">
        <f ca="1" t="shared" si="31"/>
        <v/>
      </c>
      <c r="D692" s="577" t="str">
        <f ca="1">IF(ISERROR(OFFSET('HARGA SATUAN'!$D$6,MATCH(C692,'HARGA SATUAN'!$C$7:$C$1492,0),0)),"",OFFSET('HARGA SATUAN'!$D$6,MATCH(C692,'HARGA SATUAN'!$C$7:$C$1492,0),0))</f>
        <v/>
      </c>
      <c r="E692" s="577">
        <f ca="1">IF(B692="+","Unit",IF(ISERROR(OFFSET('HARGA SATUAN'!$E$6,MATCH(C692,'HARGA SATUAN'!$C$7:$C$1492,0),0)),"",OFFSET('HARGA SATUAN'!$E$6,MATCH(C692,'HARGA SATUAN'!$C$7:$C$1492,0),0)))</f>
        <v>0</v>
      </c>
      <c r="F692" s="668" t="str">
        <f ca="1" t="shared" si="32"/>
        <v/>
      </c>
      <c r="G692" s="573">
        <f ca="1">IF(ISERROR(OFFSET('HARGA SATUAN'!$I$6,MATCH(C692,'HARGA SATUAN'!$C$7:$C$1492,0),0)),"",OFFSET('HARGA SATUAN'!$I$6,MATCH(C692,'HARGA SATUAN'!$C$7:$C$1492,0),0))</f>
        <v>0</v>
      </c>
      <c r="H692" s="667" t="str">
        <f ca="1">IF(B692="","",#REF!)</f>
        <v/>
      </c>
      <c r="I692" s="667" t="str">
        <f ca="1">IF(B692="","",#REF!)</f>
        <v/>
      </c>
      <c r="J692" s="667" t="str">
        <f ca="1">IF(B692="","",#REF!)</f>
        <v/>
      </c>
      <c r="K692" s="667" t="str">
        <f ca="1">IF(B692="","",#REF!)</f>
        <v/>
      </c>
      <c r="L692" s="667" t="str">
        <f ca="1">IF(C692="","",#REF!)</f>
        <v/>
      </c>
    </row>
    <row r="693" spans="1:12">
      <c r="A693" s="640">
        <v>682</v>
      </c>
      <c r="B693" s="666" t="str">
        <f ca="1" t="shared" si="30"/>
        <v/>
      </c>
      <c r="C693" s="203" t="str">
        <f ca="1" t="shared" si="31"/>
        <v/>
      </c>
      <c r="D693" s="577" t="str">
        <f ca="1">IF(ISERROR(OFFSET('HARGA SATUAN'!$D$6,MATCH(C693,'HARGA SATUAN'!$C$7:$C$1492,0),0)),"",OFFSET('HARGA SATUAN'!$D$6,MATCH(C693,'HARGA SATUAN'!$C$7:$C$1492,0),0))</f>
        <v/>
      </c>
      <c r="E693" s="577">
        <f ca="1">IF(B693="+","Unit",IF(ISERROR(OFFSET('HARGA SATUAN'!$E$6,MATCH(C693,'HARGA SATUAN'!$C$7:$C$1492,0),0)),"",OFFSET('HARGA SATUAN'!$E$6,MATCH(C693,'HARGA SATUAN'!$C$7:$C$1492,0),0)))</f>
        <v>0</v>
      </c>
      <c r="F693" s="668" t="str">
        <f ca="1" t="shared" si="32"/>
        <v/>
      </c>
      <c r="G693" s="573">
        <f ca="1">IF(ISERROR(OFFSET('HARGA SATUAN'!$I$6,MATCH(C693,'HARGA SATUAN'!$C$7:$C$1492,0),0)),"",OFFSET('HARGA SATUAN'!$I$6,MATCH(C693,'HARGA SATUAN'!$C$7:$C$1492,0),0))</f>
        <v>0</v>
      </c>
      <c r="H693" s="667" t="str">
        <f ca="1">IF(B693="","",#REF!)</f>
        <v/>
      </c>
      <c r="I693" s="667" t="str">
        <f ca="1">IF(B693="","",#REF!)</f>
        <v/>
      </c>
      <c r="J693" s="667" t="str">
        <f ca="1">IF(B693="","",#REF!)</f>
        <v/>
      </c>
      <c r="K693" s="667" t="str">
        <f ca="1">IF(B693="","",#REF!)</f>
        <v/>
      </c>
      <c r="L693" s="667" t="str">
        <f ca="1">IF(C693="","",#REF!)</f>
        <v/>
      </c>
    </row>
    <row r="694" spans="1:12">
      <c r="A694" s="640">
        <v>683</v>
      </c>
      <c r="B694" s="666" t="str">
        <f ca="1" t="shared" si="30"/>
        <v/>
      </c>
      <c r="C694" s="203" t="str">
        <f ca="1" t="shared" si="31"/>
        <v/>
      </c>
      <c r="D694" s="577" t="str">
        <f ca="1">IF(ISERROR(OFFSET('HARGA SATUAN'!$D$6,MATCH(C694,'HARGA SATUAN'!$C$7:$C$1492,0),0)),"",OFFSET('HARGA SATUAN'!$D$6,MATCH(C694,'HARGA SATUAN'!$C$7:$C$1492,0),0))</f>
        <v/>
      </c>
      <c r="E694" s="577">
        <f ca="1">IF(B694="+","Unit",IF(ISERROR(OFFSET('HARGA SATUAN'!$E$6,MATCH(C694,'HARGA SATUAN'!$C$7:$C$1492,0),0)),"",OFFSET('HARGA SATUAN'!$E$6,MATCH(C694,'HARGA SATUAN'!$C$7:$C$1492,0),0)))</f>
        <v>0</v>
      </c>
      <c r="F694" s="668" t="str">
        <f ca="1" t="shared" si="32"/>
        <v/>
      </c>
      <c r="G694" s="573">
        <f ca="1">IF(ISERROR(OFFSET('HARGA SATUAN'!$I$6,MATCH(C694,'HARGA SATUAN'!$C$7:$C$1492,0),0)),"",OFFSET('HARGA SATUAN'!$I$6,MATCH(C694,'HARGA SATUAN'!$C$7:$C$1492,0),0))</f>
        <v>0</v>
      </c>
      <c r="H694" s="667" t="str">
        <f ca="1">IF(B694="","",#REF!)</f>
        <v/>
      </c>
      <c r="I694" s="667" t="str">
        <f ca="1">IF(B694="","",#REF!)</f>
        <v/>
      </c>
      <c r="J694" s="667" t="str">
        <f ca="1">IF(B694="","",#REF!)</f>
        <v/>
      </c>
      <c r="K694" s="667" t="str">
        <f ca="1">IF(B694="","",#REF!)</f>
        <v/>
      </c>
      <c r="L694" s="667" t="str">
        <f ca="1">IF(C694="","",#REF!)</f>
        <v/>
      </c>
    </row>
    <row r="695" spans="1:12">
      <c r="A695" s="640">
        <v>684</v>
      </c>
      <c r="B695" s="666" t="str">
        <f ca="1" t="shared" si="30"/>
        <v/>
      </c>
      <c r="C695" s="203" t="str">
        <f ca="1" t="shared" si="31"/>
        <v/>
      </c>
      <c r="D695" s="577" t="str">
        <f ca="1">IF(ISERROR(OFFSET('HARGA SATUAN'!$D$6,MATCH(C695,'HARGA SATUAN'!$C$7:$C$1492,0),0)),"",OFFSET('HARGA SATUAN'!$D$6,MATCH(C695,'HARGA SATUAN'!$C$7:$C$1492,0),0))</f>
        <v/>
      </c>
      <c r="E695" s="577">
        <f ca="1">IF(B695="+","Unit",IF(ISERROR(OFFSET('HARGA SATUAN'!$E$6,MATCH(C695,'HARGA SATUAN'!$C$7:$C$1492,0),0)),"",OFFSET('HARGA SATUAN'!$E$6,MATCH(C695,'HARGA SATUAN'!$C$7:$C$1492,0),0)))</f>
        <v>0</v>
      </c>
      <c r="F695" s="668" t="str">
        <f ca="1" t="shared" si="32"/>
        <v/>
      </c>
      <c r="G695" s="573">
        <f ca="1">IF(ISERROR(OFFSET('HARGA SATUAN'!$I$6,MATCH(C695,'HARGA SATUAN'!$C$7:$C$1492,0),0)),"",OFFSET('HARGA SATUAN'!$I$6,MATCH(C695,'HARGA SATUAN'!$C$7:$C$1492,0),0))</f>
        <v>0</v>
      </c>
      <c r="H695" s="667" t="str">
        <f ca="1">IF(B695="","",#REF!)</f>
        <v/>
      </c>
      <c r="I695" s="667" t="str">
        <f ca="1">IF(B695="","",#REF!)</f>
        <v/>
      </c>
      <c r="J695" s="667" t="str">
        <f ca="1">IF(B695="","",#REF!)</f>
        <v/>
      </c>
      <c r="K695" s="667" t="str">
        <f ca="1">IF(B695="","",#REF!)</f>
        <v/>
      </c>
      <c r="L695" s="667" t="str">
        <f ca="1">IF(C695="","",#REF!)</f>
        <v/>
      </c>
    </row>
    <row r="696" spans="1:12">
      <c r="A696" s="640">
        <v>685</v>
      </c>
      <c r="B696" s="666" t="str">
        <f ca="1" t="shared" si="30"/>
        <v/>
      </c>
      <c r="C696" s="203" t="str">
        <f ca="1" t="shared" si="31"/>
        <v/>
      </c>
      <c r="D696" s="577" t="str">
        <f ca="1">IF(ISERROR(OFFSET('HARGA SATUAN'!$D$6,MATCH(C696,'HARGA SATUAN'!$C$7:$C$1492,0),0)),"",OFFSET('HARGA SATUAN'!$D$6,MATCH(C696,'HARGA SATUAN'!$C$7:$C$1492,0),0))</f>
        <v/>
      </c>
      <c r="E696" s="577">
        <f ca="1">IF(B696="+","Unit",IF(ISERROR(OFFSET('HARGA SATUAN'!$E$6,MATCH(C696,'HARGA SATUAN'!$C$7:$C$1492,0),0)),"",OFFSET('HARGA SATUAN'!$E$6,MATCH(C696,'HARGA SATUAN'!$C$7:$C$1492,0),0)))</f>
        <v>0</v>
      </c>
      <c r="F696" s="668" t="str">
        <f ca="1" t="shared" si="32"/>
        <v/>
      </c>
      <c r="G696" s="573">
        <f ca="1">IF(ISERROR(OFFSET('HARGA SATUAN'!$I$6,MATCH(C696,'HARGA SATUAN'!$C$7:$C$1492,0),0)),"",OFFSET('HARGA SATUAN'!$I$6,MATCH(C696,'HARGA SATUAN'!$C$7:$C$1492,0),0))</f>
        <v>0</v>
      </c>
      <c r="H696" s="667" t="str">
        <f ca="1">IF(B696="","",#REF!)</f>
        <v/>
      </c>
      <c r="I696" s="667" t="str">
        <f ca="1">IF(B696="","",#REF!)</f>
        <v/>
      </c>
      <c r="J696" s="667" t="str">
        <f ca="1">IF(B696="","",#REF!)</f>
        <v/>
      </c>
      <c r="K696" s="667" t="str">
        <f ca="1">IF(B696="","",#REF!)</f>
        <v/>
      </c>
      <c r="L696" s="667" t="str">
        <f ca="1">IF(C696="","",#REF!)</f>
        <v/>
      </c>
    </row>
    <row r="697" spans="1:12">
      <c r="A697" s="640">
        <v>686</v>
      </c>
      <c r="B697" s="666" t="str">
        <f ca="1" t="shared" si="30"/>
        <v/>
      </c>
      <c r="C697" s="203" t="str">
        <f ca="1" t="shared" si="31"/>
        <v/>
      </c>
      <c r="D697" s="577" t="str">
        <f ca="1">IF(ISERROR(OFFSET('HARGA SATUAN'!$D$6,MATCH(C697,'HARGA SATUAN'!$C$7:$C$1492,0),0)),"",OFFSET('HARGA SATUAN'!$D$6,MATCH(C697,'HARGA SATUAN'!$C$7:$C$1492,0),0))</f>
        <v/>
      </c>
      <c r="E697" s="577">
        <f ca="1">IF(B697="+","Unit",IF(ISERROR(OFFSET('HARGA SATUAN'!$E$6,MATCH(C697,'HARGA SATUAN'!$C$7:$C$1492,0),0)),"",OFFSET('HARGA SATUAN'!$E$6,MATCH(C697,'HARGA SATUAN'!$C$7:$C$1492,0),0)))</f>
        <v>0</v>
      </c>
      <c r="F697" s="668" t="str">
        <f ca="1" t="shared" si="32"/>
        <v/>
      </c>
      <c r="G697" s="573">
        <f ca="1">IF(ISERROR(OFFSET('HARGA SATUAN'!$I$6,MATCH(C697,'HARGA SATUAN'!$C$7:$C$1492,0),0)),"",OFFSET('HARGA SATUAN'!$I$6,MATCH(C697,'HARGA SATUAN'!$C$7:$C$1492,0),0))</f>
        <v>0</v>
      </c>
      <c r="H697" s="667" t="str">
        <f ca="1">IF(B697="","",#REF!)</f>
        <v/>
      </c>
      <c r="I697" s="667" t="str">
        <f ca="1">IF(B697="","",#REF!)</f>
        <v/>
      </c>
      <c r="J697" s="667" t="str">
        <f ca="1">IF(B697="","",#REF!)</f>
        <v/>
      </c>
      <c r="K697" s="667" t="str">
        <f ca="1">IF(B697="","",#REF!)</f>
        <v/>
      </c>
      <c r="L697" s="667" t="str">
        <f ca="1">IF(C697="","",#REF!)</f>
        <v/>
      </c>
    </row>
    <row r="698" spans="1:12">
      <c r="A698" s="640">
        <v>687</v>
      </c>
      <c r="B698" s="666" t="str">
        <f ca="1" t="shared" si="30"/>
        <v/>
      </c>
      <c r="C698" s="203" t="str">
        <f ca="1" t="shared" si="31"/>
        <v/>
      </c>
      <c r="D698" s="577" t="str">
        <f ca="1">IF(ISERROR(OFFSET('HARGA SATUAN'!$D$6,MATCH(C698,'HARGA SATUAN'!$C$7:$C$1492,0),0)),"",OFFSET('HARGA SATUAN'!$D$6,MATCH(C698,'HARGA SATUAN'!$C$7:$C$1492,0),0))</f>
        <v/>
      </c>
      <c r="E698" s="577">
        <f ca="1">IF(B698="+","Unit",IF(ISERROR(OFFSET('HARGA SATUAN'!$E$6,MATCH(C698,'HARGA SATUAN'!$C$7:$C$1492,0),0)),"",OFFSET('HARGA SATUAN'!$E$6,MATCH(C698,'HARGA SATUAN'!$C$7:$C$1492,0),0)))</f>
        <v>0</v>
      </c>
      <c r="F698" s="668" t="str">
        <f ca="1" t="shared" si="32"/>
        <v/>
      </c>
      <c r="G698" s="573">
        <f ca="1">IF(ISERROR(OFFSET('HARGA SATUAN'!$I$6,MATCH(C698,'HARGA SATUAN'!$C$7:$C$1492,0),0)),"",OFFSET('HARGA SATUAN'!$I$6,MATCH(C698,'HARGA SATUAN'!$C$7:$C$1492,0),0))</f>
        <v>0</v>
      </c>
      <c r="H698" s="667" t="str">
        <f ca="1">IF(B698="","",#REF!)</f>
        <v/>
      </c>
      <c r="I698" s="667" t="str">
        <f ca="1">IF(B698="","",#REF!)</f>
        <v/>
      </c>
      <c r="J698" s="667" t="str">
        <f ca="1">IF(B698="","",#REF!)</f>
        <v/>
      </c>
      <c r="K698" s="667" t="str">
        <f ca="1">IF(B698="","",#REF!)</f>
        <v/>
      </c>
      <c r="L698" s="667" t="str">
        <f ca="1">IF(C698="","",#REF!)</f>
        <v/>
      </c>
    </row>
    <row r="699" spans="1:12">
      <c r="A699" s="640">
        <v>688</v>
      </c>
      <c r="B699" s="666" t="str">
        <f ca="1" t="shared" si="30"/>
        <v/>
      </c>
      <c r="C699" s="203" t="str">
        <f ca="1" t="shared" si="31"/>
        <v/>
      </c>
      <c r="D699" s="577" t="str">
        <f ca="1">IF(ISERROR(OFFSET('HARGA SATUAN'!$D$6,MATCH(C699,'HARGA SATUAN'!$C$7:$C$1492,0),0)),"",OFFSET('HARGA SATUAN'!$D$6,MATCH(C699,'HARGA SATUAN'!$C$7:$C$1492,0),0))</f>
        <v/>
      </c>
      <c r="E699" s="577">
        <f ca="1">IF(B699="+","Unit",IF(ISERROR(OFFSET('HARGA SATUAN'!$E$6,MATCH(C699,'HARGA SATUAN'!$C$7:$C$1492,0),0)),"",OFFSET('HARGA SATUAN'!$E$6,MATCH(C699,'HARGA SATUAN'!$C$7:$C$1492,0),0)))</f>
        <v>0</v>
      </c>
      <c r="F699" s="668" t="str">
        <f ca="1" t="shared" si="32"/>
        <v/>
      </c>
      <c r="G699" s="573">
        <f ca="1">IF(ISERROR(OFFSET('HARGA SATUAN'!$I$6,MATCH(C699,'HARGA SATUAN'!$C$7:$C$1492,0),0)),"",OFFSET('HARGA SATUAN'!$I$6,MATCH(C699,'HARGA SATUAN'!$C$7:$C$1492,0),0))</f>
        <v>0</v>
      </c>
      <c r="H699" s="667" t="str">
        <f ca="1">IF(B699="","",#REF!)</f>
        <v/>
      </c>
      <c r="I699" s="667" t="str">
        <f ca="1">IF(B699="","",#REF!)</f>
        <v/>
      </c>
      <c r="J699" s="667" t="str">
        <f ca="1">IF(B699="","",#REF!)</f>
        <v/>
      </c>
      <c r="K699" s="667" t="str">
        <f ca="1">IF(B699="","",#REF!)</f>
        <v/>
      </c>
      <c r="L699" s="667" t="str">
        <f ca="1">IF(C699="","",#REF!)</f>
        <v/>
      </c>
    </row>
    <row r="700" spans="1:12">
      <c r="A700" s="640">
        <v>689</v>
      </c>
      <c r="B700" s="666" t="str">
        <f ca="1" t="shared" si="30"/>
        <v/>
      </c>
      <c r="C700" s="203" t="str">
        <f ca="1" t="shared" si="31"/>
        <v/>
      </c>
      <c r="D700" s="577" t="str">
        <f ca="1">IF(ISERROR(OFFSET('HARGA SATUAN'!$D$6,MATCH(C700,'HARGA SATUAN'!$C$7:$C$1492,0),0)),"",OFFSET('HARGA SATUAN'!$D$6,MATCH(C700,'HARGA SATUAN'!$C$7:$C$1492,0),0))</f>
        <v/>
      </c>
      <c r="E700" s="577">
        <f ca="1">IF(B700="+","Unit",IF(ISERROR(OFFSET('HARGA SATUAN'!$E$6,MATCH(C700,'HARGA SATUAN'!$C$7:$C$1492,0),0)),"",OFFSET('HARGA SATUAN'!$E$6,MATCH(C700,'HARGA SATUAN'!$C$7:$C$1492,0),0)))</f>
        <v>0</v>
      </c>
      <c r="F700" s="668" t="str">
        <f ca="1" t="shared" si="32"/>
        <v/>
      </c>
      <c r="G700" s="573">
        <f ca="1">IF(ISERROR(OFFSET('HARGA SATUAN'!$I$6,MATCH(C700,'HARGA SATUAN'!$C$7:$C$1492,0),0)),"",OFFSET('HARGA SATUAN'!$I$6,MATCH(C700,'HARGA SATUAN'!$C$7:$C$1492,0),0))</f>
        <v>0</v>
      </c>
      <c r="H700" s="667" t="str">
        <f ca="1">IF(B700="","",#REF!)</f>
        <v/>
      </c>
      <c r="I700" s="667" t="str">
        <f ca="1">IF(B700="","",#REF!)</f>
        <v/>
      </c>
      <c r="J700" s="667" t="str">
        <f ca="1">IF(B700="","",#REF!)</f>
        <v/>
      </c>
      <c r="K700" s="667" t="str">
        <f ca="1">IF(B700="","",#REF!)</f>
        <v/>
      </c>
      <c r="L700" s="667" t="str">
        <f ca="1">IF(C700="","",#REF!)</f>
        <v/>
      </c>
    </row>
    <row r="701" spans="1:12">
      <c r="A701" s="640">
        <v>690</v>
      </c>
      <c r="B701" s="666" t="str">
        <f ca="1" t="shared" si="30"/>
        <v/>
      </c>
      <c r="C701" s="203" t="str">
        <f ca="1" t="shared" si="31"/>
        <v/>
      </c>
      <c r="D701" s="577" t="str">
        <f ca="1">IF(ISERROR(OFFSET('HARGA SATUAN'!$D$6,MATCH(C701,'HARGA SATUAN'!$C$7:$C$1492,0),0)),"",OFFSET('HARGA SATUAN'!$D$6,MATCH(C701,'HARGA SATUAN'!$C$7:$C$1492,0),0))</f>
        <v/>
      </c>
      <c r="E701" s="577">
        <f ca="1">IF(B701="+","Unit",IF(ISERROR(OFFSET('HARGA SATUAN'!$E$6,MATCH(C701,'HARGA SATUAN'!$C$7:$C$1492,0),0)),"",OFFSET('HARGA SATUAN'!$E$6,MATCH(C701,'HARGA SATUAN'!$C$7:$C$1492,0),0)))</f>
        <v>0</v>
      </c>
      <c r="F701" s="668" t="str">
        <f ca="1" t="shared" si="32"/>
        <v/>
      </c>
      <c r="G701" s="573">
        <f ca="1">IF(ISERROR(OFFSET('HARGA SATUAN'!$I$6,MATCH(C701,'HARGA SATUAN'!$C$7:$C$1492,0),0)),"",OFFSET('HARGA SATUAN'!$I$6,MATCH(C701,'HARGA SATUAN'!$C$7:$C$1492,0),0))</f>
        <v>0</v>
      </c>
      <c r="H701" s="667" t="str">
        <f ca="1">IF(B701="","",#REF!)</f>
        <v/>
      </c>
      <c r="I701" s="667" t="str">
        <f ca="1">IF(B701="","",#REF!)</f>
        <v/>
      </c>
      <c r="J701" s="667" t="str">
        <f ca="1">IF(B701="","",#REF!)</f>
        <v/>
      </c>
      <c r="K701" s="667" t="str">
        <f ca="1">IF(B701="","",#REF!)</f>
        <v/>
      </c>
      <c r="L701" s="667" t="str">
        <f ca="1">IF(C701="","",#REF!)</f>
        <v/>
      </c>
    </row>
    <row r="702" spans="1:12">
      <c r="A702" s="640">
        <v>691</v>
      </c>
      <c r="B702" s="666" t="str">
        <f ca="1" t="shared" si="30"/>
        <v/>
      </c>
      <c r="C702" s="203" t="str">
        <f ca="1" t="shared" si="31"/>
        <v/>
      </c>
      <c r="D702" s="577" t="str">
        <f ca="1">IF(ISERROR(OFFSET('HARGA SATUAN'!$D$6,MATCH(C702,'HARGA SATUAN'!$C$7:$C$1492,0),0)),"",OFFSET('HARGA SATUAN'!$D$6,MATCH(C702,'HARGA SATUAN'!$C$7:$C$1492,0),0))</f>
        <v/>
      </c>
      <c r="E702" s="577">
        <f ca="1">IF(B702="+","Unit",IF(ISERROR(OFFSET('HARGA SATUAN'!$E$6,MATCH(C702,'HARGA SATUAN'!$C$7:$C$1492,0),0)),"",OFFSET('HARGA SATUAN'!$E$6,MATCH(C702,'HARGA SATUAN'!$C$7:$C$1492,0),0)))</f>
        <v>0</v>
      </c>
      <c r="F702" s="668" t="str">
        <f ca="1" t="shared" si="32"/>
        <v/>
      </c>
      <c r="G702" s="573">
        <f ca="1">IF(ISERROR(OFFSET('HARGA SATUAN'!$I$6,MATCH(C702,'HARGA SATUAN'!$C$7:$C$1492,0),0)),"",OFFSET('HARGA SATUAN'!$I$6,MATCH(C702,'HARGA SATUAN'!$C$7:$C$1492,0),0))</f>
        <v>0</v>
      </c>
      <c r="H702" s="667" t="str">
        <f ca="1">IF(B702="","",#REF!)</f>
        <v/>
      </c>
      <c r="I702" s="667" t="str">
        <f ca="1">IF(B702="","",#REF!)</f>
        <v/>
      </c>
      <c r="J702" s="667" t="str">
        <f ca="1">IF(B702="","",#REF!)</f>
        <v/>
      </c>
      <c r="K702" s="667" t="str">
        <f ca="1">IF(B702="","",#REF!)</f>
        <v/>
      </c>
      <c r="L702" s="667" t="str">
        <f ca="1">IF(C702="","",#REF!)</f>
        <v/>
      </c>
    </row>
    <row r="703" spans="1:12">
      <c r="A703" s="640">
        <v>692</v>
      </c>
      <c r="B703" s="666" t="str">
        <f ca="1" t="shared" si="30"/>
        <v/>
      </c>
      <c r="C703" s="203" t="str">
        <f ca="1" t="shared" si="31"/>
        <v/>
      </c>
      <c r="D703" s="577" t="str">
        <f ca="1">IF(ISERROR(OFFSET('HARGA SATUAN'!$D$6,MATCH(C703,'HARGA SATUAN'!$C$7:$C$1492,0),0)),"",OFFSET('HARGA SATUAN'!$D$6,MATCH(C703,'HARGA SATUAN'!$C$7:$C$1492,0),0))</f>
        <v/>
      </c>
      <c r="E703" s="577">
        <f ca="1">IF(B703="+","Unit",IF(ISERROR(OFFSET('HARGA SATUAN'!$E$6,MATCH(C703,'HARGA SATUAN'!$C$7:$C$1492,0),0)),"",OFFSET('HARGA SATUAN'!$E$6,MATCH(C703,'HARGA SATUAN'!$C$7:$C$1492,0),0)))</f>
        <v>0</v>
      </c>
      <c r="F703" s="668" t="str">
        <f ca="1" t="shared" si="32"/>
        <v/>
      </c>
      <c r="G703" s="573">
        <f ca="1">IF(ISERROR(OFFSET('HARGA SATUAN'!$I$6,MATCH(C703,'HARGA SATUAN'!$C$7:$C$1492,0),0)),"",OFFSET('HARGA SATUAN'!$I$6,MATCH(C703,'HARGA SATUAN'!$C$7:$C$1492,0),0))</f>
        <v>0</v>
      </c>
      <c r="H703" s="667" t="str">
        <f ca="1">IF(B703="","",#REF!)</f>
        <v/>
      </c>
      <c r="I703" s="667" t="str">
        <f ca="1">IF(B703="","",#REF!)</f>
        <v/>
      </c>
      <c r="J703" s="667" t="str">
        <f ca="1">IF(B703="","",#REF!)</f>
        <v/>
      </c>
      <c r="K703" s="667" t="str">
        <f ca="1">IF(B703="","",#REF!)</f>
        <v/>
      </c>
      <c r="L703" s="667" t="str">
        <f ca="1">IF(C703="","",#REF!)</f>
        <v/>
      </c>
    </row>
    <row r="704" spans="1:12">
      <c r="A704" s="640">
        <v>693</v>
      </c>
      <c r="B704" s="666" t="str">
        <f ca="1" t="shared" si="30"/>
        <v/>
      </c>
      <c r="C704" s="203" t="str">
        <f ca="1" t="shared" si="31"/>
        <v/>
      </c>
      <c r="D704" s="577" t="str">
        <f ca="1">IF(ISERROR(OFFSET('HARGA SATUAN'!$D$6,MATCH(C704,'HARGA SATUAN'!$C$7:$C$1492,0),0)),"",OFFSET('HARGA SATUAN'!$D$6,MATCH(C704,'HARGA SATUAN'!$C$7:$C$1492,0),0))</f>
        <v/>
      </c>
      <c r="E704" s="577">
        <f ca="1">IF(B704="+","Unit",IF(ISERROR(OFFSET('HARGA SATUAN'!$E$6,MATCH(C704,'HARGA SATUAN'!$C$7:$C$1492,0),0)),"",OFFSET('HARGA SATUAN'!$E$6,MATCH(C704,'HARGA SATUAN'!$C$7:$C$1492,0),0)))</f>
        <v>0</v>
      </c>
      <c r="F704" s="668" t="str">
        <f ca="1" t="shared" si="32"/>
        <v/>
      </c>
      <c r="G704" s="573">
        <f ca="1">IF(ISERROR(OFFSET('HARGA SATUAN'!$I$6,MATCH(C704,'HARGA SATUAN'!$C$7:$C$1492,0),0)),"",OFFSET('HARGA SATUAN'!$I$6,MATCH(C704,'HARGA SATUAN'!$C$7:$C$1492,0),0))</f>
        <v>0</v>
      </c>
      <c r="H704" s="667" t="str">
        <f ca="1">IF(B704="","",#REF!)</f>
        <v/>
      </c>
      <c r="I704" s="667" t="str">
        <f ca="1">IF(B704="","",#REF!)</f>
        <v/>
      </c>
      <c r="J704" s="667" t="str">
        <f ca="1">IF(B704="","",#REF!)</f>
        <v/>
      </c>
      <c r="K704" s="667" t="str">
        <f ca="1">IF(B704="","",#REF!)</f>
        <v/>
      </c>
      <c r="L704" s="667" t="str">
        <f ca="1">IF(C704="","",#REF!)</f>
        <v/>
      </c>
    </row>
    <row r="705" spans="1:12">
      <c r="A705" s="640">
        <v>694</v>
      </c>
      <c r="B705" s="666" t="str">
        <f ca="1" t="shared" si="30"/>
        <v/>
      </c>
      <c r="C705" s="203" t="str">
        <f ca="1" t="shared" si="31"/>
        <v/>
      </c>
      <c r="D705" s="577" t="str">
        <f ca="1">IF(ISERROR(OFFSET('HARGA SATUAN'!$D$6,MATCH(C705,'HARGA SATUAN'!$C$7:$C$1492,0),0)),"",OFFSET('HARGA SATUAN'!$D$6,MATCH(C705,'HARGA SATUAN'!$C$7:$C$1492,0),0))</f>
        <v/>
      </c>
      <c r="E705" s="577">
        <f ca="1">IF(B705="+","Unit",IF(ISERROR(OFFSET('HARGA SATUAN'!$E$6,MATCH(C705,'HARGA SATUAN'!$C$7:$C$1492,0),0)),"",OFFSET('HARGA SATUAN'!$E$6,MATCH(C705,'HARGA SATUAN'!$C$7:$C$1492,0),0)))</f>
        <v>0</v>
      </c>
      <c r="F705" s="668" t="str">
        <f ca="1" t="shared" si="32"/>
        <v/>
      </c>
      <c r="G705" s="573">
        <f ca="1">IF(ISERROR(OFFSET('HARGA SATUAN'!$I$6,MATCH(C705,'HARGA SATUAN'!$C$7:$C$1492,0),0)),"",OFFSET('HARGA SATUAN'!$I$6,MATCH(C705,'HARGA SATUAN'!$C$7:$C$1492,0),0))</f>
        <v>0</v>
      </c>
      <c r="H705" s="667" t="str">
        <f ca="1">IF(B705="","",#REF!)</f>
        <v/>
      </c>
      <c r="I705" s="667" t="str">
        <f ca="1">IF(B705="","",#REF!)</f>
        <v/>
      </c>
      <c r="J705" s="667" t="str">
        <f ca="1">IF(B705="","",#REF!)</f>
        <v/>
      </c>
      <c r="K705" s="667" t="str">
        <f ca="1">IF(B705="","",#REF!)</f>
        <v/>
      </c>
      <c r="L705" s="667" t="str">
        <f ca="1">IF(C705="","",#REF!)</f>
        <v/>
      </c>
    </row>
    <row r="706" spans="1:12">
      <c r="A706" s="640">
        <v>695</v>
      </c>
      <c r="B706" s="666" t="str">
        <f ca="1" t="shared" si="30"/>
        <v/>
      </c>
      <c r="C706" s="203" t="str">
        <f ca="1" t="shared" si="31"/>
        <v/>
      </c>
      <c r="D706" s="577" t="str">
        <f ca="1">IF(ISERROR(OFFSET('HARGA SATUAN'!$D$6,MATCH(C706,'HARGA SATUAN'!$C$7:$C$1492,0),0)),"",OFFSET('HARGA SATUAN'!$D$6,MATCH(C706,'HARGA SATUAN'!$C$7:$C$1492,0),0))</f>
        <v/>
      </c>
      <c r="E706" s="577">
        <f ca="1">IF(B706="+","Unit",IF(ISERROR(OFFSET('HARGA SATUAN'!$E$6,MATCH(C706,'HARGA SATUAN'!$C$7:$C$1492,0),0)),"",OFFSET('HARGA SATUAN'!$E$6,MATCH(C706,'HARGA SATUAN'!$C$7:$C$1492,0),0)))</f>
        <v>0</v>
      </c>
      <c r="F706" s="668" t="str">
        <f ca="1" t="shared" si="32"/>
        <v/>
      </c>
      <c r="G706" s="573">
        <f ca="1">IF(ISERROR(OFFSET('HARGA SATUAN'!$I$6,MATCH(C706,'HARGA SATUAN'!$C$7:$C$1492,0),0)),"",OFFSET('HARGA SATUAN'!$I$6,MATCH(C706,'HARGA SATUAN'!$C$7:$C$1492,0),0))</f>
        <v>0</v>
      </c>
      <c r="H706" s="667" t="str">
        <f ca="1">IF(B706="","",#REF!)</f>
        <v/>
      </c>
      <c r="I706" s="667" t="str">
        <f ca="1">IF(B706="","",#REF!)</f>
        <v/>
      </c>
      <c r="J706" s="667" t="str">
        <f ca="1">IF(B706="","",#REF!)</f>
        <v/>
      </c>
      <c r="K706" s="667" t="str">
        <f ca="1">IF(B706="","",#REF!)</f>
        <v/>
      </c>
      <c r="L706" s="667" t="str">
        <f ca="1">IF(C706="","",#REF!)</f>
        <v/>
      </c>
    </row>
    <row r="707" spans="1:12">
      <c r="A707" s="640">
        <v>696</v>
      </c>
      <c r="B707" s="666" t="str">
        <f ca="1" t="shared" si="30"/>
        <v/>
      </c>
      <c r="C707" s="203" t="str">
        <f ca="1" t="shared" si="31"/>
        <v/>
      </c>
      <c r="D707" s="577" t="str">
        <f ca="1">IF(ISERROR(OFFSET('HARGA SATUAN'!$D$6,MATCH(C707,'HARGA SATUAN'!$C$7:$C$1492,0),0)),"",OFFSET('HARGA SATUAN'!$D$6,MATCH(C707,'HARGA SATUAN'!$C$7:$C$1492,0),0))</f>
        <v/>
      </c>
      <c r="E707" s="577">
        <f ca="1">IF(B707="+","Unit",IF(ISERROR(OFFSET('HARGA SATUAN'!$E$6,MATCH(C707,'HARGA SATUAN'!$C$7:$C$1492,0),0)),"",OFFSET('HARGA SATUAN'!$E$6,MATCH(C707,'HARGA SATUAN'!$C$7:$C$1492,0),0)))</f>
        <v>0</v>
      </c>
      <c r="F707" s="668" t="str">
        <f ca="1" t="shared" si="32"/>
        <v/>
      </c>
      <c r="G707" s="573">
        <f ca="1">IF(ISERROR(OFFSET('HARGA SATUAN'!$I$6,MATCH(C707,'HARGA SATUAN'!$C$7:$C$1492,0),0)),"",OFFSET('HARGA SATUAN'!$I$6,MATCH(C707,'HARGA SATUAN'!$C$7:$C$1492,0),0))</f>
        <v>0</v>
      </c>
      <c r="H707" s="667" t="str">
        <f ca="1">IF(B707="","",#REF!)</f>
        <v/>
      </c>
      <c r="I707" s="667" t="str">
        <f ca="1">IF(B707="","",#REF!)</f>
        <v/>
      </c>
      <c r="J707" s="667" t="str">
        <f ca="1">IF(B707="","",#REF!)</f>
        <v/>
      </c>
      <c r="K707" s="667" t="str">
        <f ca="1">IF(B707="","",#REF!)</f>
        <v/>
      </c>
      <c r="L707" s="667" t="str">
        <f ca="1">IF(C707="","",#REF!)</f>
        <v/>
      </c>
    </row>
    <row r="708" spans="1:12">
      <c r="A708" s="640">
        <v>697</v>
      </c>
      <c r="B708" s="666" t="str">
        <f ca="1" t="shared" si="30"/>
        <v/>
      </c>
      <c r="C708" s="203" t="str">
        <f ca="1" t="shared" si="31"/>
        <v/>
      </c>
      <c r="D708" s="577" t="str">
        <f ca="1">IF(ISERROR(OFFSET('HARGA SATUAN'!$D$6,MATCH(C708,'HARGA SATUAN'!$C$7:$C$1492,0),0)),"",OFFSET('HARGA SATUAN'!$D$6,MATCH(C708,'HARGA SATUAN'!$C$7:$C$1492,0),0))</f>
        <v/>
      </c>
      <c r="E708" s="577">
        <f ca="1">IF(B708="+","Unit",IF(ISERROR(OFFSET('HARGA SATUAN'!$E$6,MATCH(C708,'HARGA SATUAN'!$C$7:$C$1492,0),0)),"",OFFSET('HARGA SATUAN'!$E$6,MATCH(C708,'HARGA SATUAN'!$C$7:$C$1492,0),0)))</f>
        <v>0</v>
      </c>
      <c r="F708" s="668" t="str">
        <f ca="1" t="shared" si="32"/>
        <v/>
      </c>
      <c r="G708" s="573">
        <f ca="1">IF(ISERROR(OFFSET('HARGA SATUAN'!$I$6,MATCH(C708,'HARGA SATUAN'!$C$7:$C$1492,0),0)),"",OFFSET('HARGA SATUAN'!$I$6,MATCH(C708,'HARGA SATUAN'!$C$7:$C$1492,0),0))</f>
        <v>0</v>
      </c>
      <c r="H708" s="667" t="str">
        <f ca="1">IF(B708="","",#REF!)</f>
        <v/>
      </c>
      <c r="I708" s="667" t="str">
        <f ca="1">IF(B708="","",#REF!)</f>
        <v/>
      </c>
      <c r="J708" s="667" t="str">
        <f ca="1">IF(B708="","",#REF!)</f>
        <v/>
      </c>
      <c r="K708" s="667" t="str">
        <f ca="1">IF(B708="","",#REF!)</f>
        <v/>
      </c>
      <c r="L708" s="667" t="str">
        <f ca="1">IF(C708="","",#REF!)</f>
        <v/>
      </c>
    </row>
    <row r="709" spans="1:12">
      <c r="A709" s="640">
        <v>698</v>
      </c>
      <c r="B709" s="666" t="str">
        <f ca="1" t="shared" si="30"/>
        <v/>
      </c>
      <c r="C709" s="203" t="str">
        <f ca="1" t="shared" si="31"/>
        <v/>
      </c>
      <c r="D709" s="577" t="str">
        <f ca="1">IF(ISERROR(OFFSET('HARGA SATUAN'!$D$6,MATCH(C709,'HARGA SATUAN'!$C$7:$C$1492,0),0)),"",OFFSET('HARGA SATUAN'!$D$6,MATCH(C709,'HARGA SATUAN'!$C$7:$C$1492,0),0))</f>
        <v/>
      </c>
      <c r="E709" s="577">
        <f ca="1">IF(B709="+","Unit",IF(ISERROR(OFFSET('HARGA SATUAN'!$E$6,MATCH(C709,'HARGA SATUAN'!$C$7:$C$1492,0),0)),"",OFFSET('HARGA SATUAN'!$E$6,MATCH(C709,'HARGA SATUAN'!$C$7:$C$1492,0),0)))</f>
        <v>0</v>
      </c>
      <c r="F709" s="668" t="str">
        <f ca="1" t="shared" si="32"/>
        <v/>
      </c>
      <c r="G709" s="573">
        <f ca="1">IF(ISERROR(OFFSET('HARGA SATUAN'!$I$6,MATCH(C709,'HARGA SATUAN'!$C$7:$C$1492,0),0)),"",OFFSET('HARGA SATUAN'!$I$6,MATCH(C709,'HARGA SATUAN'!$C$7:$C$1492,0),0))</f>
        <v>0</v>
      </c>
      <c r="H709" s="667" t="str">
        <f ca="1">IF(B709="","",#REF!)</f>
        <v/>
      </c>
      <c r="I709" s="667" t="str">
        <f ca="1">IF(B709="","",#REF!)</f>
        <v/>
      </c>
      <c r="J709" s="667" t="str">
        <f ca="1">IF(B709="","",#REF!)</f>
        <v/>
      </c>
      <c r="K709" s="667" t="str">
        <f ca="1">IF(B709="","",#REF!)</f>
        <v/>
      </c>
      <c r="L709" s="667" t="str">
        <f ca="1">IF(C709="","",#REF!)</f>
        <v/>
      </c>
    </row>
    <row r="710" spans="1:12">
      <c r="A710" s="640">
        <v>699</v>
      </c>
      <c r="B710" s="666" t="str">
        <f ca="1" t="shared" si="30"/>
        <v/>
      </c>
      <c r="C710" s="203" t="str">
        <f ca="1" t="shared" si="31"/>
        <v/>
      </c>
      <c r="D710" s="577" t="str">
        <f ca="1">IF(ISERROR(OFFSET('HARGA SATUAN'!$D$6,MATCH(C710,'HARGA SATUAN'!$C$7:$C$1492,0),0)),"",OFFSET('HARGA SATUAN'!$D$6,MATCH(C710,'HARGA SATUAN'!$C$7:$C$1492,0),0))</f>
        <v/>
      </c>
      <c r="E710" s="577">
        <f ca="1">IF(B710="+","Unit",IF(ISERROR(OFFSET('HARGA SATUAN'!$E$6,MATCH(C710,'HARGA SATUAN'!$C$7:$C$1492,0),0)),"",OFFSET('HARGA SATUAN'!$E$6,MATCH(C710,'HARGA SATUAN'!$C$7:$C$1492,0),0)))</f>
        <v>0</v>
      </c>
      <c r="F710" s="668" t="str">
        <f ca="1" t="shared" si="32"/>
        <v/>
      </c>
      <c r="G710" s="573">
        <f ca="1">IF(ISERROR(OFFSET('HARGA SATUAN'!$I$6,MATCH(C710,'HARGA SATUAN'!$C$7:$C$1492,0),0)),"",OFFSET('HARGA SATUAN'!$I$6,MATCH(C710,'HARGA SATUAN'!$C$7:$C$1492,0),0))</f>
        <v>0</v>
      </c>
      <c r="H710" s="667" t="str">
        <f ca="1">IF(B710="","",#REF!)</f>
        <v/>
      </c>
      <c r="I710" s="667" t="str">
        <f ca="1">IF(B710="","",#REF!)</f>
        <v/>
      </c>
      <c r="J710" s="667" t="str">
        <f ca="1">IF(B710="","",#REF!)</f>
        <v/>
      </c>
      <c r="K710" s="667" t="str">
        <f ca="1">IF(B710="","",#REF!)</f>
        <v/>
      </c>
      <c r="L710" s="667" t="str">
        <f ca="1">IF(C710="","",#REF!)</f>
        <v/>
      </c>
    </row>
    <row r="711" spans="1:12">
      <c r="A711" s="640">
        <v>700</v>
      </c>
      <c r="B711" s="666" t="str">
        <f ca="1" t="shared" si="30"/>
        <v/>
      </c>
      <c r="C711" s="203" t="str">
        <f ca="1" t="shared" si="31"/>
        <v/>
      </c>
      <c r="D711" s="666"/>
      <c r="E711" s="666"/>
      <c r="F711" s="668" t="str">
        <f ca="1" t="shared" si="32"/>
        <v/>
      </c>
      <c r="G711" s="573">
        <f ca="1">IF(ISERROR(OFFSET('HARGA SATUAN'!$I$6,MATCH(C711,'HARGA SATUAN'!$C$7:$C$1492,0),0)),"",OFFSET('HARGA SATUAN'!$I$6,MATCH(C711,'HARGA SATUAN'!$C$7:$C$1492,0),0))</f>
        <v>0</v>
      </c>
      <c r="H711" s="667" t="str">
        <f ca="1">IF(B711="","",#REF!)</f>
        <v/>
      </c>
      <c r="I711" s="667" t="str">
        <f ca="1">IF(B711="","",#REF!)</f>
        <v/>
      </c>
      <c r="J711" s="667" t="str">
        <f ca="1">IF(B711="","",#REF!)</f>
        <v/>
      </c>
      <c r="K711" s="667" t="str">
        <f ca="1">IF(B711="","",#REF!)</f>
        <v/>
      </c>
      <c r="L711" s="667" t="str">
        <f ca="1">IF(C711="","",#REF!)</f>
        <v/>
      </c>
    </row>
    <row r="712" spans="2:12">
      <c r="B712" s="675"/>
      <c r="C712" s="676"/>
      <c r="D712" s="676"/>
      <c r="E712" s="677"/>
      <c r="F712" s="677"/>
      <c r="G712" s="677"/>
      <c r="H712" s="678"/>
      <c r="I712" s="678"/>
      <c r="J712" s="678"/>
      <c r="K712" s="678"/>
      <c r="L712" s="678"/>
    </row>
    <row r="714" hidden="1" spans="2:6">
      <c r="B714" s="641">
        <v>1</v>
      </c>
      <c r="C714" s="642" t="str">
        <f ca="1">IF(ISERROR(OFFSET('HARGA SATUAN'!$C$6,MATCH(B714,'HARGA SATUAN'!$N$7:$N$1492,0),0)),"",OFFSET('HARGA SATUAN'!$C$6,MATCH(B714,'HARGA SATUAN'!$N$7:$N$1492,0),0))</f>
        <v>KWH MPB; 1P;230V;5(60)A;1;2W</v>
      </c>
      <c r="D714" s="642">
        <f ca="1">SUMIFS(RAB!$F$14:$F$68,RAB!$C$14:$C$68,C714)</f>
        <v>0</v>
      </c>
      <c r="E714" s="551">
        <f ca="1">IF(D714=0,0,1)</f>
        <v>0</v>
      </c>
      <c r="F714" s="551">
        <f ca="1">IF(D714=0,0,SUM($E$713:E714))</f>
        <v>0</v>
      </c>
    </row>
    <row r="715" hidden="1" spans="2:6">
      <c r="B715" s="641">
        <v>2</v>
      </c>
      <c r="C715" s="642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642">
        <f ca="1">SUMIFS(RAB!$F$14:$F$68,RAB!$C$14:$C$68,C715)</f>
        <v>0</v>
      </c>
      <c r="E715" s="551">
        <f ca="1" t="shared" ref="E715:E778" si="33">IF(D715=0,0,1)</f>
        <v>0</v>
      </c>
      <c r="F715" s="551">
        <f ca="1">IF(D715=0,0,SUM($E$713:E715))</f>
        <v>0</v>
      </c>
    </row>
    <row r="716" hidden="1" spans="2:6">
      <c r="B716" s="641">
        <v>3</v>
      </c>
      <c r="C716" s="642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642">
        <f ca="1">SUMIFS(RAB!$F$14:$F$68,RAB!$C$14:$C$68,C716)</f>
        <v>0</v>
      </c>
      <c r="E716" s="551">
        <f ca="1" t="shared" si="33"/>
        <v>0</v>
      </c>
      <c r="F716" s="551">
        <f ca="1">IF(D716=0,0,SUM($E$713:E716))</f>
        <v>0</v>
      </c>
    </row>
    <row r="717" hidden="1" spans="2:6">
      <c r="B717" s="641">
        <v>4</v>
      </c>
      <c r="C717" s="642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642">
        <f ca="1">SUMIFS(RAB!$F$14:$F$68,RAB!$C$14:$C$68,C717)</f>
        <v>0</v>
      </c>
      <c r="E717" s="551">
        <f ca="1" t="shared" si="33"/>
        <v>0</v>
      </c>
      <c r="F717" s="551">
        <f ca="1">IF(D717=0,0,SUM($E$713:E717))</f>
        <v>0</v>
      </c>
    </row>
    <row r="718" hidden="1" spans="2:6">
      <c r="B718" s="641">
        <v>5</v>
      </c>
      <c r="C718" s="642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642">
        <f ca="1">SUMIFS(RAB!$F$14:$F$68,RAB!$C$14:$C$68,C718)</f>
        <v>0</v>
      </c>
      <c r="E718" s="551">
        <f ca="1" t="shared" si="33"/>
        <v>0</v>
      </c>
      <c r="F718" s="551">
        <f ca="1">IF(D718=0,0,SUM($E$713:E718))</f>
        <v>0</v>
      </c>
    </row>
    <row r="719" hidden="1" spans="2:6">
      <c r="B719" s="641">
        <v>6</v>
      </c>
      <c r="C719" s="642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642">
        <f ca="1">SUMIFS(RAB!$F$14:$F$68,RAB!$C$14:$C$68,C719)</f>
        <v>0</v>
      </c>
      <c r="E719" s="551">
        <f ca="1" t="shared" si="33"/>
        <v>0</v>
      </c>
      <c r="F719" s="551">
        <f ca="1">IF(D719=0,0,SUM($E$713:E719))</f>
        <v>0</v>
      </c>
    </row>
    <row r="720" hidden="1" spans="2:6">
      <c r="B720" s="641">
        <v>7</v>
      </c>
      <c r="C720" s="642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642">
        <f ca="1">SUMIFS(RAB!$F$14:$F$68,RAB!$C$14:$C$68,C720)</f>
        <v>1</v>
      </c>
      <c r="E720" s="551">
        <f ca="1" t="shared" si="33"/>
        <v>1</v>
      </c>
      <c r="F720" s="551">
        <f ca="1">IF(D720=0,0,SUM($E$713:E720))</f>
        <v>1</v>
      </c>
    </row>
    <row r="721" hidden="1" spans="2:6">
      <c r="B721" s="641">
        <v>8</v>
      </c>
      <c r="C721" s="642" t="str">
        <f ca="1">IF(ISERROR(OFFSET('HARGA SATUAN'!$C$6,MATCH(B721,'HARGA SATUAN'!$N$7:$N$1492,0),0)),"",OFFSET('HARGA SATUAN'!$C$6,MATCH(B721,'HARGA SATUAN'!$N$7:$N$1492,0),0))</f>
        <v>MCB 1 Fasa 2 A</v>
      </c>
      <c r="D721" s="642">
        <f ca="1">SUMIFS(RAB!$F$14:$F$68,RAB!$C$14:$C$68,C721)</f>
        <v>0</v>
      </c>
      <c r="E721" s="551">
        <f ca="1" t="shared" si="33"/>
        <v>0</v>
      </c>
      <c r="F721" s="551">
        <f ca="1">IF(D721=0,0,SUM($E$713:E721))</f>
        <v>0</v>
      </c>
    </row>
    <row r="722" hidden="1" spans="2:6">
      <c r="B722" s="641">
        <v>9</v>
      </c>
      <c r="C722" s="642" t="str">
        <f ca="1">IF(ISERROR(OFFSET('HARGA SATUAN'!$C$6,MATCH(B722,'HARGA SATUAN'!$N$7:$N$1492,0),0)),"",OFFSET('HARGA SATUAN'!$C$6,MATCH(B722,'HARGA SATUAN'!$N$7:$N$1492,0),0))</f>
        <v>MCB 1 Fasa 4 A</v>
      </c>
      <c r="D722" s="642">
        <f ca="1">SUMIFS(RAB!$F$14:$F$68,RAB!$C$14:$C$68,C722)</f>
        <v>0</v>
      </c>
      <c r="E722" s="551">
        <f ca="1" t="shared" si="33"/>
        <v>0</v>
      </c>
      <c r="F722" s="551">
        <f ca="1">IF(D722=0,0,SUM($E$713:E722))</f>
        <v>0</v>
      </c>
    </row>
    <row r="723" hidden="1" spans="2:6">
      <c r="B723" s="641">
        <v>10</v>
      </c>
      <c r="C723" s="642" t="str">
        <f ca="1">IF(ISERROR(OFFSET('HARGA SATUAN'!$C$6,MATCH(B723,'HARGA SATUAN'!$N$7:$N$1492,0),0)),"",OFFSET('HARGA SATUAN'!$C$6,MATCH(B723,'HARGA SATUAN'!$N$7:$N$1492,0),0))</f>
        <v>MCB 1 Fasa 6 A</v>
      </c>
      <c r="D723" s="642">
        <f ca="1">SUMIFS(RAB!$F$14:$F$68,RAB!$C$14:$C$68,C723)</f>
        <v>0</v>
      </c>
      <c r="E723" s="551">
        <f ca="1" t="shared" si="33"/>
        <v>0</v>
      </c>
      <c r="F723" s="551">
        <f ca="1">IF(D723=0,0,SUM($E$713:E723))</f>
        <v>0</v>
      </c>
    </row>
    <row r="724" hidden="1" spans="2:6">
      <c r="B724" s="641">
        <v>11</v>
      </c>
      <c r="C724" s="642" t="str">
        <f ca="1">IF(ISERROR(OFFSET('HARGA SATUAN'!$C$6,MATCH(B724,'HARGA SATUAN'!$N$7:$N$1492,0),0)),"",OFFSET('HARGA SATUAN'!$C$6,MATCH(B724,'HARGA SATUAN'!$N$7:$N$1492,0),0))</f>
        <v>MCB 1 Fasa 10 A</v>
      </c>
      <c r="D724" s="642">
        <f ca="1">SUMIFS(RAB!$F$14:$F$68,RAB!$C$14:$C$68,C724)</f>
        <v>0</v>
      </c>
      <c r="E724" s="551">
        <f ca="1" t="shared" si="33"/>
        <v>0</v>
      </c>
      <c r="F724" s="551">
        <f ca="1">IF(D724=0,0,SUM($E$713:E724))</f>
        <v>0</v>
      </c>
    </row>
    <row r="725" hidden="1" spans="2:6">
      <c r="B725" s="641">
        <v>12</v>
      </c>
      <c r="C725" s="642" t="str">
        <f ca="1">IF(ISERROR(OFFSET('HARGA SATUAN'!$C$6,MATCH(B725,'HARGA SATUAN'!$N$7:$N$1492,0),0)),"",OFFSET('HARGA SATUAN'!$C$6,MATCH(B725,'HARGA SATUAN'!$N$7:$N$1492,0),0))</f>
        <v>MCB 1 Fasa 16 A</v>
      </c>
      <c r="D725" s="642">
        <f ca="1">SUMIFS(RAB!$F$14:$F$68,RAB!$C$14:$C$68,C725)</f>
        <v>0</v>
      </c>
      <c r="E725" s="551">
        <f ca="1" t="shared" si="33"/>
        <v>0</v>
      </c>
      <c r="F725" s="551">
        <f ca="1">IF(D725=0,0,SUM($E$713:E725))</f>
        <v>0</v>
      </c>
    </row>
    <row r="726" hidden="1" spans="2:6">
      <c r="B726" s="641">
        <v>13</v>
      </c>
      <c r="C726" s="642" t="str">
        <f ca="1">IF(ISERROR(OFFSET('HARGA SATUAN'!$C$6,MATCH(B726,'HARGA SATUAN'!$N$7:$N$1492,0),0)),"",OFFSET('HARGA SATUAN'!$C$6,MATCH(B726,'HARGA SATUAN'!$N$7:$N$1492,0),0))</f>
        <v>MCB 1 Fasa 20 A</v>
      </c>
      <c r="D726" s="642">
        <f ca="1">SUMIFS(RAB!$F$14:$F$68,RAB!$C$14:$C$68,C726)</f>
        <v>0</v>
      </c>
      <c r="E726" s="551">
        <f ca="1" t="shared" si="33"/>
        <v>0</v>
      </c>
      <c r="F726" s="551">
        <f ca="1">IF(D726=0,0,SUM($E$713:E726))</f>
        <v>0</v>
      </c>
    </row>
    <row r="727" hidden="1" spans="2:6">
      <c r="B727" s="641">
        <v>14</v>
      </c>
      <c r="C727" s="642" t="str">
        <f ca="1">IF(ISERROR(OFFSET('HARGA SATUAN'!$C$6,MATCH(B727,'HARGA SATUAN'!$N$7:$N$1492,0),0)),"",OFFSET('HARGA SATUAN'!$C$6,MATCH(B727,'HARGA SATUAN'!$N$7:$N$1492,0),0))</f>
        <v>MCB 1 Fasa 25 A</v>
      </c>
      <c r="D727" s="642">
        <f ca="1">SUMIFS(RAB!$F$14:$F$68,RAB!$C$14:$C$68,C727)</f>
        <v>0</v>
      </c>
      <c r="E727" s="551">
        <f ca="1" t="shared" si="33"/>
        <v>0</v>
      </c>
      <c r="F727" s="551">
        <f ca="1">IF(D727=0,0,SUM($E$713:E727))</f>
        <v>0</v>
      </c>
    </row>
    <row r="728" hidden="1" spans="2:6">
      <c r="B728" s="641">
        <v>15</v>
      </c>
      <c r="C728" s="642" t="str">
        <f ca="1">IF(ISERROR(OFFSET('HARGA SATUAN'!$C$6,MATCH(B728,'HARGA SATUAN'!$N$7:$N$1492,0),0)),"",OFFSET('HARGA SATUAN'!$C$6,MATCH(B728,'HARGA SATUAN'!$N$7:$N$1492,0),0))</f>
        <v>MCB 1 Fasa 35 A</v>
      </c>
      <c r="D728" s="642">
        <f ca="1">SUMIFS(RAB!$F$14:$F$68,RAB!$C$14:$C$68,C728)</f>
        <v>0</v>
      </c>
      <c r="E728" s="551">
        <f ca="1" t="shared" si="33"/>
        <v>0</v>
      </c>
      <c r="F728" s="551">
        <f ca="1">IF(D728=0,0,SUM($E$713:E728))</f>
        <v>0</v>
      </c>
    </row>
    <row r="729" hidden="1" spans="2:6">
      <c r="B729" s="641">
        <v>16</v>
      </c>
      <c r="C729" s="642" t="str">
        <f ca="1">IF(ISERROR(OFFSET('HARGA SATUAN'!$C$6,MATCH(B729,'HARGA SATUAN'!$N$7:$N$1492,0),0)),"",OFFSET('HARGA SATUAN'!$C$6,MATCH(B729,'HARGA SATUAN'!$N$7:$N$1492,0),0))</f>
        <v>MCB 1 Fasa 50 A</v>
      </c>
      <c r="D729" s="642">
        <f ca="1">SUMIFS(RAB!$F$14:$F$68,RAB!$C$14:$C$68,C729)</f>
        <v>0</v>
      </c>
      <c r="E729" s="551">
        <f ca="1" t="shared" si="33"/>
        <v>0</v>
      </c>
      <c r="F729" s="551">
        <f ca="1">IF(D729=0,0,SUM($E$713:E729))</f>
        <v>0</v>
      </c>
    </row>
    <row r="730" hidden="1" spans="2:6">
      <c r="B730" s="641">
        <v>17</v>
      </c>
      <c r="C730" s="642" t="str">
        <f ca="1">IF(ISERROR(OFFSET('HARGA SATUAN'!$C$6,MATCH(B730,'HARGA SATUAN'!$N$7:$N$1492,0),0)),"",OFFSET('HARGA SATUAN'!$C$6,MATCH(B730,'HARGA SATUAN'!$N$7:$N$1492,0),0))</f>
        <v>MCB 3 Fasa 10 A</v>
      </c>
      <c r="D730" s="642">
        <f ca="1">SUMIFS(RAB!$F$14:$F$68,RAB!$C$14:$C$68,C730)</f>
        <v>0</v>
      </c>
      <c r="E730" s="551">
        <f ca="1" t="shared" si="33"/>
        <v>0</v>
      </c>
      <c r="F730" s="551">
        <f ca="1">IF(D730=0,0,SUM($E$713:E730))</f>
        <v>0</v>
      </c>
    </row>
    <row r="731" hidden="1" spans="2:6">
      <c r="B731" s="641">
        <v>18</v>
      </c>
      <c r="C731" s="642" t="str">
        <f ca="1">IF(ISERROR(OFFSET('HARGA SATUAN'!$C$6,MATCH(B731,'HARGA SATUAN'!$N$7:$N$1492,0),0)),"",OFFSET('HARGA SATUAN'!$C$6,MATCH(B731,'HARGA SATUAN'!$N$7:$N$1492,0),0))</f>
        <v>MCB 3 Fasa 16 A</v>
      </c>
      <c r="D731" s="642">
        <f ca="1">SUMIFS(RAB!$F$14:$F$68,RAB!$C$14:$C$68,C731)</f>
        <v>0</v>
      </c>
      <c r="E731" s="551">
        <f ca="1" t="shared" si="33"/>
        <v>0</v>
      </c>
      <c r="F731" s="551">
        <f ca="1">IF(D731=0,0,SUM($E$713:E731))</f>
        <v>0</v>
      </c>
    </row>
    <row r="732" hidden="1" spans="2:6">
      <c r="B732" s="641">
        <v>19</v>
      </c>
      <c r="C732" s="642" t="str">
        <f ca="1">IF(ISERROR(OFFSET('HARGA SATUAN'!$C$6,MATCH(B732,'HARGA SATUAN'!$N$7:$N$1492,0),0)),"",OFFSET('HARGA SATUAN'!$C$6,MATCH(B732,'HARGA SATUAN'!$N$7:$N$1492,0),0))</f>
        <v>MCB 3 Fasa 20 A</v>
      </c>
      <c r="D732" s="642">
        <f ca="1">SUMIFS(RAB!$F$14:$F$68,RAB!$C$14:$C$68,C732)</f>
        <v>0</v>
      </c>
      <c r="E732" s="551">
        <f ca="1" t="shared" si="33"/>
        <v>0</v>
      </c>
      <c r="F732" s="551">
        <f ca="1">IF(D732=0,0,SUM($E$713:E732))</f>
        <v>0</v>
      </c>
    </row>
    <row r="733" hidden="1" spans="2:6">
      <c r="B733" s="641">
        <v>20</v>
      </c>
      <c r="C733" s="642" t="str">
        <f ca="1">IF(ISERROR(OFFSET('HARGA SATUAN'!$C$6,MATCH(B733,'HARGA SATUAN'!$N$7:$N$1492,0),0)),"",OFFSET('HARGA SATUAN'!$C$6,MATCH(B733,'HARGA SATUAN'!$N$7:$N$1492,0),0))</f>
        <v>MCB 3 Fasa 25 A</v>
      </c>
      <c r="D733" s="642">
        <f ca="1">SUMIFS(RAB!$F$14:$F$68,RAB!$C$14:$C$68,C733)</f>
        <v>0</v>
      </c>
      <c r="E733" s="551">
        <f ca="1" t="shared" si="33"/>
        <v>0</v>
      </c>
      <c r="F733" s="551">
        <f ca="1">IF(D733=0,0,SUM($E$713:E733))</f>
        <v>0</v>
      </c>
    </row>
    <row r="734" hidden="1" spans="2:6">
      <c r="B734" s="641">
        <v>21</v>
      </c>
      <c r="C734" s="642" t="str">
        <f ca="1">IF(ISERROR(OFFSET('HARGA SATUAN'!$C$6,MATCH(B734,'HARGA SATUAN'!$N$7:$N$1492,0),0)),"",OFFSET('HARGA SATUAN'!$C$6,MATCH(B734,'HARGA SATUAN'!$N$7:$N$1492,0),0))</f>
        <v>MCB 3 Fasa 35 A</v>
      </c>
      <c r="D734" s="642">
        <f ca="1">SUMIFS(RAB!$F$14:$F$68,RAB!$C$14:$C$68,C734)</f>
        <v>0</v>
      </c>
      <c r="E734" s="551">
        <f ca="1" t="shared" si="33"/>
        <v>0</v>
      </c>
      <c r="F734" s="551">
        <f ca="1">IF(D734=0,0,SUM($E$713:E734))</f>
        <v>0</v>
      </c>
    </row>
    <row r="735" hidden="1" spans="2:6">
      <c r="B735" s="641">
        <v>22</v>
      </c>
      <c r="C735" s="642" t="str">
        <f ca="1">IF(ISERROR(OFFSET('HARGA SATUAN'!$C$6,MATCH(B735,'HARGA SATUAN'!$N$7:$N$1492,0),0)),"",OFFSET('HARGA SATUAN'!$C$6,MATCH(B735,'HARGA SATUAN'!$N$7:$N$1492,0),0))</f>
        <v>CT TM Indoor Tipe Blok 10/5-5A</v>
      </c>
      <c r="D735" s="642">
        <f ca="1">SUMIFS(RAB!$F$14:$F$68,RAB!$C$14:$C$68,C735)</f>
        <v>0</v>
      </c>
      <c r="E735" s="551">
        <f ca="1" t="shared" si="33"/>
        <v>0</v>
      </c>
      <c r="F735" s="551">
        <f ca="1">IF(D735=0,0,SUM($E$713:E735))</f>
        <v>0</v>
      </c>
    </row>
    <row r="736" hidden="1" spans="2:6">
      <c r="B736" s="641">
        <v>23</v>
      </c>
      <c r="C736" s="642" t="str">
        <f ca="1">IF(ISERROR(OFFSET('HARGA SATUAN'!$C$6,MATCH(B736,'HARGA SATUAN'!$N$7:$N$1492,0),0)),"",OFFSET('HARGA SATUAN'!$C$6,MATCH(B736,'HARGA SATUAN'!$N$7:$N$1492,0),0))</f>
        <v>CT TM Indoor Tipe Blok 15/5-5A</v>
      </c>
      <c r="D736" s="642">
        <f ca="1">SUMIFS(RAB!$F$14:$F$68,RAB!$C$14:$C$68,C736)</f>
        <v>0</v>
      </c>
      <c r="E736" s="551">
        <f ca="1" t="shared" si="33"/>
        <v>0</v>
      </c>
      <c r="F736" s="551">
        <f ca="1">IF(D736=0,0,SUM($E$713:E736))</f>
        <v>0</v>
      </c>
    </row>
    <row r="737" hidden="1" spans="2:6">
      <c r="B737" s="641">
        <v>24</v>
      </c>
      <c r="C737" s="642" t="str">
        <f ca="1">IF(ISERROR(OFFSET('HARGA SATUAN'!$C$6,MATCH(B737,'HARGA SATUAN'!$N$7:$N$1492,0),0)),"",OFFSET('HARGA SATUAN'!$C$6,MATCH(B737,'HARGA SATUAN'!$N$7:$N$1492,0),0))</f>
        <v>CT TM Indoor Tipe Blok 20/5-5A</v>
      </c>
      <c r="D737" s="642">
        <f ca="1">SUMIFS(RAB!$F$14:$F$68,RAB!$C$14:$C$68,C737)</f>
        <v>0</v>
      </c>
      <c r="E737" s="551">
        <f ca="1" t="shared" si="33"/>
        <v>0</v>
      </c>
      <c r="F737" s="551">
        <f ca="1">IF(D737=0,0,SUM($E$713:E737))</f>
        <v>0</v>
      </c>
    </row>
    <row r="738" hidden="1" spans="2:6">
      <c r="B738" s="641">
        <v>25</v>
      </c>
      <c r="C738" s="642" t="str">
        <f ca="1">IF(ISERROR(OFFSET('HARGA SATUAN'!$C$6,MATCH(B738,'HARGA SATUAN'!$N$7:$N$1492,0),0)),"",OFFSET('HARGA SATUAN'!$C$6,MATCH(B738,'HARGA SATUAN'!$N$7:$N$1492,0),0))</f>
        <v>CT TM Indoor Tipe Blok 30/5-5A</v>
      </c>
      <c r="D738" s="642">
        <f ca="1">SUMIFS(RAB!$F$14:$F$68,RAB!$C$14:$C$68,C738)</f>
        <v>0</v>
      </c>
      <c r="E738" s="551">
        <f ca="1" t="shared" si="33"/>
        <v>0</v>
      </c>
      <c r="F738" s="551">
        <f ca="1">IF(D738=0,0,SUM($E$713:E738))</f>
        <v>0</v>
      </c>
    </row>
    <row r="739" hidden="1" spans="2:6">
      <c r="B739" s="641">
        <v>26</v>
      </c>
      <c r="C739" s="642" t="str">
        <f ca="1">IF(ISERROR(OFFSET('HARGA SATUAN'!$C$6,MATCH(B739,'HARGA SATUAN'!$N$7:$N$1492,0),0)),"",OFFSET('HARGA SATUAN'!$C$6,MATCH(B739,'HARGA SATUAN'!$N$7:$N$1492,0),0))</f>
        <v>CT TM Indoor Tipe Blok 40/5-5A</v>
      </c>
      <c r="D739" s="642">
        <f ca="1">SUMIFS(RAB!$F$14:$F$68,RAB!$C$14:$C$68,C739)</f>
        <v>0</v>
      </c>
      <c r="E739" s="551">
        <f ca="1" t="shared" si="33"/>
        <v>0</v>
      </c>
      <c r="F739" s="551">
        <f ca="1">IF(D739=0,0,SUM($E$713:E739))</f>
        <v>0</v>
      </c>
    </row>
    <row r="740" hidden="1" spans="2:6">
      <c r="B740" s="641">
        <v>27</v>
      </c>
      <c r="C740" s="642" t="str">
        <f ca="1">IF(ISERROR(OFFSET('HARGA SATUAN'!$C$6,MATCH(B740,'HARGA SATUAN'!$N$7:$N$1492,0),0)),"",OFFSET('HARGA SATUAN'!$C$6,MATCH(B740,'HARGA SATUAN'!$N$7:$N$1492,0),0))</f>
        <v>CT TM Indoor Tipe Blok 50/5-5A</v>
      </c>
      <c r="D740" s="642">
        <f ca="1">SUMIFS(RAB!$F$14:$F$68,RAB!$C$14:$C$68,C740)</f>
        <v>0</v>
      </c>
      <c r="E740" s="551">
        <f ca="1" t="shared" si="33"/>
        <v>0</v>
      </c>
      <c r="F740" s="551">
        <f ca="1">IF(D740=0,0,SUM($E$713:E740))</f>
        <v>0</v>
      </c>
    </row>
    <row r="741" hidden="1" spans="2:6">
      <c r="B741" s="641">
        <v>28</v>
      </c>
      <c r="C741" s="642" t="str">
        <f ca="1">IF(ISERROR(OFFSET('HARGA SATUAN'!$C$6,MATCH(B741,'HARGA SATUAN'!$N$7:$N$1492,0),0)),"",OFFSET('HARGA SATUAN'!$C$6,MATCH(B741,'HARGA SATUAN'!$N$7:$N$1492,0),0))</f>
        <v>CT TM Indoor Tipe Blok 60/5-5A</v>
      </c>
      <c r="D741" s="642">
        <f ca="1">SUMIFS(RAB!$F$14:$F$68,RAB!$C$14:$C$68,C741)</f>
        <v>0</v>
      </c>
      <c r="E741" s="551">
        <f ca="1" t="shared" si="33"/>
        <v>0</v>
      </c>
      <c r="F741" s="551">
        <f ca="1">IF(D741=0,0,SUM($E$713:E741))</f>
        <v>0</v>
      </c>
    </row>
    <row r="742" hidden="1" spans="2:6">
      <c r="B742" s="641">
        <v>29</v>
      </c>
      <c r="C742" s="642" t="str">
        <f ca="1">IF(ISERROR(OFFSET('HARGA SATUAN'!$C$6,MATCH(B742,'HARGA SATUAN'!$N$7:$N$1492,0),0)),"",OFFSET('HARGA SATUAN'!$C$6,MATCH(B742,'HARGA SATUAN'!$N$7:$N$1492,0),0))</f>
        <v>CT TM Indoor Tipe Blok 75/5-5A</v>
      </c>
      <c r="D742" s="642">
        <f ca="1">SUMIFS(RAB!$F$14:$F$68,RAB!$C$14:$C$68,C742)</f>
        <v>0</v>
      </c>
      <c r="E742" s="551">
        <f ca="1" t="shared" si="33"/>
        <v>0</v>
      </c>
      <c r="F742" s="551">
        <f ca="1">IF(D742=0,0,SUM($E$713:E742))</f>
        <v>0</v>
      </c>
    </row>
    <row r="743" hidden="1" spans="2:6">
      <c r="B743" s="641">
        <v>30</v>
      </c>
      <c r="C743" s="642" t="str">
        <f ca="1">IF(ISERROR(OFFSET('HARGA SATUAN'!$C$6,MATCH(B743,'HARGA SATUAN'!$N$7:$N$1492,0),0)),"",OFFSET('HARGA SATUAN'!$C$6,MATCH(B743,'HARGA SATUAN'!$N$7:$N$1492,0),0))</f>
        <v>CT TM Indoor Tipe Blok 80/5-5A</v>
      </c>
      <c r="D743" s="642">
        <f ca="1">SUMIFS(RAB!$F$14:$F$68,RAB!$C$14:$C$68,C743)</f>
        <v>0</v>
      </c>
      <c r="E743" s="551">
        <f ca="1" t="shared" si="33"/>
        <v>0</v>
      </c>
      <c r="F743" s="551">
        <f ca="1">IF(D743=0,0,SUM($E$713:E743))</f>
        <v>0</v>
      </c>
    </row>
    <row r="744" hidden="1" spans="2:6">
      <c r="B744" s="641">
        <v>31</v>
      </c>
      <c r="C744" s="642" t="str">
        <f ca="1">IF(ISERROR(OFFSET('HARGA SATUAN'!$C$6,MATCH(B744,'HARGA SATUAN'!$N$7:$N$1492,0),0)),"",OFFSET('HARGA SATUAN'!$C$6,MATCH(B744,'HARGA SATUAN'!$N$7:$N$1492,0),0))</f>
        <v>CT TM Indoor Tipe Blok 100/5-5A</v>
      </c>
      <c r="D744" s="642">
        <f ca="1">SUMIFS(RAB!$F$14:$F$68,RAB!$C$14:$C$68,C744)</f>
        <v>0</v>
      </c>
      <c r="E744" s="551">
        <f ca="1" t="shared" si="33"/>
        <v>0</v>
      </c>
      <c r="F744" s="551">
        <f ca="1">IF(D744=0,0,SUM($E$713:E744))</f>
        <v>0</v>
      </c>
    </row>
    <row r="745" hidden="1" spans="2:6">
      <c r="B745" s="641">
        <v>32</v>
      </c>
      <c r="C745" s="642" t="str">
        <f ca="1">IF(ISERROR(OFFSET('HARGA SATUAN'!$C$6,MATCH(B745,'HARGA SATUAN'!$N$7:$N$1492,0),0)),"",OFFSET('HARGA SATUAN'!$C$6,MATCH(B745,'HARGA SATUAN'!$N$7:$N$1492,0),0))</f>
        <v>CT TM Indoor Tipe Blok 150/5-5A</v>
      </c>
      <c r="D745" s="642">
        <f ca="1">SUMIFS(RAB!$F$14:$F$68,RAB!$C$14:$C$68,C745)</f>
        <v>0</v>
      </c>
      <c r="E745" s="551">
        <f ca="1" t="shared" si="33"/>
        <v>0</v>
      </c>
      <c r="F745" s="551">
        <f ca="1">IF(D745=0,0,SUM($E$713:E745))</f>
        <v>0</v>
      </c>
    </row>
    <row r="746" hidden="1" spans="2:6">
      <c r="B746" s="641">
        <v>33</v>
      </c>
      <c r="C746" s="642" t="str">
        <f ca="1">IF(ISERROR(OFFSET('HARGA SATUAN'!$C$6,MATCH(B746,'HARGA SATUAN'!$N$7:$N$1492,0),0)),"",OFFSET('HARGA SATUAN'!$C$6,MATCH(B746,'HARGA SATUAN'!$N$7:$N$1492,0),0))</f>
        <v>CT TM Indoor Tipe Blok 200/5-5A</v>
      </c>
      <c r="D746" s="642">
        <f ca="1">SUMIFS(RAB!$F$14:$F$68,RAB!$C$14:$C$68,C746)</f>
        <v>0</v>
      </c>
      <c r="E746" s="551">
        <f ca="1" t="shared" si="33"/>
        <v>0</v>
      </c>
      <c r="F746" s="551">
        <f ca="1">IF(D746=0,0,SUM($E$713:E746))</f>
        <v>0</v>
      </c>
    </row>
    <row r="747" hidden="1" spans="2:6">
      <c r="B747" s="641">
        <v>34</v>
      </c>
      <c r="C747" s="642" t="str">
        <f ca="1">IF(ISERROR(OFFSET('HARGA SATUAN'!$C$6,MATCH(B747,'HARGA SATUAN'!$N$7:$N$1492,0),0)),"",OFFSET('HARGA SATUAN'!$C$6,MATCH(B747,'HARGA SATUAN'!$N$7:$N$1492,0),0))</f>
        <v>CT TM Indoor Tipe Blok 250/5-5A</v>
      </c>
      <c r="D747" s="642">
        <f ca="1">SUMIFS(RAB!$F$14:$F$68,RAB!$C$14:$C$68,C747)</f>
        <v>0</v>
      </c>
      <c r="E747" s="551">
        <f ca="1" t="shared" si="33"/>
        <v>0</v>
      </c>
      <c r="F747" s="551">
        <f ca="1">IF(D747=0,0,SUM($E$713:E747))</f>
        <v>0</v>
      </c>
    </row>
    <row r="748" hidden="1" spans="2:6">
      <c r="B748" s="641">
        <v>35</v>
      </c>
      <c r="C748" s="642" t="str">
        <f ca="1">IF(ISERROR(OFFSET('HARGA SATUAN'!$C$6,MATCH(B748,'HARGA SATUAN'!$N$7:$N$1492,0),0)),"",OFFSET('HARGA SATUAN'!$C$6,MATCH(B748,'HARGA SATUAN'!$N$7:$N$1492,0),0))</f>
        <v>CT TM Indoor Tipe Blok 300/5-5A</v>
      </c>
      <c r="D748" s="642">
        <f ca="1">SUMIFS(RAB!$F$14:$F$68,RAB!$C$14:$C$68,C748)</f>
        <v>0</v>
      </c>
      <c r="E748" s="551">
        <f ca="1" t="shared" si="33"/>
        <v>0</v>
      </c>
      <c r="F748" s="551">
        <f ca="1">IF(D748=0,0,SUM($E$713:E748))</f>
        <v>0</v>
      </c>
    </row>
    <row r="749" hidden="1" spans="2:6">
      <c r="B749" s="641">
        <v>36</v>
      </c>
      <c r="C749" s="642" t="str">
        <f ca="1">IF(ISERROR(OFFSET('HARGA SATUAN'!$C$6,MATCH(B749,'HARGA SATUAN'!$N$7:$N$1492,0),0)),"",OFFSET('HARGA SATUAN'!$C$6,MATCH(B749,'HARGA SATUAN'!$N$7:$N$1492,0),0))</f>
        <v>CT TM Indoor Tipe Blok 400/5-5A</v>
      </c>
      <c r="D749" s="642">
        <f ca="1">SUMIFS(RAB!$F$14:$F$68,RAB!$C$14:$C$68,C749)</f>
        <v>0</v>
      </c>
      <c r="E749" s="551">
        <f ca="1" t="shared" si="33"/>
        <v>0</v>
      </c>
      <c r="F749" s="551">
        <f ca="1">IF(D749=0,0,SUM($E$713:E749))</f>
        <v>0</v>
      </c>
    </row>
    <row r="750" hidden="1" spans="2:6">
      <c r="B750" s="641">
        <v>37</v>
      </c>
      <c r="C750" s="642" t="str">
        <f ca="1">IF(ISERROR(OFFSET('HARGA SATUAN'!$C$6,MATCH(B750,'HARGA SATUAN'!$N$7:$N$1492,0),0)),"",OFFSET('HARGA SATUAN'!$C$6,MATCH(B750,'HARGA SATUAN'!$N$7:$N$1492,0),0))</f>
        <v>CT TM Indoor Tipe Blok 500/5-5A</v>
      </c>
      <c r="D750" s="642">
        <f ca="1">SUMIFS(RAB!$F$14:$F$68,RAB!$C$14:$C$68,C750)</f>
        <v>0</v>
      </c>
      <c r="E750" s="551">
        <f ca="1" t="shared" si="33"/>
        <v>0</v>
      </c>
      <c r="F750" s="551">
        <f ca="1">IF(D750=0,0,SUM($E$713:E750))</f>
        <v>0</v>
      </c>
    </row>
    <row r="751" hidden="1" spans="2:6">
      <c r="B751" s="641">
        <v>38</v>
      </c>
      <c r="C751" s="642" t="str">
        <f ca="1">IF(ISERROR(OFFSET('HARGA SATUAN'!$C$6,MATCH(B751,'HARGA SATUAN'!$N$7:$N$1492,0),0)),"",OFFSET('HARGA SATUAN'!$C$6,MATCH(B751,'HARGA SATUAN'!$N$7:$N$1492,0),0))</f>
        <v>CT TM Indoor Tipe Blok 600/5-5A</v>
      </c>
      <c r="D751" s="642">
        <f ca="1">SUMIFS(RAB!$F$14:$F$68,RAB!$C$14:$C$68,C751)</f>
        <v>0</v>
      </c>
      <c r="E751" s="551">
        <f ca="1" t="shared" si="33"/>
        <v>0</v>
      </c>
      <c r="F751" s="551">
        <f ca="1">IF(D751=0,0,SUM($E$713:E751))</f>
        <v>0</v>
      </c>
    </row>
    <row r="752" hidden="1" spans="2:6">
      <c r="B752" s="641">
        <v>39</v>
      </c>
      <c r="C752" s="642" t="str">
        <f ca="1">IF(ISERROR(OFFSET('HARGA SATUAN'!$C$6,MATCH(B752,'HARGA SATUAN'!$N$7:$N$1492,0),0)),"",OFFSET('HARGA SATUAN'!$C$6,MATCH(B752,'HARGA SATUAN'!$N$7:$N$1492,0),0))</f>
        <v>CT TM Indoor Tipe Blok 750/5-5A</v>
      </c>
      <c r="D752" s="642">
        <f ca="1">SUMIFS(RAB!$F$14:$F$68,RAB!$C$14:$C$68,C752)</f>
        <v>0</v>
      </c>
      <c r="E752" s="551">
        <f ca="1" t="shared" si="33"/>
        <v>0</v>
      </c>
      <c r="F752" s="551">
        <f ca="1">IF(D752=0,0,SUM($E$713:E752))</f>
        <v>0</v>
      </c>
    </row>
    <row r="753" hidden="1" spans="2:6">
      <c r="B753" s="641">
        <v>40</v>
      </c>
      <c r="C753" s="642" t="str">
        <f ca="1">IF(ISERROR(OFFSET('HARGA SATUAN'!$C$6,MATCH(B753,'HARGA SATUAN'!$N$7:$N$1492,0),0)),"",OFFSET('HARGA SATUAN'!$C$6,MATCH(B753,'HARGA SATUAN'!$N$7:$N$1492,0),0))</f>
        <v>CT TM Indoor Tipe Blok 800/5-5A</v>
      </c>
      <c r="D753" s="642">
        <f ca="1">SUMIFS(RAB!$F$14:$F$68,RAB!$C$14:$C$68,C753)</f>
        <v>0</v>
      </c>
      <c r="E753" s="551">
        <f ca="1" t="shared" si="33"/>
        <v>0</v>
      </c>
      <c r="F753" s="551">
        <f ca="1">IF(D753=0,0,SUM($E$713:E753))</f>
        <v>0</v>
      </c>
    </row>
    <row r="754" hidden="1" spans="2:6">
      <c r="B754" s="641">
        <v>41</v>
      </c>
      <c r="C754" s="642" t="str">
        <f ca="1">IF(ISERROR(OFFSET('HARGA SATUAN'!$C$6,MATCH(B754,'HARGA SATUAN'!$N$7:$N$1492,0),0)),"",OFFSET('HARGA SATUAN'!$C$6,MATCH(B754,'HARGA SATUAN'!$N$7:$N$1492,0),0))</f>
        <v>CT TM Indoor Tipe Blok 1000/5-5A</v>
      </c>
      <c r="D754" s="642">
        <f ca="1">SUMIFS(RAB!$F$14:$F$68,RAB!$C$14:$C$68,C754)</f>
        <v>0</v>
      </c>
      <c r="E754" s="551">
        <f ca="1" t="shared" si="33"/>
        <v>0</v>
      </c>
      <c r="F754" s="551">
        <f ca="1">IF(D754=0,0,SUM($E$713:E754))</f>
        <v>0</v>
      </c>
    </row>
    <row r="755" hidden="1" spans="2:6">
      <c r="B755" s="641">
        <v>42</v>
      </c>
      <c r="C755" s="642" t="str">
        <f ca="1">IF(ISERROR(OFFSET('HARGA SATUAN'!$C$6,MATCH(B755,'HARGA SATUAN'!$N$7:$N$1492,0),0)),"",OFFSET('HARGA SATUAN'!$C$6,MATCH(B755,'HARGA SATUAN'!$N$7:$N$1492,0),0))</f>
        <v>CT TM Indoor Tipe Ring 50/5-5A</v>
      </c>
      <c r="D755" s="642">
        <f ca="1">SUMIFS(RAB!$F$14:$F$68,RAB!$C$14:$C$68,C755)</f>
        <v>0</v>
      </c>
      <c r="E755" s="551">
        <f ca="1" t="shared" si="33"/>
        <v>0</v>
      </c>
      <c r="F755" s="551">
        <f ca="1">IF(D755=0,0,SUM($E$713:E755))</f>
        <v>0</v>
      </c>
    </row>
    <row r="756" hidden="1" spans="2:6">
      <c r="B756" s="641">
        <v>43</v>
      </c>
      <c r="C756" s="642" t="str">
        <f ca="1">IF(ISERROR(OFFSET('HARGA SATUAN'!$C$6,MATCH(B756,'HARGA SATUAN'!$N$7:$N$1492,0),0)),"",OFFSET('HARGA SATUAN'!$C$6,MATCH(B756,'HARGA SATUAN'!$N$7:$N$1492,0),0))</f>
        <v>CT TM Indoor Tipe Ring 100/5-5A</v>
      </c>
      <c r="D756" s="642">
        <f ca="1">SUMIFS(RAB!$F$14:$F$68,RAB!$C$14:$C$68,C756)</f>
        <v>0</v>
      </c>
      <c r="E756" s="551">
        <f ca="1" t="shared" si="33"/>
        <v>0</v>
      </c>
      <c r="F756" s="551">
        <f ca="1">IF(D756=0,0,SUM($E$713:E756))</f>
        <v>0</v>
      </c>
    </row>
    <row r="757" hidden="1" spans="2:6">
      <c r="B757" s="641">
        <v>44</v>
      </c>
      <c r="C757" s="642" t="str">
        <f ca="1">IF(ISERROR(OFFSET('HARGA SATUAN'!$C$6,MATCH(B757,'HARGA SATUAN'!$N$7:$N$1492,0),0)),"",OFFSET('HARGA SATUAN'!$C$6,MATCH(B757,'HARGA SATUAN'!$N$7:$N$1492,0),0))</f>
        <v>CT TM Outdoor  10/5</v>
      </c>
      <c r="D757" s="642">
        <f ca="1">SUMIFS(RAB!$F$14:$F$68,RAB!$C$14:$C$68,C757)</f>
        <v>0</v>
      </c>
      <c r="E757" s="551">
        <f ca="1" t="shared" si="33"/>
        <v>0</v>
      </c>
      <c r="F757" s="551">
        <f ca="1">IF(D757=0,0,SUM($E$713:E757))</f>
        <v>0</v>
      </c>
    </row>
    <row r="758" hidden="1" spans="2:6">
      <c r="B758" s="641">
        <v>45</v>
      </c>
      <c r="C758" s="642" t="str">
        <f ca="1">IF(ISERROR(OFFSET('HARGA SATUAN'!$C$6,MATCH(B758,'HARGA SATUAN'!$N$7:$N$1492,0),0)),"",OFFSET('HARGA SATUAN'!$C$6,MATCH(B758,'HARGA SATUAN'!$N$7:$N$1492,0),0))</f>
        <v>CT TM Outdoor  15/5</v>
      </c>
      <c r="D758" s="642">
        <f ca="1">SUMIFS(RAB!$F$14:$F$68,RAB!$C$14:$C$68,C758)</f>
        <v>0</v>
      </c>
      <c r="E758" s="551">
        <f ca="1" t="shared" si="33"/>
        <v>0</v>
      </c>
      <c r="F758" s="551">
        <f ca="1">IF(D758=0,0,SUM($E$713:E758))</f>
        <v>0</v>
      </c>
    </row>
    <row r="759" hidden="1" spans="2:6">
      <c r="B759" s="641">
        <v>46</v>
      </c>
      <c r="C759" s="642" t="str">
        <f ca="1">IF(ISERROR(OFFSET('HARGA SATUAN'!$C$6,MATCH(B759,'HARGA SATUAN'!$N$7:$N$1492,0),0)),"",OFFSET('HARGA SATUAN'!$C$6,MATCH(B759,'HARGA SATUAN'!$N$7:$N$1492,0),0))</f>
        <v>CT TM Outdoor  20/5</v>
      </c>
      <c r="D759" s="642">
        <f ca="1">SUMIFS(RAB!$F$14:$F$68,RAB!$C$14:$C$68,C759)</f>
        <v>0</v>
      </c>
      <c r="E759" s="551">
        <f ca="1" t="shared" si="33"/>
        <v>0</v>
      </c>
      <c r="F759" s="551">
        <f ca="1">IF(D759=0,0,SUM($E$713:E759))</f>
        <v>0</v>
      </c>
    </row>
    <row r="760" hidden="1" spans="2:6">
      <c r="B760" s="641">
        <v>47</v>
      </c>
      <c r="C760" s="642" t="str">
        <f ca="1">IF(ISERROR(OFFSET('HARGA SATUAN'!$C$6,MATCH(B760,'HARGA SATUAN'!$N$7:$N$1492,0),0)),"",OFFSET('HARGA SATUAN'!$C$6,MATCH(B760,'HARGA SATUAN'!$N$7:$N$1492,0),0))</f>
        <v>CT TM Outdoor  25/5</v>
      </c>
      <c r="D760" s="642">
        <f ca="1">SUMIFS(RAB!$F$14:$F$68,RAB!$C$14:$C$68,C760)</f>
        <v>0</v>
      </c>
      <c r="E760" s="551">
        <f ca="1" t="shared" si="33"/>
        <v>0</v>
      </c>
      <c r="F760" s="551">
        <f ca="1">IF(D760=0,0,SUM($E$713:E760))</f>
        <v>0</v>
      </c>
    </row>
    <row r="761" hidden="1" spans="2:6">
      <c r="B761" s="641">
        <v>48</v>
      </c>
      <c r="C761" s="642" t="str">
        <f ca="1">IF(ISERROR(OFFSET('HARGA SATUAN'!$C$6,MATCH(B761,'HARGA SATUAN'!$N$7:$N$1492,0),0)),"",OFFSET('HARGA SATUAN'!$C$6,MATCH(B761,'HARGA SATUAN'!$N$7:$N$1492,0),0))</f>
        <v>CT TM Outdoor  30/5</v>
      </c>
      <c r="D761" s="642">
        <f ca="1">SUMIFS(RAB!$F$14:$F$68,RAB!$C$14:$C$68,C761)</f>
        <v>0</v>
      </c>
      <c r="E761" s="551">
        <f ca="1" t="shared" si="33"/>
        <v>0</v>
      </c>
      <c r="F761" s="551">
        <f ca="1">IF(D761=0,0,SUM($E$713:E761))</f>
        <v>0</v>
      </c>
    </row>
    <row r="762" hidden="1" spans="2:6">
      <c r="B762" s="641">
        <v>49</v>
      </c>
      <c r="C762" s="642" t="str">
        <f ca="1">IF(ISERROR(OFFSET('HARGA SATUAN'!$C$6,MATCH(B762,'HARGA SATUAN'!$N$7:$N$1492,0),0)),"",OFFSET('HARGA SATUAN'!$C$6,MATCH(B762,'HARGA SATUAN'!$N$7:$N$1492,0),0))</f>
        <v>CT TM Outdoor  40/5</v>
      </c>
      <c r="D762" s="642">
        <f ca="1">SUMIFS(RAB!$F$14:$F$68,RAB!$C$14:$C$68,C762)</f>
        <v>0</v>
      </c>
      <c r="E762" s="551">
        <f ca="1" t="shared" si="33"/>
        <v>0</v>
      </c>
      <c r="F762" s="551">
        <f ca="1">IF(D762=0,0,SUM($E$713:E762))</f>
        <v>0</v>
      </c>
    </row>
    <row r="763" hidden="1" spans="2:6">
      <c r="B763" s="641">
        <v>50</v>
      </c>
      <c r="C763" s="642" t="str">
        <f ca="1">IF(ISERROR(OFFSET('HARGA SATUAN'!$C$6,MATCH(B763,'HARGA SATUAN'!$N$7:$N$1492,0),0)),"",OFFSET('HARGA SATUAN'!$C$6,MATCH(B763,'HARGA SATUAN'!$N$7:$N$1492,0),0))</f>
        <v>CT TM Outdoor  50/5</v>
      </c>
      <c r="D763" s="642">
        <f ca="1">SUMIFS(RAB!$F$14:$F$68,RAB!$C$14:$C$68,C763)</f>
        <v>0</v>
      </c>
      <c r="E763" s="551">
        <f ca="1" t="shared" si="33"/>
        <v>0</v>
      </c>
      <c r="F763" s="551">
        <f ca="1">IF(D763=0,0,SUM($E$713:E763))</f>
        <v>0</v>
      </c>
    </row>
    <row r="764" hidden="1" spans="2:6">
      <c r="B764" s="641">
        <v>51</v>
      </c>
      <c r="C764" s="642" t="str">
        <f ca="1">IF(ISERROR(OFFSET('HARGA SATUAN'!$C$6,MATCH(B764,'HARGA SATUAN'!$N$7:$N$1492,0),0)),"",OFFSET('HARGA SATUAN'!$C$6,MATCH(B764,'HARGA SATUAN'!$N$7:$N$1492,0),0))</f>
        <v>CT TM Outdoor  60/5</v>
      </c>
      <c r="D764" s="642">
        <f ca="1">SUMIFS(RAB!$F$14:$F$68,RAB!$C$14:$C$68,C764)</f>
        <v>0</v>
      </c>
      <c r="E764" s="551">
        <f ca="1" t="shared" si="33"/>
        <v>0</v>
      </c>
      <c r="F764" s="551">
        <f ca="1">IF(D764=0,0,SUM($E$713:E764))</f>
        <v>0</v>
      </c>
    </row>
    <row r="765" hidden="1" spans="2:6">
      <c r="B765" s="641">
        <v>52</v>
      </c>
      <c r="C765" s="642" t="str">
        <f ca="1">IF(ISERROR(OFFSET('HARGA SATUAN'!$C$6,MATCH(B765,'HARGA SATUAN'!$N$7:$N$1492,0),0)),"",OFFSET('HARGA SATUAN'!$C$6,MATCH(B765,'HARGA SATUAN'!$N$7:$N$1492,0),0))</f>
        <v>CT TM Outdoor  75/5</v>
      </c>
      <c r="D765" s="642">
        <f ca="1">SUMIFS(RAB!$F$14:$F$68,RAB!$C$14:$C$68,C765)</f>
        <v>0</v>
      </c>
      <c r="E765" s="551">
        <f ca="1" t="shared" si="33"/>
        <v>0</v>
      </c>
      <c r="F765" s="551">
        <f ca="1">IF(D765=0,0,SUM($E$713:E765))</f>
        <v>0</v>
      </c>
    </row>
    <row r="766" hidden="1" spans="2:6">
      <c r="B766" s="641">
        <v>53</v>
      </c>
      <c r="C766" s="642" t="str">
        <f ca="1">IF(ISERROR(OFFSET('HARGA SATUAN'!$C$6,MATCH(B766,'HARGA SATUAN'!$N$7:$N$1492,0),0)),"",OFFSET('HARGA SATUAN'!$C$6,MATCH(B766,'HARGA SATUAN'!$N$7:$N$1492,0),0))</f>
        <v>CT TM Outdoor 80/5</v>
      </c>
      <c r="D766" s="642">
        <f ca="1">SUMIFS(RAB!$F$14:$F$68,RAB!$C$14:$C$68,C766)</f>
        <v>0</v>
      </c>
      <c r="E766" s="551">
        <f ca="1" t="shared" si="33"/>
        <v>0</v>
      </c>
      <c r="F766" s="551">
        <f ca="1">IF(D766=0,0,SUM($E$713:E766))</f>
        <v>0</v>
      </c>
    </row>
    <row r="767" hidden="1" spans="2:6">
      <c r="B767" s="641">
        <v>54</v>
      </c>
      <c r="C767" s="642" t="str">
        <f ca="1">IF(ISERROR(OFFSET('HARGA SATUAN'!$C$6,MATCH(B767,'HARGA SATUAN'!$N$7:$N$1492,0),0)),"",OFFSET('HARGA SATUAN'!$C$6,MATCH(B767,'HARGA SATUAN'!$N$7:$N$1492,0),0))</f>
        <v>CT TM Outdoor 100/5</v>
      </c>
      <c r="D767" s="642">
        <f ca="1">SUMIFS(RAB!$F$14:$F$68,RAB!$C$14:$C$68,C767)</f>
        <v>0</v>
      </c>
      <c r="E767" s="551">
        <f ca="1" t="shared" si="33"/>
        <v>0</v>
      </c>
      <c r="F767" s="551">
        <f ca="1">IF(D767=0,0,SUM($E$713:E767))</f>
        <v>0</v>
      </c>
    </row>
    <row r="768" hidden="1" spans="2:6">
      <c r="B768" s="641">
        <v>55</v>
      </c>
      <c r="C768" s="642" t="str">
        <f ca="1">IF(ISERROR(OFFSET('HARGA SATUAN'!$C$6,MATCH(B768,'HARGA SATUAN'!$N$7:$N$1492,0),0)),"",OFFSET('HARGA SATUAN'!$C$6,MATCH(B768,'HARGA SATUAN'!$N$7:$N$1492,0),0))</f>
        <v>CT TM Outdoor 150/5</v>
      </c>
      <c r="D768" s="642">
        <f ca="1">SUMIFS(RAB!$F$14:$F$68,RAB!$C$14:$C$68,C768)</f>
        <v>0</v>
      </c>
      <c r="E768" s="551">
        <f ca="1" t="shared" si="33"/>
        <v>0</v>
      </c>
      <c r="F768" s="551">
        <f ca="1">IF(D768=0,0,SUM($E$713:E768))</f>
        <v>0</v>
      </c>
    </row>
    <row r="769" hidden="1" spans="2:6">
      <c r="B769" s="641">
        <v>56</v>
      </c>
      <c r="C769" s="642" t="str">
        <f ca="1">IF(ISERROR(OFFSET('HARGA SATUAN'!$C$6,MATCH(B769,'HARGA SATUAN'!$N$7:$N$1492,0),0)),"",OFFSET('HARGA SATUAN'!$C$6,MATCH(B769,'HARGA SATUAN'!$N$7:$N$1492,0),0))</f>
        <v>CT TM Outdoor 200/5</v>
      </c>
      <c r="D769" s="642">
        <f ca="1">SUMIFS(RAB!$F$14:$F$68,RAB!$C$14:$C$68,C769)</f>
        <v>0</v>
      </c>
      <c r="E769" s="551">
        <f ca="1" t="shared" si="33"/>
        <v>0</v>
      </c>
      <c r="F769" s="551">
        <f ca="1">IF(D769=0,0,SUM($E$713:E769))</f>
        <v>0</v>
      </c>
    </row>
    <row r="770" hidden="1" spans="2:6">
      <c r="B770" s="641">
        <v>57</v>
      </c>
      <c r="C770" s="642" t="str">
        <f ca="1">IF(ISERROR(OFFSET('HARGA SATUAN'!$C$6,MATCH(B770,'HARGA SATUAN'!$N$7:$N$1492,0),0)),"",OFFSET('HARGA SATUAN'!$C$6,MATCH(B770,'HARGA SATUAN'!$N$7:$N$1492,0),0))</f>
        <v>CT TM Outdoor 250/5</v>
      </c>
      <c r="D770" s="642">
        <f ca="1">SUMIFS(RAB!$F$14:$F$68,RAB!$C$14:$C$68,C770)</f>
        <v>0</v>
      </c>
      <c r="E770" s="551">
        <f ca="1" t="shared" si="33"/>
        <v>0</v>
      </c>
      <c r="F770" s="551">
        <f ca="1">IF(D770=0,0,SUM($E$713:E770))</f>
        <v>0</v>
      </c>
    </row>
    <row r="771" hidden="1" spans="2:6">
      <c r="B771" s="641">
        <v>58</v>
      </c>
      <c r="C771" s="642" t="str">
        <f ca="1">IF(ISERROR(OFFSET('HARGA SATUAN'!$C$6,MATCH(B771,'HARGA SATUAN'!$N$7:$N$1492,0),0)),"",OFFSET('HARGA SATUAN'!$C$6,MATCH(B771,'HARGA SATUAN'!$N$7:$N$1492,0),0))</f>
        <v>CT TM Outdoor 300/5</v>
      </c>
      <c r="D771" s="642">
        <f ca="1">SUMIFS(RAB!$F$14:$F$68,RAB!$C$14:$C$68,C771)</f>
        <v>0</v>
      </c>
      <c r="E771" s="551">
        <f ca="1" t="shared" si="33"/>
        <v>0</v>
      </c>
      <c r="F771" s="551">
        <f ca="1">IF(D771=0,0,SUM($E$713:E771))</f>
        <v>0</v>
      </c>
    </row>
    <row r="772" hidden="1" spans="2:6">
      <c r="B772" s="641">
        <v>59</v>
      </c>
      <c r="C772" s="642" t="str">
        <f ca="1">IF(ISERROR(OFFSET('HARGA SATUAN'!$C$6,MATCH(B772,'HARGA SATUAN'!$N$7:$N$1492,0),0)),"",OFFSET('HARGA SATUAN'!$C$6,MATCH(B772,'HARGA SATUAN'!$N$7:$N$1492,0),0))</f>
        <v>CT TM Outdoor 400/5</v>
      </c>
      <c r="D772" s="642">
        <f ca="1">SUMIFS(RAB!$F$14:$F$68,RAB!$C$14:$C$68,C772)</f>
        <v>0</v>
      </c>
      <c r="E772" s="551">
        <f ca="1" t="shared" si="33"/>
        <v>0</v>
      </c>
      <c r="F772" s="551">
        <f ca="1">IF(D772=0,0,SUM($E$713:E772))</f>
        <v>0</v>
      </c>
    </row>
    <row r="773" hidden="1" spans="2:6">
      <c r="B773" s="641">
        <v>60</v>
      </c>
      <c r="C773" s="642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642">
        <f ca="1">SUMIFS(RAB!$F$14:$F$68,RAB!$C$14:$C$68,C773)</f>
        <v>0</v>
      </c>
      <c r="E773" s="551">
        <f ca="1" t="shared" si="33"/>
        <v>0</v>
      </c>
      <c r="F773" s="551">
        <f ca="1">IF(D773=0,0,SUM($E$713:E773))</f>
        <v>0</v>
      </c>
    </row>
    <row r="774" hidden="1" spans="2:6">
      <c r="B774" s="641">
        <v>61</v>
      </c>
      <c r="C774" s="642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642">
        <f ca="1">SUMIFS(RAB!$F$14:$F$68,RAB!$C$14:$C$68,C774)</f>
        <v>0</v>
      </c>
      <c r="E774" s="551">
        <f ca="1" t="shared" si="33"/>
        <v>0</v>
      </c>
      <c r="F774" s="551">
        <f ca="1">IF(D774=0,0,SUM($E$713:E774))</f>
        <v>0</v>
      </c>
    </row>
    <row r="775" hidden="1" spans="2:6">
      <c r="B775" s="641">
        <v>62</v>
      </c>
      <c r="C775" s="642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642">
        <f ca="1">SUMIFS(RAB!$F$14:$F$68,RAB!$C$14:$C$68,C775)</f>
        <v>0</v>
      </c>
      <c r="E775" s="551">
        <f ca="1" t="shared" si="33"/>
        <v>0</v>
      </c>
      <c r="F775" s="551">
        <f ca="1">IF(D775=0,0,SUM($E$713:E775))</f>
        <v>0</v>
      </c>
    </row>
    <row r="776" hidden="1" spans="2:6">
      <c r="B776" s="641">
        <v>63</v>
      </c>
      <c r="C776" s="642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642">
        <f ca="1">SUMIFS(RAB!$F$14:$F$68,RAB!$C$14:$C$68,C776)</f>
        <v>0</v>
      </c>
      <c r="E776" s="551">
        <f ca="1" t="shared" si="33"/>
        <v>0</v>
      </c>
      <c r="F776" s="551">
        <f ca="1">IF(D776=0,0,SUM($E$713:E776))</f>
        <v>0</v>
      </c>
    </row>
    <row r="777" hidden="1" spans="2:6">
      <c r="B777" s="641">
        <v>64</v>
      </c>
      <c r="C777" s="642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642">
        <f ca="1">SUMIFS(RAB!$F$14:$F$68,RAB!$C$14:$C$68,C777)</f>
        <v>0</v>
      </c>
      <c r="E777" s="551">
        <f ca="1" t="shared" si="33"/>
        <v>0</v>
      </c>
      <c r="F777" s="551">
        <f ca="1">IF(D777=0,0,SUM($E$713:E777))</f>
        <v>0</v>
      </c>
    </row>
    <row r="778" hidden="1" spans="2:6">
      <c r="B778" s="641">
        <v>65</v>
      </c>
      <c r="C778" s="642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642">
        <f ca="1">SUMIFS(RAB!$F$14:$F$68,RAB!$C$14:$C$68,C778)</f>
        <v>0</v>
      </c>
      <c r="E778" s="551">
        <f ca="1" t="shared" si="33"/>
        <v>0</v>
      </c>
      <c r="F778" s="551">
        <f ca="1">IF(D778=0,0,SUM($E$713:E778))</f>
        <v>0</v>
      </c>
    </row>
    <row r="779" hidden="1" spans="2:6">
      <c r="B779" s="641">
        <v>66</v>
      </c>
      <c r="C779" s="642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642">
        <f ca="1">SUMIFS(RAB!$F$14:$F$68,RAB!$C$14:$C$68,C779)</f>
        <v>0</v>
      </c>
      <c r="E779" s="551">
        <f ca="1" t="shared" ref="E779:E842" si="34">IF(D779=0,0,1)</f>
        <v>0</v>
      </c>
      <c r="F779" s="551">
        <f ca="1">IF(D779=0,0,SUM($E$713:E779))</f>
        <v>0</v>
      </c>
    </row>
    <row r="780" hidden="1" spans="2:6">
      <c r="B780" s="641">
        <v>67</v>
      </c>
      <c r="C780" s="642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642">
        <f ca="1">SUMIFS(RAB!$F$14:$F$68,RAB!$C$14:$C$68,C780)</f>
        <v>0</v>
      </c>
      <c r="E780" s="551">
        <f ca="1" t="shared" si="34"/>
        <v>0</v>
      </c>
      <c r="F780" s="551">
        <f ca="1">IF(D780=0,0,SUM($E$713:E780))</f>
        <v>0</v>
      </c>
    </row>
    <row r="781" hidden="1" spans="2:6">
      <c r="B781" s="641">
        <v>68</v>
      </c>
      <c r="C781" s="642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642">
        <f ca="1">SUMIFS(RAB!$F$14:$F$68,RAB!$C$14:$C$68,C781)</f>
        <v>0</v>
      </c>
      <c r="E781" s="551">
        <f ca="1" t="shared" si="34"/>
        <v>0</v>
      </c>
      <c r="F781" s="551">
        <f ca="1">IF(D781=0,0,SUM($E$713:E781))</f>
        <v>0</v>
      </c>
    </row>
    <row r="782" hidden="1" spans="2:6">
      <c r="B782" s="641">
        <v>69</v>
      </c>
      <c r="C782" s="642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642">
        <f ca="1">SUMIFS(RAB!$F$14:$F$68,RAB!$C$14:$C$68,C782)</f>
        <v>0</v>
      </c>
      <c r="E782" s="551">
        <f ca="1" t="shared" si="34"/>
        <v>0</v>
      </c>
      <c r="F782" s="551">
        <f ca="1">IF(D782=0,0,SUM($E$713:E782))</f>
        <v>0</v>
      </c>
    </row>
    <row r="783" hidden="1" spans="2:6">
      <c r="B783" s="641">
        <v>70</v>
      </c>
      <c r="C783" s="642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642">
        <f ca="1">SUMIFS(RAB!$F$14:$F$68,RAB!$C$14:$C$68,C783)</f>
        <v>0</v>
      </c>
      <c r="E783" s="551">
        <f ca="1" t="shared" si="34"/>
        <v>0</v>
      </c>
      <c r="F783" s="551">
        <f ca="1">IF(D783=0,0,SUM($E$713:E783))</f>
        <v>0</v>
      </c>
    </row>
    <row r="784" hidden="1" spans="2:6">
      <c r="B784" s="641">
        <v>71</v>
      </c>
      <c r="C784" s="642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642">
        <f ca="1">SUMIFS(RAB!$F$14:$F$68,RAB!$C$14:$C$68,C784)</f>
        <v>0</v>
      </c>
      <c r="E784" s="551">
        <f ca="1" t="shared" si="34"/>
        <v>0</v>
      </c>
      <c r="F784" s="551">
        <f ca="1">IF(D784=0,0,SUM($E$713:E784))</f>
        <v>0</v>
      </c>
    </row>
    <row r="785" hidden="1" spans="2:6">
      <c r="B785" s="641">
        <v>72</v>
      </c>
      <c r="C785" s="642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642">
        <f ca="1">SUMIFS(RAB!$F$14:$F$68,RAB!$C$14:$C$68,C785)</f>
        <v>0</v>
      </c>
      <c r="E785" s="551">
        <f ca="1" t="shared" si="34"/>
        <v>0</v>
      </c>
      <c r="F785" s="551">
        <f ca="1">IF(D785=0,0,SUM($E$713:E785))</f>
        <v>0</v>
      </c>
    </row>
    <row r="786" hidden="1" spans="2:6">
      <c r="B786" s="641">
        <v>73</v>
      </c>
      <c r="C786" s="642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642">
        <f ca="1">SUMIFS(RAB!$F$14:$F$68,RAB!$C$14:$C$68,C786)</f>
        <v>0</v>
      </c>
      <c r="E786" s="551">
        <f ca="1" t="shared" si="34"/>
        <v>0</v>
      </c>
      <c r="F786" s="551">
        <f ca="1">IF(D786=0,0,SUM($E$713:E786))</f>
        <v>0</v>
      </c>
    </row>
    <row r="787" hidden="1" spans="2:6">
      <c r="B787" s="641">
        <v>74</v>
      </c>
      <c r="C787" s="642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642">
        <f ca="1">SUMIFS(RAB!$F$14:$F$68,RAB!$C$14:$C$68,C787)</f>
        <v>0</v>
      </c>
      <c r="E787" s="551">
        <f ca="1" t="shared" si="34"/>
        <v>0</v>
      </c>
      <c r="F787" s="551">
        <f ca="1">IF(D787=0,0,SUM($E$713:E787))</f>
        <v>0</v>
      </c>
    </row>
    <row r="788" hidden="1" spans="2:6">
      <c r="B788" s="641">
        <v>75</v>
      </c>
      <c r="C788" s="642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642">
        <f ca="1">SUMIFS(RAB!$F$14:$F$68,RAB!$C$14:$C$68,C788)</f>
        <v>0</v>
      </c>
      <c r="E788" s="551">
        <f ca="1" t="shared" si="34"/>
        <v>0</v>
      </c>
      <c r="F788" s="551">
        <f ca="1">IF(D788=0,0,SUM($E$713:E788))</f>
        <v>0</v>
      </c>
    </row>
    <row r="789" hidden="1" spans="2:6">
      <c r="B789" s="641">
        <v>76</v>
      </c>
      <c r="C789" s="642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642">
        <f ca="1">SUMIFS(RAB!$F$14:$F$68,RAB!$C$14:$C$68,C789)</f>
        <v>0</v>
      </c>
      <c r="E789" s="551">
        <f ca="1" t="shared" si="34"/>
        <v>0</v>
      </c>
      <c r="F789" s="551">
        <f ca="1">IF(D789=0,0,SUM($E$713:E789))</f>
        <v>0</v>
      </c>
    </row>
    <row r="790" hidden="1" spans="2:6">
      <c r="B790" s="641">
        <v>77</v>
      </c>
      <c r="C790" s="642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642">
        <f ca="1">SUMIFS(RAB!$F$14:$F$68,RAB!$C$14:$C$68,C790)</f>
        <v>1</v>
      </c>
      <c r="E790" s="551">
        <f ca="1" t="shared" si="34"/>
        <v>1</v>
      </c>
      <c r="F790" s="551">
        <f ca="1">IF(D790=0,0,SUM($E$713:E790))</f>
        <v>2</v>
      </c>
    </row>
    <row r="791" hidden="1" spans="2:6">
      <c r="B791" s="641">
        <v>78</v>
      </c>
      <c r="C791" s="642" t="str">
        <f ca="1">IF(ISERROR(OFFSET('HARGA SATUAN'!$C$6,MATCH(B791,'HARGA SATUAN'!$N$7:$N$1492,0),0)),"",OFFSET('HARGA SATUAN'!$C$6,MATCH(B791,'HARGA SATUAN'!$N$7:$N$1492,0),0))</f>
        <v>Smart Box Tidak Langsung Daya TM</v>
      </c>
      <c r="D791" s="642">
        <f ca="1">SUMIFS(RAB!$F$14:$F$68,RAB!$C$14:$C$68,C791)</f>
        <v>0</v>
      </c>
      <c r="E791" s="551">
        <f ca="1" t="shared" si="34"/>
        <v>0</v>
      </c>
      <c r="F791" s="551">
        <f ca="1">IF(D791=0,0,SUM($E$713:E791))</f>
        <v>0</v>
      </c>
    </row>
    <row r="792" hidden="1" spans="2:6">
      <c r="B792" s="641">
        <v>79</v>
      </c>
      <c r="C792" s="642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642">
        <f ca="1">SUMIFS(RAB!$F$14:$F$68,RAB!$C$14:$C$68,C792)</f>
        <v>0</v>
      </c>
      <c r="E792" s="551">
        <f ca="1" t="shared" si="34"/>
        <v>0</v>
      </c>
      <c r="F792" s="551">
        <f ca="1">IF(D792=0,0,SUM($E$713:E792))</f>
        <v>0</v>
      </c>
    </row>
    <row r="793" hidden="1" spans="2:6">
      <c r="B793" s="641">
        <v>80</v>
      </c>
      <c r="C793" s="642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642">
        <f ca="1">SUMIFS(RAB!$F$14:$F$68,RAB!$C$14:$C$68,C793)</f>
        <v>0</v>
      </c>
      <c r="E793" s="551">
        <f ca="1" t="shared" si="34"/>
        <v>0</v>
      </c>
      <c r="F793" s="551">
        <f ca="1">IF(D793=0,0,SUM($E$713:E793))</f>
        <v>0</v>
      </c>
    </row>
    <row r="794" hidden="1" spans="2:6">
      <c r="B794" s="641">
        <v>81</v>
      </c>
      <c r="C794" s="642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642">
        <f ca="1">SUMIFS(RAB!$F$14:$F$68,RAB!$C$14:$C$68,C794)</f>
        <v>0</v>
      </c>
      <c r="E794" s="551">
        <f ca="1" t="shared" si="34"/>
        <v>0</v>
      </c>
      <c r="F794" s="551">
        <f ca="1">IF(D794=0,0,SUM($E$713:E794))</f>
        <v>0</v>
      </c>
    </row>
    <row r="795" hidden="1" spans="2:6">
      <c r="B795" s="641">
        <v>82</v>
      </c>
      <c r="C795" s="642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642">
        <f ca="1">SUMIFS(RAB!$F$14:$F$68,RAB!$C$14:$C$68,C795)</f>
        <v>0</v>
      </c>
      <c r="E795" s="551">
        <f ca="1" t="shared" si="34"/>
        <v>0</v>
      </c>
      <c r="F795" s="551">
        <f ca="1">IF(D795=0,0,SUM($E$713:E795))</f>
        <v>0</v>
      </c>
    </row>
    <row r="796" hidden="1" spans="2:6">
      <c r="B796" s="641">
        <v>83</v>
      </c>
      <c r="C796" s="642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642">
        <f ca="1">SUMIFS(RAB!$F$14:$F$68,RAB!$C$14:$C$68,C796)</f>
        <v>0</v>
      </c>
      <c r="E796" s="551">
        <f ca="1" t="shared" si="34"/>
        <v>0</v>
      </c>
      <c r="F796" s="551">
        <f ca="1">IF(D796=0,0,SUM($E$713:E796))</f>
        <v>0</v>
      </c>
    </row>
    <row r="797" hidden="1" spans="2:6">
      <c r="B797" s="641">
        <v>84</v>
      </c>
      <c r="C797" s="642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642">
        <f ca="1">SUMIFS(RAB!$F$14:$F$68,RAB!$C$14:$C$68,C797)</f>
        <v>0</v>
      </c>
      <c r="E797" s="551">
        <f ca="1" t="shared" si="34"/>
        <v>0</v>
      </c>
      <c r="F797" s="551">
        <f ca="1">IF(D797=0,0,SUM($E$713:E797))</f>
        <v>0</v>
      </c>
    </row>
    <row r="798" hidden="1" spans="2:6">
      <c r="B798" s="641">
        <v>85</v>
      </c>
      <c r="C798" s="642" t="str">
        <f ca="1">IF(ISERROR(OFFSET('HARGA SATUAN'!$C$6,MATCH(B798,'HARGA SATUAN'!$N$7:$N$1492,0),0)),"",OFFSET('HARGA SATUAN'!$C$6,MATCH(B798,'HARGA SATUAN'!$N$7:$N$1492,0),0))</f>
        <v>Automatic Change Over (ACO) TM</v>
      </c>
      <c r="D798" s="642">
        <f ca="1">SUMIFS(RAB!$F$14:$F$68,RAB!$C$14:$C$68,C798)</f>
        <v>0</v>
      </c>
      <c r="E798" s="551">
        <f ca="1" t="shared" si="34"/>
        <v>0</v>
      </c>
      <c r="F798" s="551">
        <f ca="1">IF(D798=0,0,SUM($E$713:E798))</f>
        <v>0</v>
      </c>
    </row>
    <row r="799" hidden="1" spans="2:6">
      <c r="B799" s="641">
        <v>86</v>
      </c>
      <c r="C799" s="642" t="str">
        <f ca="1">IF(ISERROR(OFFSET('HARGA SATUAN'!$C$6,MATCH(B799,'HARGA SATUAN'!$N$7:$N$1492,0),0)),"",OFFSET('HARGA SATUAN'!$C$6,MATCH(B799,'HARGA SATUAN'!$N$7:$N$1492,0),0))</f>
        <v>Automatic Change Over (ACO) TR</v>
      </c>
      <c r="D799" s="642">
        <f ca="1">SUMIFS(RAB!$F$14:$F$68,RAB!$C$14:$C$68,C799)</f>
        <v>0</v>
      </c>
      <c r="E799" s="551">
        <f ca="1" t="shared" si="34"/>
        <v>0</v>
      </c>
      <c r="F799" s="551">
        <f ca="1">IF(D799=0,0,SUM($E$713:E799))</f>
        <v>0</v>
      </c>
    </row>
    <row r="800" hidden="1" spans="2:6">
      <c r="B800" s="641">
        <v>87</v>
      </c>
      <c r="C800" s="642" t="str">
        <f ca="1">IF(ISERROR(OFFSET('HARGA SATUAN'!$C$6,MATCH(B800,'HARGA SATUAN'!$N$7:$N$1492,0),0)),"",OFFSET('HARGA SATUAN'!$C$6,MATCH(B800,'HARGA SATUAN'!$N$7:$N$1492,0),0))</f>
        <v>Metaclad;Outgoing;20kV;630A;25kA - GI</v>
      </c>
      <c r="D800" s="642">
        <f ca="1">SUMIFS(RAB!$F$14:$F$68,RAB!$C$14:$C$68,C800)</f>
        <v>0</v>
      </c>
      <c r="E800" s="551">
        <f ca="1" t="shared" si="34"/>
        <v>0</v>
      </c>
      <c r="F800" s="551">
        <f ca="1">IF(D800=0,0,SUM($E$713:E800))</f>
        <v>0</v>
      </c>
    </row>
    <row r="801" hidden="1" spans="2:6">
      <c r="B801" s="641">
        <v>88</v>
      </c>
      <c r="C801" s="642" t="str">
        <f ca="1">IF(ISERROR(OFFSET('HARGA SATUAN'!$C$6,MATCH(B801,'HARGA SATUAN'!$N$7:$N$1492,0),0)),"",OFFSET('HARGA SATUAN'!$C$6,MATCH(B801,'HARGA SATUAN'!$N$7:$N$1492,0),0))</f>
        <v>Metaclad;Couple;20kV;2000A;25kA - GI</v>
      </c>
      <c r="D801" s="642">
        <f ca="1">SUMIFS(RAB!$F$14:$F$68,RAB!$C$14:$C$68,C801)</f>
        <v>0</v>
      </c>
      <c r="E801" s="551">
        <f ca="1" t="shared" si="34"/>
        <v>0</v>
      </c>
      <c r="F801" s="551">
        <f ca="1">IF(D801=0,0,SUM($E$713:E801))</f>
        <v>0</v>
      </c>
    </row>
    <row r="802" hidden="1" spans="2:6">
      <c r="B802" s="641">
        <v>89</v>
      </c>
      <c r="C802" s="642" t="str">
        <f ca="1">IF(ISERROR(OFFSET('HARGA SATUAN'!$C$6,MATCH(B802,'HARGA SATUAN'!$N$7:$N$1492,0),0)),"",OFFSET('HARGA SATUAN'!$C$6,MATCH(B802,'HARGA SATUAN'!$N$7:$N$1492,0),0))</f>
        <v>Trafo 1 Fasa CSP 50 kVA</v>
      </c>
      <c r="D802" s="642">
        <f ca="1">SUMIFS(RAB!$F$14:$F$68,RAB!$C$14:$C$68,C802)</f>
        <v>0</v>
      </c>
      <c r="E802" s="551">
        <f ca="1" t="shared" si="34"/>
        <v>0</v>
      </c>
      <c r="F802" s="551">
        <f ca="1">IF(D802=0,0,SUM($E$713:E802))</f>
        <v>0</v>
      </c>
    </row>
    <row r="803" hidden="1" spans="2:6">
      <c r="B803" s="641">
        <v>90</v>
      </c>
      <c r="C803" s="642" t="str">
        <f ca="1">IF(ISERROR(OFFSET('HARGA SATUAN'!$C$6,MATCH(B803,'HARGA SATUAN'!$N$7:$N$1492,0),0)),"",OFFSET('HARGA SATUAN'!$C$6,MATCH(B803,'HARGA SATUAN'!$N$7:$N$1492,0),0))</f>
        <v>Trafo 3 phasa 50 kVA YNyn0</v>
      </c>
      <c r="D803" s="642">
        <f ca="1">SUMIFS(RAB!$F$14:$F$68,RAB!$C$14:$C$68,C803)</f>
        <v>0</v>
      </c>
      <c r="E803" s="551">
        <f ca="1" t="shared" si="34"/>
        <v>0</v>
      </c>
      <c r="F803" s="551">
        <f ca="1">IF(D803=0,0,SUM($E$713:E803))</f>
        <v>0</v>
      </c>
    </row>
    <row r="804" hidden="1" spans="2:6">
      <c r="B804" s="641">
        <v>91</v>
      </c>
      <c r="C804" s="642" t="str">
        <f ca="1">IF(ISERROR(OFFSET('HARGA SATUAN'!$C$6,MATCH(B804,'HARGA SATUAN'!$N$7:$N$1492,0),0)),"",OFFSET('HARGA SATUAN'!$C$6,MATCH(B804,'HARGA SATUAN'!$N$7:$N$1492,0),0))</f>
        <v>Trafo 3 phasa 100 kVA YNyn0</v>
      </c>
      <c r="D804" s="642">
        <f ca="1">SUMIFS(RAB!$F$14:$F$68,RAB!$C$14:$C$68,C804)</f>
        <v>0</v>
      </c>
      <c r="E804" s="551">
        <f ca="1" t="shared" si="34"/>
        <v>0</v>
      </c>
      <c r="F804" s="551">
        <f ca="1">IF(D804=0,0,SUM($E$713:E804))</f>
        <v>0</v>
      </c>
    </row>
    <row r="805" hidden="1" spans="2:6">
      <c r="B805" s="641">
        <v>92</v>
      </c>
      <c r="C805" s="642" t="str">
        <f ca="1">IF(ISERROR(OFFSET('HARGA SATUAN'!$C$6,MATCH(B805,'HARGA SATUAN'!$N$7:$N$1492,0),0)),"",OFFSET('HARGA SATUAN'!$C$6,MATCH(B805,'HARGA SATUAN'!$N$7:$N$1492,0),0))</f>
        <v>Trafo 3 phasa 160 kVA YNyn0</v>
      </c>
      <c r="D805" s="642">
        <f ca="1">SUMIFS(RAB!$F$14:$F$68,RAB!$C$14:$C$68,C805)</f>
        <v>0</v>
      </c>
      <c r="E805" s="551">
        <f ca="1" t="shared" si="34"/>
        <v>0</v>
      </c>
      <c r="F805" s="551">
        <f ca="1">IF(D805=0,0,SUM($E$713:E805))</f>
        <v>0</v>
      </c>
    </row>
    <row r="806" hidden="1" spans="2:6">
      <c r="B806" s="641">
        <v>93</v>
      </c>
      <c r="C806" s="642" t="str">
        <f ca="1">IF(ISERROR(OFFSET('HARGA SATUAN'!$C$6,MATCH(B806,'HARGA SATUAN'!$N$7:$N$1492,0),0)),"",OFFSET('HARGA SATUAN'!$C$6,MATCH(B806,'HARGA SATUAN'!$N$7:$N$1492,0),0))</f>
        <v>Trafo 3 phasa 50 kVA Yzn5</v>
      </c>
      <c r="D806" s="642">
        <f ca="1">SUMIFS(RAB!$F$14:$F$68,RAB!$C$14:$C$68,C806)</f>
        <v>0</v>
      </c>
      <c r="E806" s="551">
        <f ca="1" t="shared" si="34"/>
        <v>0</v>
      </c>
      <c r="F806" s="551">
        <f ca="1">IF(D806=0,0,SUM($E$713:E806))</f>
        <v>0</v>
      </c>
    </row>
    <row r="807" hidden="1" spans="2:6">
      <c r="B807" s="641">
        <v>94</v>
      </c>
      <c r="C807" s="642" t="str">
        <f ca="1">IF(ISERROR(OFFSET('HARGA SATUAN'!$C$6,MATCH(B807,'HARGA SATUAN'!$N$7:$N$1492,0),0)),"",OFFSET('HARGA SATUAN'!$C$6,MATCH(B807,'HARGA SATUAN'!$N$7:$N$1492,0),0))</f>
        <v>Trafo 3 phasa 100 kVA Yzn5</v>
      </c>
      <c r="D807" s="642">
        <f ca="1">SUMIFS(RAB!$F$14:$F$68,RAB!$C$14:$C$68,C807)</f>
        <v>0</v>
      </c>
      <c r="E807" s="551">
        <f ca="1" t="shared" si="34"/>
        <v>0</v>
      </c>
      <c r="F807" s="551">
        <f ca="1">IF(D807=0,0,SUM($E$713:E807))</f>
        <v>0</v>
      </c>
    </row>
    <row r="808" hidden="1" spans="2:6">
      <c r="B808" s="641">
        <v>95</v>
      </c>
      <c r="C808" s="642" t="str">
        <f ca="1">IF(ISERROR(OFFSET('HARGA SATUAN'!$C$6,MATCH(B808,'HARGA SATUAN'!$N$7:$N$1492,0),0)),"",OFFSET('HARGA SATUAN'!$C$6,MATCH(B808,'HARGA SATUAN'!$N$7:$N$1492,0),0))</f>
        <v>Trafo 3 phasa 160 kVA Yzn5</v>
      </c>
      <c r="D808" s="642">
        <f ca="1">SUMIFS(RAB!$F$14:$F$68,RAB!$C$14:$C$68,C808)</f>
        <v>0</v>
      </c>
      <c r="E808" s="551">
        <f ca="1" t="shared" si="34"/>
        <v>0</v>
      </c>
      <c r="F808" s="551">
        <f ca="1">IF(D808=0,0,SUM($E$713:E808))</f>
        <v>0</v>
      </c>
    </row>
    <row r="809" hidden="1" spans="2:6">
      <c r="B809" s="641">
        <v>96</v>
      </c>
      <c r="C809" s="642" t="str">
        <f ca="1">IF(ISERROR(OFFSET('HARGA SATUAN'!$C$6,MATCH(B809,'HARGA SATUAN'!$N$7:$N$1492,0),0)),"",OFFSET('HARGA SATUAN'!$C$6,MATCH(B809,'HARGA SATUAN'!$N$7:$N$1492,0),0))</f>
        <v>Trafo 3 phasa 200 kVA Dyn5</v>
      </c>
      <c r="D809" s="642">
        <f ca="1">SUMIFS(RAB!$F$14:$F$68,RAB!$C$14:$C$68,C809)</f>
        <v>0</v>
      </c>
      <c r="E809" s="551">
        <f ca="1" t="shared" si="34"/>
        <v>0</v>
      </c>
      <c r="F809" s="551">
        <f ca="1">IF(D809=0,0,SUM($E$713:E809))</f>
        <v>0</v>
      </c>
    </row>
    <row r="810" hidden="1" spans="2:6">
      <c r="B810" s="641">
        <v>97</v>
      </c>
      <c r="C810" s="642" t="str">
        <f ca="1">IF(ISERROR(OFFSET('HARGA SATUAN'!$C$6,MATCH(B810,'HARGA SATUAN'!$N$7:$N$1492,0),0)),"",OFFSET('HARGA SATUAN'!$C$6,MATCH(B810,'HARGA SATUAN'!$N$7:$N$1492,0),0))</f>
        <v>Trafo 3 phasa 250 kVA DYn5</v>
      </c>
      <c r="D810" s="642">
        <f ca="1">SUMIFS(RAB!$F$14:$F$68,RAB!$C$14:$C$68,C810)</f>
        <v>1</v>
      </c>
      <c r="E810" s="551">
        <f ca="1" t="shared" si="34"/>
        <v>1</v>
      </c>
      <c r="F810" s="551">
        <f ca="1">IF(D810=0,0,SUM($E$713:E810))</f>
        <v>3</v>
      </c>
    </row>
    <row r="811" hidden="1" spans="2:6">
      <c r="B811" s="641">
        <v>98</v>
      </c>
      <c r="C811" s="642" t="str">
        <f ca="1">IF(ISERROR(OFFSET('HARGA SATUAN'!$C$6,MATCH(B811,'HARGA SATUAN'!$N$7:$N$1492,0),0)),"",OFFSET('HARGA SATUAN'!$C$6,MATCH(B811,'HARGA SATUAN'!$N$7:$N$1492,0),0))</f>
        <v>Trafo 3 phasa 400 kVA DYn5 OD</v>
      </c>
      <c r="D811" s="642">
        <f ca="1">SUMIFS(RAB!$F$14:$F$68,RAB!$C$14:$C$68,C811)</f>
        <v>0</v>
      </c>
      <c r="E811" s="551">
        <f ca="1" t="shared" si="34"/>
        <v>0</v>
      </c>
      <c r="F811" s="551">
        <f ca="1">IF(D811=0,0,SUM($E$713:E811))</f>
        <v>0</v>
      </c>
    </row>
    <row r="812" hidden="1" spans="2:6">
      <c r="B812" s="641">
        <v>99</v>
      </c>
      <c r="C812" s="642" t="str">
        <f ca="1">IF(ISERROR(OFFSET('HARGA SATUAN'!$C$6,MATCH(B812,'HARGA SATUAN'!$N$7:$N$1492,0),0)),"",OFFSET('HARGA SATUAN'!$C$6,MATCH(B812,'HARGA SATUAN'!$N$7:$N$1492,0),0))</f>
        <v>LVCB 2 Jurusan 250 A MCCB</v>
      </c>
      <c r="D812" s="642">
        <f ca="1">SUMIFS(RAB!$F$14:$F$68,RAB!$C$14:$C$68,C812)</f>
        <v>0</v>
      </c>
      <c r="E812" s="551">
        <f ca="1" t="shared" si="34"/>
        <v>0</v>
      </c>
      <c r="F812" s="551">
        <f ca="1">IF(D812=0,0,SUM($E$713:E812))</f>
        <v>0</v>
      </c>
    </row>
    <row r="813" hidden="1" spans="2:6">
      <c r="B813" s="641">
        <v>100</v>
      </c>
      <c r="C813" s="642" t="str">
        <f ca="1">IF(ISERROR(OFFSET('HARGA SATUAN'!$C$6,MATCH(B813,'HARGA SATUAN'!$N$7:$N$1492,0),0)),"",OFFSET('HARGA SATUAN'!$C$6,MATCH(B813,'HARGA SATUAN'!$N$7:$N$1492,0),0))</f>
        <v>LVCB 2 Jurusan 250 A LBS</v>
      </c>
      <c r="D813" s="642">
        <f ca="1">SUMIFS(RAB!$F$14:$F$68,RAB!$C$14:$C$68,C813)</f>
        <v>0</v>
      </c>
      <c r="E813" s="551">
        <f ca="1" t="shared" si="34"/>
        <v>0</v>
      </c>
      <c r="F813" s="551">
        <f ca="1">IF(D813=0,0,SUM($E$713:E813))</f>
        <v>0</v>
      </c>
    </row>
    <row r="814" hidden="1" spans="2:6">
      <c r="B814" s="641">
        <v>101</v>
      </c>
      <c r="C814" s="642" t="str">
        <f ca="1">IF(ISERROR(OFFSET('HARGA SATUAN'!$C$6,MATCH(B814,'HARGA SATUAN'!$N$7:$N$1492,0),0)),"",OFFSET('HARGA SATUAN'!$C$6,MATCH(B814,'HARGA SATUAN'!$N$7:$N$1492,0),0))</f>
        <v>LVCB 2 Jurusan 400 A LBS</v>
      </c>
      <c r="D814" s="642">
        <f ca="1">SUMIFS(RAB!$F$14:$F$68,RAB!$C$14:$C$68,C814)</f>
        <v>0</v>
      </c>
      <c r="E814" s="551">
        <f ca="1" t="shared" si="34"/>
        <v>0</v>
      </c>
      <c r="F814" s="551">
        <f ca="1">IF(D814=0,0,SUM($E$713:E814))</f>
        <v>0</v>
      </c>
    </row>
    <row r="815" hidden="1" spans="2:6">
      <c r="B815" s="641">
        <v>102</v>
      </c>
      <c r="C815" s="642" t="str">
        <f ca="1">IF(ISERROR(OFFSET('HARGA SATUAN'!$C$6,MATCH(B815,'HARGA SATUAN'!$N$7:$N$1492,0),0)),"",OFFSET('HARGA SATUAN'!$C$6,MATCH(B815,'HARGA SATUAN'!$N$7:$N$1492,0),0))</f>
        <v>LVCB 4 Jurusan 400 A LBS</v>
      </c>
      <c r="D815" s="642">
        <f ca="1">SUMIFS(RAB!$F$14:$F$68,RAB!$C$14:$C$68,C815)</f>
        <v>0</v>
      </c>
      <c r="E815" s="551">
        <f ca="1" t="shared" si="34"/>
        <v>0</v>
      </c>
      <c r="F815" s="551">
        <f ca="1">IF(D815=0,0,SUM($E$713:E815))</f>
        <v>0</v>
      </c>
    </row>
    <row r="816" hidden="1" spans="2:6">
      <c r="B816" s="641">
        <v>103</v>
      </c>
      <c r="C816" s="642" t="str">
        <f ca="1">IF(ISERROR(OFFSET('HARGA SATUAN'!$C$6,MATCH(B816,'HARGA SATUAN'!$N$7:$N$1492,0),0)),"",OFFSET('HARGA SATUAN'!$C$6,MATCH(B816,'HARGA SATUAN'!$N$7:$N$1492,0),0))</f>
        <v>LVCB 4 Jurusan 630 A LBS</v>
      </c>
      <c r="D816" s="642">
        <f ca="1">SUMIFS(RAB!$F$14:$F$68,RAB!$C$14:$C$68,C816)</f>
        <v>0</v>
      </c>
      <c r="E816" s="551">
        <f ca="1" t="shared" si="34"/>
        <v>0</v>
      </c>
      <c r="F816" s="551">
        <f ca="1">IF(D816=0,0,SUM($E$713:E816))</f>
        <v>0</v>
      </c>
    </row>
    <row r="817" hidden="1" spans="2:6">
      <c r="B817" s="641">
        <v>104</v>
      </c>
      <c r="C817" s="642" t="str">
        <f ca="1">IF(ISERROR(OFFSET('HARGA SATUAN'!$C$6,MATCH(B817,'HARGA SATUAN'!$N$7:$N$1492,0),0)),"",OFFSET('HARGA SATUAN'!$C$6,MATCH(B817,'HARGA SATUAN'!$N$7:$N$1492,0),0))</f>
        <v>FCO Polymer</v>
      </c>
      <c r="D817" s="642">
        <f ca="1">SUMIFS(RAB!$F$14:$F$68,RAB!$C$14:$C$68,C817)</f>
        <v>3</v>
      </c>
      <c r="E817" s="551">
        <f ca="1" t="shared" si="34"/>
        <v>1</v>
      </c>
      <c r="F817" s="551">
        <f ca="1">IF(D817=0,0,SUM($E$713:E817))</f>
        <v>4</v>
      </c>
    </row>
    <row r="818" hidden="1" spans="2:6">
      <c r="B818" s="641">
        <v>105</v>
      </c>
      <c r="C818" s="642" t="str">
        <f ca="1">IF(ISERROR(OFFSET('HARGA SATUAN'!$C$6,MATCH(B818,'HARGA SATUAN'!$N$7:$N$1492,0),0)),"",OFFSET('HARGA SATUAN'!$C$6,MATCH(B818,'HARGA SATUAN'!$N$7:$N$1492,0),0))</f>
        <v>Load Break Switch</v>
      </c>
      <c r="D818" s="642">
        <f ca="1">SUMIFS(RAB!$F$14:$F$68,RAB!$C$14:$C$68,C818)</f>
        <v>0</v>
      </c>
      <c r="E818" s="551">
        <f ca="1" t="shared" si="34"/>
        <v>0</v>
      </c>
      <c r="F818" s="551">
        <f ca="1">IF(D818=0,0,SUM($E$713:E818))</f>
        <v>0</v>
      </c>
    </row>
    <row r="819" hidden="1" spans="2:6">
      <c r="B819" s="641">
        <v>106</v>
      </c>
      <c r="C819" s="642" t="str">
        <f ca="1">IF(ISERROR(OFFSET('HARGA SATUAN'!$C$6,MATCH(B819,'HARGA SATUAN'!$N$7:$N$1492,0),0)),"",OFFSET('HARGA SATUAN'!$C$6,MATCH(B819,'HARGA SATUAN'!$N$7:$N$1492,0),0))</f>
        <v>Recloser</v>
      </c>
      <c r="D819" s="642">
        <f ca="1">SUMIFS(RAB!$F$14:$F$68,RAB!$C$14:$C$68,C819)</f>
        <v>0</v>
      </c>
      <c r="E819" s="551">
        <f ca="1" t="shared" si="34"/>
        <v>0</v>
      </c>
      <c r="F819" s="551">
        <f ca="1">IF(D819=0,0,SUM($E$713:E819))</f>
        <v>0</v>
      </c>
    </row>
    <row r="820" hidden="1" spans="2:6">
      <c r="B820" s="641">
        <v>107</v>
      </c>
      <c r="C820" s="642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642">
        <f ca="1">SUMIFS(RAB!$F$14:$F$68,RAB!$C$14:$C$68,C820)</f>
        <v>0</v>
      </c>
      <c r="E820" s="551">
        <f ca="1" t="shared" si="34"/>
        <v>0</v>
      </c>
      <c r="F820" s="551">
        <f ca="1">IF(D820=0,0,SUM($E$713:E820))</f>
        <v>0</v>
      </c>
    </row>
    <row r="821" hidden="1" spans="2:6">
      <c r="B821" s="641">
        <v>108</v>
      </c>
      <c r="C821" s="642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642">
        <f ca="1">SUMIFS(RAB!$F$14:$F$68,RAB!$C$14:$C$68,C821)</f>
        <v>0</v>
      </c>
      <c r="E821" s="551">
        <f ca="1" t="shared" si="34"/>
        <v>0</v>
      </c>
      <c r="F821" s="551">
        <f ca="1">IF(D821=0,0,SUM($E$713:E821))</f>
        <v>0</v>
      </c>
    </row>
    <row r="822" hidden="1" spans="2:6">
      <c r="B822" s="641">
        <v>109</v>
      </c>
      <c r="C822" s="642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642">
        <f ca="1">SUMIFS(RAB!$F$14:$F$68,RAB!$C$14:$C$68,C822)</f>
        <v>3</v>
      </c>
      <c r="E822" s="551">
        <f ca="1" t="shared" si="34"/>
        <v>1</v>
      </c>
      <c r="F822" s="551">
        <f ca="1">IF(D822=0,0,SUM($E$713:E822))</f>
        <v>5</v>
      </c>
    </row>
    <row r="823" hidden="1" spans="2:6">
      <c r="B823" s="641">
        <v>110</v>
      </c>
      <c r="C823" s="642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642">
        <f ca="1">SUMIFS(RAB!$F$14:$F$68,RAB!$C$14:$C$68,C823)</f>
        <v>0</v>
      </c>
      <c r="E823" s="551">
        <f ca="1" t="shared" si="34"/>
        <v>0</v>
      </c>
      <c r="F823" s="551">
        <f ca="1">IF(D823=0,0,SUM($E$713:E823))</f>
        <v>0</v>
      </c>
    </row>
    <row r="824" hidden="1" spans="2:6">
      <c r="B824" s="641">
        <v>111</v>
      </c>
      <c r="C824" s="642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642">
        <f ca="1">SUMIFS(RAB!$F$14:$F$68,RAB!$C$14:$C$68,C824)</f>
        <v>0</v>
      </c>
      <c r="E824" s="551">
        <f ca="1" t="shared" si="34"/>
        <v>0</v>
      </c>
      <c r="F824" s="551">
        <f ca="1">IF(D824=0,0,SUM($E$713:E824))</f>
        <v>0</v>
      </c>
    </row>
    <row r="825" hidden="1" spans="2:6">
      <c r="B825" s="641">
        <v>112</v>
      </c>
      <c r="C825" s="642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642">
        <f ca="1">SUMIFS(RAB!$F$14:$F$68,RAB!$C$14:$C$68,C825)</f>
        <v>0</v>
      </c>
      <c r="E825" s="551">
        <f ca="1" t="shared" si="34"/>
        <v>0</v>
      </c>
      <c r="F825" s="551">
        <f ca="1">IF(D825=0,0,SUM($E$713:E825))</f>
        <v>0</v>
      </c>
    </row>
    <row r="826" hidden="1" spans="2:6">
      <c r="B826" s="641">
        <v>113</v>
      </c>
      <c r="C826" s="642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642">
        <f ca="1">SUMIFS(RAB!$F$14:$F$68,RAB!$C$14:$C$68,C826)</f>
        <v>0</v>
      </c>
      <c r="E826" s="551">
        <f ca="1" t="shared" si="34"/>
        <v>0</v>
      </c>
      <c r="F826" s="551">
        <f ca="1">IF(D826=0,0,SUM($E$713:E826))</f>
        <v>0</v>
      </c>
    </row>
    <row r="827" hidden="1" spans="2:6">
      <c r="B827" s="641">
        <v>114</v>
      </c>
      <c r="C827" s="642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642">
        <f ca="1">SUMIFS(RAB!$F$14:$F$68,RAB!$C$14:$C$68,C827)</f>
        <v>0</v>
      </c>
      <c r="E827" s="551">
        <f ca="1" t="shared" si="34"/>
        <v>0</v>
      </c>
      <c r="F827" s="551">
        <f ca="1">IF(D827=0,0,SUM($E$713:E827))</f>
        <v>0</v>
      </c>
    </row>
    <row r="828" hidden="1" spans="2:6">
      <c r="B828" s="641">
        <v>115</v>
      </c>
      <c r="C828" s="642" t="str">
        <f ca="1">IF(ISERROR(OFFSET('HARGA SATUAN'!$C$6,MATCH(B828,'HARGA SATUAN'!$N$7:$N$1492,0),0)),"",OFFSET('HARGA SATUAN'!$C$6,MATCH(B828,'HARGA SATUAN'!$N$7:$N$1492,0),0))</f>
        <v>AAAC 70 mm²</v>
      </c>
      <c r="D828" s="642">
        <f ca="1">SUMIFS(RAB!$F$14:$F$68,RAB!$C$14:$C$68,C828)</f>
        <v>9</v>
      </c>
      <c r="E828" s="551">
        <f ca="1" t="shared" si="34"/>
        <v>1</v>
      </c>
      <c r="F828" s="551">
        <f ca="1">IF(D828=0,0,SUM($E$713:E828))</f>
        <v>6</v>
      </c>
    </row>
    <row r="829" hidden="1" spans="2:6">
      <c r="B829" s="641">
        <v>116</v>
      </c>
      <c r="C829" s="642" t="str">
        <f ca="1">IF(ISERROR(OFFSET('HARGA SATUAN'!$C$6,MATCH(B829,'HARGA SATUAN'!$N$7:$N$1492,0),0)),"",OFFSET('HARGA SATUAN'!$C$6,MATCH(B829,'HARGA SATUAN'!$N$7:$N$1492,0),0))</f>
        <v>AAAC 150 mm²</v>
      </c>
      <c r="D829" s="642">
        <f ca="1">SUMIFS(RAB!$F$14:$F$68,RAB!$C$14:$C$68,C829)</f>
        <v>0</v>
      </c>
      <c r="E829" s="551">
        <f ca="1" t="shared" si="34"/>
        <v>0</v>
      </c>
      <c r="F829" s="551">
        <f ca="1">IF(D829=0,0,SUM($E$713:E829))</f>
        <v>0</v>
      </c>
    </row>
    <row r="830" hidden="1" spans="2:6">
      <c r="B830" s="641">
        <v>117</v>
      </c>
      <c r="C830" s="642" t="str">
        <f ca="1">IF(ISERROR(OFFSET('HARGA SATUAN'!$C$6,MATCH(B830,'HARGA SATUAN'!$N$7:$N$1492,0),0)),"",OFFSET('HARGA SATUAN'!$C$6,MATCH(B830,'HARGA SATUAN'!$N$7:$N$1492,0),0))</f>
        <v>AAAC 240 mm²</v>
      </c>
      <c r="D830" s="642">
        <f ca="1">SUMIFS(RAB!$F$14:$F$68,RAB!$C$14:$C$68,C830)</f>
        <v>0</v>
      </c>
      <c r="E830" s="551">
        <f ca="1" t="shared" si="34"/>
        <v>0</v>
      </c>
      <c r="F830" s="551">
        <f ca="1">IF(D830=0,0,SUM($E$713:E830))</f>
        <v>0</v>
      </c>
    </row>
    <row r="831" hidden="1" spans="2:6">
      <c r="B831" s="641">
        <v>118</v>
      </c>
      <c r="C831" s="642" t="str">
        <f ca="1">IF(ISERROR(OFFSET('HARGA SATUAN'!$C$6,MATCH(B831,'HARGA SATUAN'!$N$7:$N$1492,0),0)),"",OFFSET('HARGA SATUAN'!$C$6,MATCH(B831,'HARGA SATUAN'!$N$7:$N$1492,0),0))</f>
        <v>AAAC/S 70 mm²</v>
      </c>
      <c r="D831" s="642">
        <f ca="1">SUMIFS(RAB!$F$14:$F$68,RAB!$C$14:$C$68,C831)</f>
        <v>0</v>
      </c>
      <c r="E831" s="551">
        <f ca="1" t="shared" si="34"/>
        <v>0</v>
      </c>
      <c r="F831" s="551">
        <f ca="1">IF(D831=0,0,SUM($E$713:E831))</f>
        <v>0</v>
      </c>
    </row>
    <row r="832" hidden="1" spans="2:6">
      <c r="B832" s="641">
        <v>119</v>
      </c>
      <c r="C832" s="642" t="str">
        <f ca="1">IF(ISERROR(OFFSET('HARGA SATUAN'!$C$6,MATCH(B832,'HARGA SATUAN'!$N$7:$N$1492,0),0)),"",OFFSET('HARGA SATUAN'!$C$6,MATCH(B832,'HARGA SATUAN'!$N$7:$N$1492,0),0))</f>
        <v>AAAC/S 150 mm²</v>
      </c>
      <c r="D832" s="642">
        <f ca="1">SUMIFS(RAB!$F$14:$F$68,RAB!$C$14:$C$68,C832)</f>
        <v>0</v>
      </c>
      <c r="E832" s="551">
        <f ca="1" t="shared" si="34"/>
        <v>0</v>
      </c>
      <c r="F832" s="551">
        <f ca="1">IF(D832=0,0,SUM($E$713:E832))</f>
        <v>0</v>
      </c>
    </row>
    <row r="833" hidden="1" spans="2:6">
      <c r="B833" s="641">
        <v>120</v>
      </c>
      <c r="C833" s="642" t="str">
        <f ca="1">IF(ISERROR(OFFSET('HARGA SATUAN'!$C$6,MATCH(B833,'HARGA SATUAN'!$N$7:$N$1492,0),0)),"",OFFSET('HARGA SATUAN'!$C$6,MATCH(B833,'HARGA SATUAN'!$N$7:$N$1492,0),0))</f>
        <v>AAAC/S 240 mm²</v>
      </c>
      <c r="D833" s="642">
        <f ca="1">SUMIFS(RAB!$F$14:$F$68,RAB!$C$14:$C$68,C833)</f>
        <v>0</v>
      </c>
      <c r="E833" s="551">
        <f ca="1" t="shared" si="34"/>
        <v>0</v>
      </c>
      <c r="F833" s="551">
        <f ca="1">IF(D833=0,0,SUM($E$713:E833))</f>
        <v>0</v>
      </c>
    </row>
    <row r="834" hidden="1" spans="2:6">
      <c r="B834" s="641">
        <v>121</v>
      </c>
      <c r="C834" s="642" t="str">
        <f ca="1">IF(ISERROR(OFFSET('HARGA SATUAN'!$C$6,MATCH(B834,'HARGA SATUAN'!$N$7:$N$1492,0),0)),"",OFFSET('HARGA SATUAN'!$C$6,MATCH(B834,'HARGA SATUAN'!$N$7:$N$1492,0),0))</f>
        <v>NFA2X-T 2 x 70 + N 70 mm²</v>
      </c>
      <c r="D834" s="642">
        <f ca="1">SUMIFS(RAB!$F$14:$F$68,RAB!$C$14:$C$68,C834)</f>
        <v>0</v>
      </c>
      <c r="E834" s="551">
        <f ca="1" t="shared" si="34"/>
        <v>0</v>
      </c>
      <c r="F834" s="551">
        <f ca="1">IF(D834=0,0,SUM($E$713:E834))</f>
        <v>0</v>
      </c>
    </row>
    <row r="835" hidden="1" spans="2:6">
      <c r="B835" s="641">
        <v>122</v>
      </c>
      <c r="C835" s="642" t="str">
        <f ca="1">IF(ISERROR(OFFSET('HARGA SATUAN'!$C$6,MATCH(B835,'HARGA SATUAN'!$N$7:$N$1492,0),0)),"",OFFSET('HARGA SATUAN'!$C$6,MATCH(B835,'HARGA SATUAN'!$N$7:$N$1492,0),0))</f>
        <v>NFA2X-T 3x35+1x35</v>
      </c>
      <c r="D835" s="642">
        <f ca="1">SUMIFS(RAB!$F$14:$F$68,RAB!$C$14:$C$68,C835)</f>
        <v>0</v>
      </c>
      <c r="E835" s="551">
        <f ca="1" t="shared" si="34"/>
        <v>0</v>
      </c>
      <c r="F835" s="551">
        <f ca="1">IF(D835=0,0,SUM($E$713:E835))</f>
        <v>0</v>
      </c>
    </row>
    <row r="836" hidden="1" spans="2:6">
      <c r="B836" s="641">
        <v>123</v>
      </c>
      <c r="C836" s="642" t="str">
        <f ca="1">IF(ISERROR(OFFSET('HARGA SATUAN'!$C$6,MATCH(B836,'HARGA SATUAN'!$N$7:$N$1492,0),0)),"",OFFSET('HARGA SATUAN'!$C$6,MATCH(B836,'HARGA SATUAN'!$N$7:$N$1492,0),0))</f>
        <v>NFA2X-T 3x70+1x70</v>
      </c>
      <c r="D836" s="642">
        <f ca="1">SUMIFS(RAB!$F$14:$F$68,RAB!$C$14:$C$68,C836)</f>
        <v>3</v>
      </c>
      <c r="E836" s="551">
        <f ca="1" t="shared" si="34"/>
        <v>1</v>
      </c>
      <c r="F836" s="551">
        <f ca="1">IF(D836=0,0,SUM($E$713:E836))</f>
        <v>7</v>
      </c>
    </row>
    <row r="837" hidden="1" spans="2:6">
      <c r="B837" s="641">
        <v>124</v>
      </c>
      <c r="C837" s="642" t="str">
        <f ca="1">IF(ISERROR(OFFSET('HARGA SATUAN'!$C$6,MATCH(B837,'HARGA SATUAN'!$N$7:$N$1492,0),0)),"",OFFSET('HARGA SATUAN'!$C$6,MATCH(B837,'HARGA SATUAN'!$N$7:$N$1492,0),0))</f>
        <v>NFA2X 2 x 10 mm²</v>
      </c>
      <c r="D837" s="642">
        <f ca="1">SUMIFS(RAB!$F$14:$F$68,RAB!$C$14:$C$68,C837)</f>
        <v>0</v>
      </c>
      <c r="E837" s="551">
        <f ca="1" t="shared" si="34"/>
        <v>0</v>
      </c>
      <c r="F837" s="551">
        <f ca="1">IF(D837=0,0,SUM($E$713:E837))</f>
        <v>0</v>
      </c>
    </row>
    <row r="838" hidden="1" spans="2:6">
      <c r="B838" s="641">
        <v>125</v>
      </c>
      <c r="C838" s="642" t="str">
        <f ca="1">IF(ISERROR(OFFSET('HARGA SATUAN'!$C$6,MATCH(B838,'HARGA SATUAN'!$N$7:$N$1492,0),0)),"",OFFSET('HARGA SATUAN'!$C$6,MATCH(B838,'HARGA SATUAN'!$N$7:$N$1492,0),0))</f>
        <v>NFA2X 2 x 16 mm²</v>
      </c>
      <c r="D838" s="642">
        <f ca="1">SUMIFS(RAB!$F$14:$F$68,RAB!$C$14:$C$68,C838)</f>
        <v>0</v>
      </c>
      <c r="E838" s="551">
        <f ca="1" t="shared" si="34"/>
        <v>0</v>
      </c>
      <c r="F838" s="551">
        <f ca="1">IF(D838=0,0,SUM($E$713:E838))</f>
        <v>0</v>
      </c>
    </row>
    <row r="839" hidden="1" spans="2:6">
      <c r="B839" s="641">
        <v>126</v>
      </c>
      <c r="C839" s="642" t="str">
        <f ca="1">IF(ISERROR(OFFSET('HARGA SATUAN'!$C$6,MATCH(B839,'HARGA SATUAN'!$N$7:$N$1492,0),0)),"",OFFSET('HARGA SATUAN'!$C$6,MATCH(B839,'HARGA SATUAN'!$N$7:$N$1492,0),0))</f>
        <v>NFA2X 4 x 16 mm²</v>
      </c>
      <c r="D839" s="642">
        <f ca="1">SUMIFS(RAB!$F$14:$F$68,RAB!$C$14:$C$68,C839)</f>
        <v>0</v>
      </c>
      <c r="E839" s="551">
        <f ca="1" t="shared" si="34"/>
        <v>0</v>
      </c>
      <c r="F839" s="551">
        <f ca="1">IF(D839=0,0,SUM($E$713:E839))</f>
        <v>0</v>
      </c>
    </row>
    <row r="840" hidden="1" spans="2:6">
      <c r="B840" s="641">
        <v>127</v>
      </c>
      <c r="C840" s="642" t="str">
        <f ca="1">IF(ISERROR(OFFSET('HARGA SATUAN'!$C$6,MATCH(B840,'HARGA SATUAN'!$N$7:$N$1492,0),0)),"",OFFSET('HARGA SATUAN'!$C$6,MATCH(B840,'HARGA SATUAN'!$N$7:$N$1492,0),0))</f>
        <v>NFA2X 4 x 70 mm²</v>
      </c>
      <c r="D840" s="642">
        <f ca="1">SUMIFS(RAB!$F$14:$F$68,RAB!$C$14:$C$68,C840)</f>
        <v>0</v>
      </c>
      <c r="E840" s="551">
        <f ca="1" t="shared" si="34"/>
        <v>0</v>
      </c>
      <c r="F840" s="551">
        <f ca="1">IF(D840=0,0,SUM($E$713:E840))</f>
        <v>0</v>
      </c>
    </row>
    <row r="841" hidden="1" spans="2:6">
      <c r="B841" s="641">
        <v>128</v>
      </c>
      <c r="C841" s="642" t="str">
        <f ca="1">IF(ISERROR(OFFSET('HARGA SATUAN'!$C$6,MATCH(B841,'HARGA SATUAN'!$N$7:$N$1492,0),0)),"",OFFSET('HARGA SATUAN'!$C$6,MATCH(B841,'HARGA SATUAN'!$N$7:$N$1492,0),0))</f>
        <v>Kabel NYY 1 x 70 mm²</v>
      </c>
      <c r="D841" s="642">
        <f ca="1">SUMIFS(RAB!$F$14:$F$68,RAB!$C$14:$C$68,C841)</f>
        <v>0</v>
      </c>
      <c r="E841" s="551">
        <f ca="1" t="shared" si="34"/>
        <v>0</v>
      </c>
      <c r="F841" s="551">
        <f ca="1">IF(D841=0,0,SUM($E$713:E841))</f>
        <v>0</v>
      </c>
    </row>
    <row r="842" hidden="1" spans="2:6">
      <c r="B842" s="641">
        <v>129</v>
      </c>
      <c r="C842" s="642" t="str">
        <f ca="1">IF(ISERROR(OFFSET('HARGA SATUAN'!$C$6,MATCH(B842,'HARGA SATUAN'!$N$7:$N$1492,0),0)),"",OFFSET('HARGA SATUAN'!$C$6,MATCH(B842,'HARGA SATUAN'!$N$7:$N$1492,0),0))</f>
        <v>Kabel NYY 1 x 95 mm²</v>
      </c>
      <c r="D842" s="642">
        <f ca="1">SUMIFS(RAB!$F$14:$F$68,RAB!$C$14:$C$68,C842)</f>
        <v>0</v>
      </c>
      <c r="E842" s="551">
        <f ca="1" t="shared" si="34"/>
        <v>0</v>
      </c>
      <c r="F842" s="551">
        <f ca="1">IF(D842=0,0,SUM($E$713:E842))</f>
        <v>0</v>
      </c>
    </row>
    <row r="843" hidden="1" spans="2:6">
      <c r="B843" s="641">
        <v>130</v>
      </c>
      <c r="C843" s="642" t="str">
        <f ca="1">IF(ISERROR(OFFSET('HARGA SATUAN'!$C$6,MATCH(B843,'HARGA SATUAN'!$N$7:$N$1492,0),0)),"",OFFSET('HARGA SATUAN'!$C$6,MATCH(B843,'HARGA SATUAN'!$N$7:$N$1492,0),0))</f>
        <v>Kabel NYY 1 x 150 mm²</v>
      </c>
      <c r="D843" s="642">
        <f ca="1">SUMIFS(RAB!$F$14:$F$68,RAB!$C$14:$C$68,C843)</f>
        <v>48</v>
      </c>
      <c r="E843" s="551">
        <f ca="1" t="shared" ref="E843:E906" si="35">IF(D843=0,0,1)</f>
        <v>1</v>
      </c>
      <c r="F843" s="551">
        <f ca="1">IF(D843=0,0,SUM($E$713:E843))</f>
        <v>8</v>
      </c>
    </row>
    <row r="844" hidden="1" spans="2:6">
      <c r="B844" s="641">
        <v>131</v>
      </c>
      <c r="C844" s="642" t="str">
        <f ca="1">IF(ISERROR(OFFSET('HARGA SATUAN'!$C$6,MATCH(B844,'HARGA SATUAN'!$N$7:$N$1492,0),0)),"",OFFSET('HARGA SATUAN'!$C$6,MATCH(B844,'HARGA SATUAN'!$N$7:$N$1492,0),0))</f>
        <v>Kabel NYY 1 x 240 mm²</v>
      </c>
      <c r="D844" s="642">
        <f ca="1">SUMIFS(RAB!$F$14:$F$68,RAB!$C$14:$C$68,C844)</f>
        <v>0</v>
      </c>
      <c r="E844" s="551">
        <f ca="1" t="shared" si="35"/>
        <v>0</v>
      </c>
      <c r="F844" s="551">
        <f ca="1">IF(D844=0,0,SUM($E$713:E844))</f>
        <v>0</v>
      </c>
    </row>
    <row r="845" hidden="1" spans="2:6">
      <c r="B845" s="641">
        <v>132</v>
      </c>
      <c r="C845" s="642" t="str">
        <f ca="1">IF(ISERROR(OFFSET('HARGA SATUAN'!$C$6,MATCH(B845,'HARGA SATUAN'!$N$7:$N$1492,0),0)),"",OFFSET('HARGA SATUAN'!$C$6,MATCH(B845,'HARGA SATUAN'!$N$7:$N$1492,0),0))</f>
        <v>Kabel NYY 4 x 70 mm²</v>
      </c>
      <c r="D845" s="642">
        <f ca="1">SUMIFS(RAB!$F$14:$F$68,RAB!$C$14:$C$68,C845)</f>
        <v>0</v>
      </c>
      <c r="E845" s="551">
        <f ca="1" t="shared" si="35"/>
        <v>0</v>
      </c>
      <c r="F845" s="551">
        <f ca="1">IF(D845=0,0,SUM($E$713:E845))</f>
        <v>0</v>
      </c>
    </row>
    <row r="846" hidden="1" spans="2:6">
      <c r="B846" s="641">
        <v>133</v>
      </c>
      <c r="C846" s="642" t="str">
        <f ca="1">IF(ISERROR(OFFSET('HARGA SATUAN'!$C$6,MATCH(B846,'HARGA SATUAN'!$N$7:$N$1492,0),0)),"",OFFSET('HARGA SATUAN'!$C$6,MATCH(B846,'HARGA SATUAN'!$N$7:$N$1492,0),0))</f>
        <v>Kabel NA2XSEYBY 20 KV, 3 x 150 mm²</v>
      </c>
      <c r="D846" s="642">
        <f ca="1">SUMIFS(RAB!$F$14:$F$68,RAB!$C$14:$C$68,C846)</f>
        <v>0</v>
      </c>
      <c r="E846" s="551">
        <f ca="1" t="shared" si="35"/>
        <v>0</v>
      </c>
      <c r="F846" s="551">
        <f ca="1">IF(D846=0,0,SUM($E$713:E846))</f>
        <v>0</v>
      </c>
    </row>
    <row r="847" hidden="1" spans="2:6">
      <c r="B847" s="641">
        <v>134</v>
      </c>
      <c r="C847" s="642" t="str">
        <f ca="1">IF(ISERROR(OFFSET('HARGA SATUAN'!$C$6,MATCH(B847,'HARGA SATUAN'!$N$7:$N$1492,0),0)),"",OFFSET('HARGA SATUAN'!$C$6,MATCH(B847,'HARGA SATUAN'!$N$7:$N$1492,0),0))</f>
        <v>Kabel NA2XSEYBY 20 KV, 3 x 240 mm²</v>
      </c>
      <c r="D847" s="642">
        <f ca="1">SUMIFS(RAB!$F$14:$F$68,RAB!$C$14:$C$68,C847)</f>
        <v>0</v>
      </c>
      <c r="E847" s="551">
        <f ca="1" t="shared" si="35"/>
        <v>0</v>
      </c>
      <c r="F847" s="551">
        <f ca="1">IF(D847=0,0,SUM($E$713:E847))</f>
        <v>0</v>
      </c>
    </row>
    <row r="848" hidden="1" spans="2:6">
      <c r="B848" s="641">
        <v>135</v>
      </c>
      <c r="C848" s="642" t="str">
        <f ca="1">IF(ISERROR(OFFSET('HARGA SATUAN'!$C$6,MATCH(B848,'HARGA SATUAN'!$N$7:$N$1492,0),0)),"",OFFSET('HARGA SATUAN'!$C$6,MATCH(B848,'HARGA SATUAN'!$N$7:$N$1492,0),0))</f>
        <v>Kabel NA2XSEYBY 20 KV, 3 x 300 mm²</v>
      </c>
      <c r="D848" s="642">
        <f ca="1">SUMIFS(RAB!$F$14:$F$68,RAB!$C$14:$C$68,C848)</f>
        <v>0</v>
      </c>
      <c r="E848" s="551">
        <f ca="1" t="shared" si="35"/>
        <v>0</v>
      </c>
      <c r="F848" s="551">
        <f ca="1">IF(D848=0,0,SUM($E$713:E848))</f>
        <v>0</v>
      </c>
    </row>
    <row r="849" hidden="1" spans="2:6">
      <c r="B849" s="641">
        <v>136</v>
      </c>
      <c r="C849" s="642" t="str">
        <f ca="1">IF(ISERROR(OFFSET('HARGA SATUAN'!$C$6,MATCH(B849,'HARGA SATUAN'!$N$7:$N$1492,0),0)),"",OFFSET('HARGA SATUAN'!$C$6,MATCH(B849,'HARGA SATUAN'!$N$7:$N$1492,0),0))</f>
        <v>MVTIC 3 x 150 + N 95 mm²</v>
      </c>
      <c r="D849" s="642">
        <f ca="1">SUMIFS(RAB!$F$14:$F$68,RAB!$C$14:$C$68,C849)</f>
        <v>0</v>
      </c>
      <c r="E849" s="551">
        <f ca="1" t="shared" si="35"/>
        <v>0</v>
      </c>
      <c r="F849" s="551">
        <f ca="1">IF(D849=0,0,SUM($E$713:E849))</f>
        <v>0</v>
      </c>
    </row>
    <row r="850" hidden="1" spans="2:6">
      <c r="B850" s="641">
        <v>137</v>
      </c>
      <c r="C850" s="642" t="str">
        <f ca="1">IF(ISERROR(OFFSET('HARGA SATUAN'!$C$6,MATCH(B850,'HARGA SATUAN'!$N$7:$N$1492,0),0)),"",OFFSET('HARGA SATUAN'!$C$6,MATCH(B850,'HARGA SATUAN'!$N$7:$N$1492,0),0))</f>
        <v>MVTIC 3 x 240 + N 95 mm²</v>
      </c>
      <c r="D850" s="642">
        <f ca="1">SUMIFS(RAB!$F$14:$F$68,RAB!$C$14:$C$68,C850)</f>
        <v>0</v>
      </c>
      <c r="E850" s="551">
        <f ca="1" t="shared" si="35"/>
        <v>0</v>
      </c>
      <c r="F850" s="551">
        <f ca="1">IF(D850=0,0,SUM($E$713:E850))</f>
        <v>0</v>
      </c>
    </row>
    <row r="851" hidden="1" spans="2:6">
      <c r="B851" s="641">
        <v>138</v>
      </c>
      <c r="C851" s="642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642">
        <f ca="1">SUMIFS(RAB!$F$14:$F$68,RAB!$C$14:$C$68,C851)</f>
        <v>0</v>
      </c>
      <c r="E851" s="551">
        <f ca="1" t="shared" si="35"/>
        <v>0</v>
      </c>
      <c r="F851" s="551">
        <f ca="1">IF(D851=0,0,SUM($E$713:E851))</f>
        <v>0</v>
      </c>
    </row>
    <row r="852" hidden="1" spans="2:6">
      <c r="B852" s="641">
        <v>139</v>
      </c>
      <c r="C852" s="642" t="str">
        <f ca="1">IF(ISERROR(OFFSET('HARGA SATUAN'!$C$6,MATCH(B852,'HARGA SATUAN'!$N$7:$N$1492,0),0)),"",OFFSET('HARGA SATUAN'!$C$6,MATCH(B852,'HARGA SATUAN'!$N$7:$N$1492,0),0))</f>
        <v>Modem 3G/4G</v>
      </c>
      <c r="D852" s="642">
        <f ca="1">SUMIFS(RAB!$F$14:$F$68,RAB!$C$14:$C$68,C852)</f>
        <v>1</v>
      </c>
      <c r="E852" s="551">
        <f ca="1" t="shared" si="35"/>
        <v>1</v>
      </c>
      <c r="F852" s="551">
        <f ca="1">IF(D852=0,0,SUM($E$713:E852))</f>
        <v>9</v>
      </c>
    </row>
    <row r="853" hidden="1" spans="2:6">
      <c r="B853" s="641">
        <v>140</v>
      </c>
      <c r="C853" s="642" t="str">
        <f ca="1">IF(ISERROR(OFFSET('HARGA SATUAN'!$C$6,MATCH(B853,'HARGA SATUAN'!$N$7:$N$1492,0),0)),"",OFFSET('HARGA SATUAN'!$C$6,MATCH(B853,'HARGA SATUAN'!$N$7:$N$1492,0),0))</f>
        <v>MCCB 1 Fasa 40 A</v>
      </c>
      <c r="D853" s="642">
        <f ca="1">SUMIFS(RAB!$F$14:$F$68,RAB!$C$14:$C$68,C853)</f>
        <v>0</v>
      </c>
      <c r="E853" s="551">
        <f ca="1" t="shared" si="35"/>
        <v>0</v>
      </c>
      <c r="F853" s="551">
        <f ca="1">IF(D853=0,0,SUM($E$713:E853))</f>
        <v>0</v>
      </c>
    </row>
    <row r="854" hidden="1" spans="2:6">
      <c r="B854" s="641">
        <v>141</v>
      </c>
      <c r="C854" s="642" t="str">
        <f ca="1">IF(ISERROR(OFFSET('HARGA SATUAN'!$C$6,MATCH(B854,'HARGA SATUAN'!$N$7:$N$1492,0),0)),"",OFFSET('HARGA SATUAN'!$C$6,MATCH(B854,'HARGA SATUAN'!$N$7:$N$1492,0),0))</f>
        <v>MCCB 1 Fasa 63 A</v>
      </c>
      <c r="D854" s="642">
        <f ca="1">SUMIFS(RAB!$F$14:$F$68,RAB!$C$14:$C$68,C854)</f>
        <v>0</v>
      </c>
      <c r="E854" s="551">
        <f ca="1" t="shared" si="35"/>
        <v>0</v>
      </c>
      <c r="F854" s="551">
        <f ca="1">IF(D854=0,0,SUM($E$713:E854))</f>
        <v>0</v>
      </c>
    </row>
    <row r="855" hidden="1" spans="2:6">
      <c r="B855" s="641">
        <v>142</v>
      </c>
      <c r="C855" s="642" t="str">
        <f ca="1">IF(ISERROR(OFFSET('HARGA SATUAN'!$C$6,MATCH(B855,'HARGA SATUAN'!$N$7:$N$1492,0),0)),"",OFFSET('HARGA SATUAN'!$C$6,MATCH(B855,'HARGA SATUAN'!$N$7:$N$1492,0),0))</f>
        <v>MCCB 1 Fasa 80 A</v>
      </c>
      <c r="D855" s="642">
        <f ca="1">SUMIFS(RAB!$F$14:$F$68,RAB!$C$14:$C$68,C855)</f>
        <v>0</v>
      </c>
      <c r="E855" s="551">
        <f ca="1" t="shared" si="35"/>
        <v>0</v>
      </c>
      <c r="F855" s="551">
        <f ca="1">IF(D855=0,0,SUM($E$713:E855))</f>
        <v>0</v>
      </c>
    </row>
    <row r="856" hidden="1" spans="2:6">
      <c r="B856" s="641">
        <v>143</v>
      </c>
      <c r="C856" s="642" t="str">
        <f ca="1">IF(ISERROR(OFFSET('HARGA SATUAN'!$C$6,MATCH(B856,'HARGA SATUAN'!$N$7:$N$1492,0),0)),"",OFFSET('HARGA SATUAN'!$C$6,MATCH(B856,'HARGA SATUAN'!$N$7:$N$1492,0),0))</f>
        <v>MCCB 1 Fasa 100 A</v>
      </c>
      <c r="D856" s="642">
        <f ca="1">SUMIFS(RAB!$F$14:$F$68,RAB!$C$14:$C$68,C856)</f>
        <v>0</v>
      </c>
      <c r="E856" s="551">
        <f ca="1" t="shared" si="35"/>
        <v>0</v>
      </c>
      <c r="F856" s="551">
        <f ca="1">IF(D856=0,0,SUM($E$713:E856))</f>
        <v>0</v>
      </c>
    </row>
    <row r="857" hidden="1" spans="2:6">
      <c r="B857" s="641">
        <v>144</v>
      </c>
      <c r="C857" s="642" t="str">
        <f ca="1">IF(ISERROR(OFFSET('HARGA SATUAN'!$C$6,MATCH(B857,'HARGA SATUAN'!$N$7:$N$1492,0),0)),"",OFFSET('HARGA SATUAN'!$C$6,MATCH(B857,'HARGA SATUAN'!$N$7:$N$1492,0),0))</f>
        <v>MCCB 3 Fasa 80 A</v>
      </c>
      <c r="D857" s="642">
        <f ca="1">SUMIFS(RAB!$F$14:$F$68,RAB!$C$14:$C$68,C857)</f>
        <v>0</v>
      </c>
      <c r="E857" s="551">
        <f ca="1" t="shared" si="35"/>
        <v>0</v>
      </c>
      <c r="F857" s="551">
        <f ca="1">IF(D857=0,0,SUM($E$713:E857))</f>
        <v>0</v>
      </c>
    </row>
    <row r="858" hidden="1" spans="2:6">
      <c r="B858" s="641">
        <v>145</v>
      </c>
      <c r="C858" s="642" t="str">
        <f ca="1">IF(ISERROR(OFFSET('HARGA SATUAN'!$C$6,MATCH(B858,'HARGA SATUAN'!$N$7:$N$1492,0),0)),"",OFFSET('HARGA SATUAN'!$C$6,MATCH(B858,'HARGA SATUAN'!$N$7:$N$1492,0),0))</f>
        <v>MCCB 3 Fasa 100 A</v>
      </c>
      <c r="D858" s="642">
        <f ca="1">SUMIFS(RAB!$F$14:$F$68,RAB!$C$14:$C$68,C858)</f>
        <v>0</v>
      </c>
      <c r="E858" s="551">
        <f ca="1" t="shared" si="35"/>
        <v>0</v>
      </c>
      <c r="F858" s="551">
        <f ca="1">IF(D858=0,0,SUM($E$713:E858))</f>
        <v>0</v>
      </c>
    </row>
    <row r="859" hidden="1" spans="2:6">
      <c r="B859" s="641">
        <v>146</v>
      </c>
      <c r="C859" s="642" t="str">
        <f ca="1">IF(ISERROR(OFFSET('HARGA SATUAN'!$C$6,MATCH(B859,'HARGA SATUAN'!$N$7:$N$1492,0),0)),"",OFFSET('HARGA SATUAN'!$C$6,MATCH(B859,'HARGA SATUAN'!$N$7:$N$1492,0),0))</f>
        <v>MCCB 3 Fasa 125 A</v>
      </c>
      <c r="D859" s="642">
        <f ca="1">SUMIFS(RAB!$F$14:$F$68,RAB!$C$14:$C$68,C859)</f>
        <v>0</v>
      </c>
      <c r="E859" s="551">
        <f ca="1" t="shared" si="35"/>
        <v>0</v>
      </c>
      <c r="F859" s="551">
        <f ca="1">IF(D859=0,0,SUM($E$713:E859))</f>
        <v>0</v>
      </c>
    </row>
    <row r="860" hidden="1" spans="2:6">
      <c r="B860" s="641">
        <v>147</v>
      </c>
      <c r="C860" s="642" t="str">
        <f ca="1">IF(ISERROR(OFFSET('HARGA SATUAN'!$C$6,MATCH(B860,'HARGA SATUAN'!$N$7:$N$1492,0),0)),"",OFFSET('HARGA SATUAN'!$C$6,MATCH(B860,'HARGA SATUAN'!$N$7:$N$1492,0),0))</f>
        <v>MCCB 3 Fasa 160 A</v>
      </c>
      <c r="D860" s="642">
        <f ca="1">SUMIFS(RAB!$F$14:$F$68,RAB!$C$14:$C$68,C860)</f>
        <v>0</v>
      </c>
      <c r="E860" s="551">
        <f ca="1" t="shared" si="35"/>
        <v>0</v>
      </c>
      <c r="F860" s="551">
        <f ca="1">IF(D860=0,0,SUM($E$713:E860))</f>
        <v>0</v>
      </c>
    </row>
    <row r="861" hidden="1" spans="2:6">
      <c r="B861" s="641">
        <v>148</v>
      </c>
      <c r="C861" s="642" t="str">
        <f ca="1">IF(ISERROR(OFFSET('HARGA SATUAN'!$C$6,MATCH(B861,'HARGA SATUAN'!$N$7:$N$1492,0),0)),"",OFFSET('HARGA SATUAN'!$C$6,MATCH(B861,'HARGA SATUAN'!$N$7:$N$1492,0),0))</f>
        <v>MCCB 3 Fasa 200 A</v>
      </c>
      <c r="D861" s="642">
        <f ca="1">SUMIFS(RAB!$F$14:$F$68,RAB!$C$14:$C$68,C861)</f>
        <v>0</v>
      </c>
      <c r="E861" s="551">
        <f ca="1" t="shared" si="35"/>
        <v>0</v>
      </c>
      <c r="F861" s="551">
        <f ca="1">IF(D861=0,0,SUM($E$713:E861))</f>
        <v>0</v>
      </c>
    </row>
    <row r="862" hidden="1" spans="2:6">
      <c r="B862" s="641">
        <v>149</v>
      </c>
      <c r="C862" s="642" t="str">
        <f ca="1">IF(ISERROR(OFFSET('HARGA SATUAN'!$C$6,MATCH(B862,'HARGA SATUAN'!$N$7:$N$1492,0),0)),"",OFFSET('HARGA SATUAN'!$C$6,MATCH(B862,'HARGA SATUAN'!$N$7:$N$1492,0),0))</f>
        <v>MCCB 3 Fasa 225 A</v>
      </c>
      <c r="D862" s="642">
        <f ca="1">SUMIFS(RAB!$F$14:$F$68,RAB!$C$14:$C$68,C862)</f>
        <v>0</v>
      </c>
      <c r="E862" s="551">
        <f ca="1" t="shared" si="35"/>
        <v>0</v>
      </c>
      <c r="F862" s="551">
        <f ca="1">IF(D862=0,0,SUM($E$713:E862))</f>
        <v>0</v>
      </c>
    </row>
    <row r="863" hidden="1" spans="2:6">
      <c r="B863" s="641">
        <v>150</v>
      </c>
      <c r="C863" s="642" t="str">
        <f ca="1">IF(ISERROR(OFFSET('HARGA SATUAN'!$C$6,MATCH(B863,'HARGA SATUAN'!$N$7:$N$1492,0),0)),"",OFFSET('HARGA SATUAN'!$C$6,MATCH(B863,'HARGA SATUAN'!$N$7:$N$1492,0),0))</f>
        <v>MCCB 3 Fasa 250 A</v>
      </c>
      <c r="D863" s="642">
        <f ca="1">SUMIFS(RAB!$F$14:$F$68,RAB!$C$14:$C$68,C863)</f>
        <v>0</v>
      </c>
      <c r="E863" s="551">
        <f ca="1" t="shared" si="35"/>
        <v>0</v>
      </c>
      <c r="F863" s="551">
        <f ca="1">IF(D863=0,0,SUM($E$713:E863))</f>
        <v>0</v>
      </c>
    </row>
    <row r="864" hidden="1" spans="2:6">
      <c r="B864" s="641">
        <v>151</v>
      </c>
      <c r="C864" s="642" t="str">
        <f ca="1">IF(ISERROR(OFFSET('HARGA SATUAN'!$C$6,MATCH(B864,'HARGA SATUAN'!$N$7:$N$1492,0),0)),"",OFFSET('HARGA SATUAN'!$C$6,MATCH(B864,'HARGA SATUAN'!$N$7:$N$1492,0),0))</f>
        <v>MCCB 3 Fasa 300 A</v>
      </c>
      <c r="D864" s="642">
        <f ca="1">SUMIFS(RAB!$F$14:$F$68,RAB!$C$14:$C$68,C864)</f>
        <v>0</v>
      </c>
      <c r="E864" s="551">
        <f ca="1" t="shared" si="35"/>
        <v>0</v>
      </c>
      <c r="F864" s="551">
        <f ca="1">IF(D864=0,0,SUM($E$713:E864))</f>
        <v>0</v>
      </c>
    </row>
    <row r="865" hidden="1" spans="2:6">
      <c r="B865" s="641">
        <v>152</v>
      </c>
      <c r="C865" s="642" t="str">
        <f ca="1">IF(ISERROR(OFFSET('HARGA SATUAN'!$C$6,MATCH(B865,'HARGA SATUAN'!$N$7:$N$1492,0),0)),"",OFFSET('HARGA SATUAN'!$C$6,MATCH(B865,'HARGA SATUAN'!$N$7:$N$1492,0),0))</f>
        <v>CT TR ; Burden 5 VA; 50/5 A - 300/5 A Class 0.5s </v>
      </c>
      <c r="D865" s="642">
        <f ca="1">SUMIFS(RAB!$F$14:$F$68,RAB!$C$14:$C$68,C865)</f>
        <v>0</v>
      </c>
      <c r="E865" s="551">
        <f ca="1" t="shared" si="35"/>
        <v>0</v>
      </c>
      <c r="F865" s="551">
        <f ca="1">IF(D865=0,0,SUM($E$713:E865))</f>
        <v>0</v>
      </c>
    </row>
    <row r="866" hidden="1" spans="2:6">
      <c r="B866" s="641">
        <v>153</v>
      </c>
      <c r="C866" s="642" t="str">
        <f ca="1">IF(ISERROR(OFFSET('HARGA SATUAN'!$C$6,MATCH(B866,'HARGA SATUAN'!$N$7:$N$1492,0),0)),"",OFFSET('HARGA SATUAN'!$C$6,MATCH(B866,'HARGA SATUAN'!$N$7:$N$1492,0),0))</f>
        <v>CT TR ; Burden 5 VA; 100/5 A Class 0.5s </v>
      </c>
      <c r="D866" s="642">
        <f ca="1">SUMIFS(RAB!$F$14:$F$68,RAB!$C$14:$C$68,C866)</f>
        <v>0</v>
      </c>
      <c r="E866" s="551">
        <f ca="1" t="shared" si="35"/>
        <v>0</v>
      </c>
      <c r="F866" s="551">
        <f ca="1">IF(D866=0,0,SUM($E$713:E866))</f>
        <v>0</v>
      </c>
    </row>
    <row r="867" hidden="1" spans="2:6">
      <c r="B867" s="641">
        <v>154</v>
      </c>
      <c r="C867" s="642" t="str">
        <f ca="1">IF(ISERROR(OFFSET('HARGA SATUAN'!$C$6,MATCH(B867,'HARGA SATUAN'!$N$7:$N$1492,0),0)),"",OFFSET('HARGA SATUAN'!$C$6,MATCH(B867,'HARGA SATUAN'!$N$7:$N$1492,0),0))</f>
        <v/>
      </c>
      <c r="D867" s="642">
        <f ca="1">SUMIFS(RAB!$F$14:$F$68,RAB!$C$14:$C$68,C867)</f>
        <v>0</v>
      </c>
      <c r="E867" s="551">
        <f ca="1" t="shared" si="35"/>
        <v>0</v>
      </c>
      <c r="F867" s="551">
        <f ca="1">IF(D867=0,0,SUM($E$713:E867))</f>
        <v>0</v>
      </c>
    </row>
    <row r="868" hidden="1" spans="2:6">
      <c r="B868" s="641">
        <v>155</v>
      </c>
      <c r="C868" s="642" t="str">
        <f ca="1">IF(ISERROR(OFFSET('HARGA SATUAN'!$C$6,MATCH(B868,'HARGA SATUAN'!$N$7:$N$1492,0),0)),"",OFFSET('HARGA SATUAN'!$C$6,MATCH(B868,'HARGA SATUAN'!$N$7:$N$1492,0),0))</f>
        <v/>
      </c>
      <c r="D868" s="642">
        <f ca="1">SUMIFS(RAB!$F$14:$F$68,RAB!$C$14:$C$68,C868)</f>
        <v>0</v>
      </c>
      <c r="E868" s="551">
        <f ca="1" t="shared" si="35"/>
        <v>0</v>
      </c>
      <c r="F868" s="551">
        <f ca="1">IF(D868=0,0,SUM($E$713:E868))</f>
        <v>0</v>
      </c>
    </row>
    <row r="869" hidden="1" spans="2:6">
      <c r="B869" s="641">
        <v>156</v>
      </c>
      <c r="C869" s="642" t="str">
        <f ca="1">IF(ISERROR(OFFSET('HARGA SATUAN'!$C$6,MATCH(B869,'HARGA SATUAN'!$N$7:$N$1492,0),0)),"",OFFSET('HARGA SATUAN'!$C$6,MATCH(B869,'HARGA SATUAN'!$N$7:$N$1492,0),0))</f>
        <v/>
      </c>
      <c r="D869" s="642">
        <f ca="1">SUMIFS(RAB!$F$14:$F$68,RAB!$C$14:$C$68,C869)</f>
        <v>0</v>
      </c>
      <c r="E869" s="551">
        <f ca="1" t="shared" si="35"/>
        <v>0</v>
      </c>
      <c r="F869" s="551">
        <f ca="1">IF(D869=0,0,SUM($E$713:E869))</f>
        <v>0</v>
      </c>
    </row>
    <row r="870" hidden="1" spans="2:6">
      <c r="B870" s="641">
        <v>157</v>
      </c>
      <c r="C870" s="642" t="str">
        <f ca="1">IF(ISERROR(OFFSET('HARGA SATUAN'!$C$6,MATCH(B870,'HARGA SATUAN'!$N$7:$N$1492,0),0)),"",OFFSET('HARGA SATUAN'!$C$6,MATCH(B870,'HARGA SATUAN'!$N$7:$N$1492,0),0))</f>
        <v/>
      </c>
      <c r="D870" s="642">
        <f ca="1">SUMIFS(RAB!$F$14:$F$68,RAB!$C$14:$C$68,C870)</f>
        <v>0</v>
      </c>
      <c r="E870" s="551">
        <f ca="1" t="shared" si="35"/>
        <v>0</v>
      </c>
      <c r="F870" s="551">
        <f ca="1">IF(D870=0,0,SUM($E$713:E870))</f>
        <v>0</v>
      </c>
    </row>
    <row r="871" hidden="1" spans="2:6">
      <c r="B871" s="641">
        <v>158</v>
      </c>
      <c r="C871" s="642" t="str">
        <f ca="1">IF(ISERROR(OFFSET('HARGA SATUAN'!$C$6,MATCH(B871,'HARGA SATUAN'!$N$7:$N$1492,0),0)),"",OFFSET('HARGA SATUAN'!$C$6,MATCH(B871,'HARGA SATUAN'!$N$7:$N$1492,0),0))</f>
        <v/>
      </c>
      <c r="D871" s="642">
        <f ca="1">SUMIFS(RAB!$F$14:$F$68,RAB!$C$14:$C$68,C871)</f>
        <v>0</v>
      </c>
      <c r="E871" s="551">
        <f ca="1" t="shared" si="35"/>
        <v>0</v>
      </c>
      <c r="F871" s="551">
        <f ca="1">IF(D871=0,0,SUM($E$713:E871))</f>
        <v>0</v>
      </c>
    </row>
    <row r="872" hidden="1" spans="2:6">
      <c r="B872" s="641">
        <v>159</v>
      </c>
      <c r="C872" s="642" t="str">
        <f ca="1">IF(ISERROR(OFFSET('HARGA SATUAN'!$C$6,MATCH(B872,'HARGA SATUAN'!$N$7:$N$1492,0),0)),"",OFFSET('HARGA SATUAN'!$C$6,MATCH(B872,'HARGA SATUAN'!$N$7:$N$1492,0),0))</f>
        <v/>
      </c>
      <c r="D872" s="642">
        <f ca="1">SUMIFS(RAB!$F$14:$F$68,RAB!$C$14:$C$68,C872)</f>
        <v>0</v>
      </c>
      <c r="E872" s="551">
        <f ca="1" t="shared" si="35"/>
        <v>0</v>
      </c>
      <c r="F872" s="551">
        <f ca="1">IF(D872=0,0,SUM($E$713:E872))</f>
        <v>0</v>
      </c>
    </row>
    <row r="873" hidden="1" spans="2:6">
      <c r="B873" s="641">
        <v>160</v>
      </c>
      <c r="C873" s="642" t="str">
        <f ca="1">IF(ISERROR(OFFSET('HARGA SATUAN'!$C$6,MATCH(B873,'HARGA SATUAN'!$N$7:$N$1492,0),0)),"",OFFSET('HARGA SATUAN'!$C$6,MATCH(B873,'HARGA SATUAN'!$N$7:$N$1492,0),0))</f>
        <v/>
      </c>
      <c r="D873" s="642">
        <f ca="1">SUMIFS(RAB!$F$14:$F$68,RAB!$C$14:$C$68,C873)</f>
        <v>0</v>
      </c>
      <c r="E873" s="551">
        <f ca="1" t="shared" si="35"/>
        <v>0</v>
      </c>
      <c r="F873" s="551">
        <f ca="1">IF(D873=0,0,SUM($E$713:E873))</f>
        <v>0</v>
      </c>
    </row>
    <row r="874" hidden="1" spans="2:6">
      <c r="B874" s="641">
        <v>161</v>
      </c>
      <c r="C874" s="642" t="str">
        <f ca="1">IF(ISERROR(OFFSET('HARGA SATUAN'!$C$6,MATCH(B874,'HARGA SATUAN'!$N$7:$N$1492,0),0)),"",OFFSET('HARGA SATUAN'!$C$6,MATCH(B874,'HARGA SATUAN'!$N$7:$N$1492,0),0))</f>
        <v/>
      </c>
      <c r="D874" s="642">
        <f ca="1">SUMIFS(RAB!$F$14:$F$68,RAB!$C$14:$C$68,C874)</f>
        <v>0</v>
      </c>
      <c r="E874" s="551">
        <f ca="1" t="shared" si="35"/>
        <v>0</v>
      </c>
      <c r="F874" s="551">
        <f ca="1">IF(D874=0,0,SUM($E$713:E874))</f>
        <v>0</v>
      </c>
    </row>
    <row r="875" hidden="1" spans="2:6">
      <c r="B875" s="641">
        <v>162</v>
      </c>
      <c r="C875" s="642" t="str">
        <f ca="1">IF(ISERROR(OFFSET('HARGA SATUAN'!$C$6,MATCH(B875,'HARGA SATUAN'!$N$7:$N$1492,0),0)),"",OFFSET('HARGA SATUAN'!$C$6,MATCH(B875,'HARGA SATUAN'!$N$7:$N$1492,0),0))</f>
        <v/>
      </c>
      <c r="D875" s="642">
        <f ca="1">SUMIFS(RAB!$F$14:$F$68,RAB!$C$14:$C$68,C875)</f>
        <v>0</v>
      </c>
      <c r="E875" s="551">
        <f ca="1" t="shared" si="35"/>
        <v>0</v>
      </c>
      <c r="F875" s="551">
        <f ca="1">IF(D875=0,0,SUM($E$713:E875))</f>
        <v>0</v>
      </c>
    </row>
    <row r="876" hidden="1" spans="2:6">
      <c r="B876" s="641">
        <v>163</v>
      </c>
      <c r="C876" s="642" t="str">
        <f ca="1">IF(ISERROR(OFFSET('HARGA SATUAN'!$C$6,MATCH(B876,'HARGA SATUAN'!$N$7:$N$1492,0),0)),"",OFFSET('HARGA SATUAN'!$C$6,MATCH(B876,'HARGA SATUAN'!$N$7:$N$1492,0),0))</f>
        <v/>
      </c>
      <c r="D876" s="642">
        <f ca="1">SUMIFS(RAB!$F$14:$F$68,RAB!$C$14:$C$68,C876)</f>
        <v>0</v>
      </c>
      <c r="E876" s="551">
        <f ca="1" t="shared" si="35"/>
        <v>0</v>
      </c>
      <c r="F876" s="551">
        <f ca="1">IF(D876=0,0,SUM($E$713:E876))</f>
        <v>0</v>
      </c>
    </row>
    <row r="877" hidden="1" spans="2:6">
      <c r="B877" s="641">
        <v>164</v>
      </c>
      <c r="C877" s="642" t="str">
        <f ca="1">IF(ISERROR(OFFSET('HARGA SATUAN'!$C$6,MATCH(B877,'HARGA SATUAN'!$N$7:$N$1492,0),0)),"",OFFSET('HARGA SATUAN'!$C$6,MATCH(B877,'HARGA SATUAN'!$N$7:$N$1492,0),0))</f>
        <v/>
      </c>
      <c r="D877" s="642">
        <f ca="1">SUMIFS(RAB!$F$14:$F$68,RAB!$C$14:$C$68,C877)</f>
        <v>0</v>
      </c>
      <c r="E877" s="551">
        <f ca="1" t="shared" si="35"/>
        <v>0</v>
      </c>
      <c r="F877" s="551">
        <f ca="1">IF(D877=0,0,SUM($E$713:E877))</f>
        <v>0</v>
      </c>
    </row>
    <row r="878" hidden="1" spans="2:6">
      <c r="B878" s="641">
        <v>165</v>
      </c>
      <c r="C878" s="642" t="str">
        <f ca="1">IF(ISERROR(OFFSET('HARGA SATUAN'!$C$6,MATCH(B878,'HARGA SATUAN'!$N$7:$N$1492,0),0)),"",OFFSET('HARGA SATUAN'!$C$6,MATCH(B878,'HARGA SATUAN'!$N$7:$N$1492,0),0))</f>
        <v/>
      </c>
      <c r="D878" s="642">
        <f ca="1">SUMIFS(RAB!$F$14:$F$68,RAB!$C$14:$C$68,C878)</f>
        <v>0</v>
      </c>
      <c r="E878" s="551">
        <f ca="1" t="shared" si="35"/>
        <v>0</v>
      </c>
      <c r="F878" s="551">
        <f ca="1">IF(D878=0,0,SUM($E$713:E878))</f>
        <v>0</v>
      </c>
    </row>
    <row r="879" hidden="1" spans="2:6">
      <c r="B879" s="641">
        <v>166</v>
      </c>
      <c r="C879" s="642" t="str">
        <f ca="1">IF(ISERROR(OFFSET('HARGA SATUAN'!$C$6,MATCH(B879,'HARGA SATUAN'!$N$7:$N$1492,0),0)),"",OFFSET('HARGA SATUAN'!$C$6,MATCH(B879,'HARGA SATUAN'!$N$7:$N$1492,0),0))</f>
        <v/>
      </c>
      <c r="D879" s="642">
        <f ca="1">SUMIFS(RAB!$F$14:$F$68,RAB!$C$14:$C$68,C879)</f>
        <v>0</v>
      </c>
      <c r="E879" s="551">
        <f ca="1" t="shared" si="35"/>
        <v>0</v>
      </c>
      <c r="F879" s="551">
        <f ca="1">IF(D879=0,0,SUM($E$713:E879))</f>
        <v>0</v>
      </c>
    </row>
    <row r="880" hidden="1" spans="2:6">
      <c r="B880" s="641">
        <v>167</v>
      </c>
      <c r="C880" s="642" t="str">
        <f ca="1">IF(ISERROR(OFFSET('HARGA SATUAN'!$C$6,MATCH(B880,'HARGA SATUAN'!$N$7:$N$1492,0),0)),"",OFFSET('HARGA SATUAN'!$C$6,MATCH(B880,'HARGA SATUAN'!$N$7:$N$1492,0),0))</f>
        <v/>
      </c>
      <c r="D880" s="642">
        <f ca="1">SUMIFS(RAB!$F$14:$F$68,RAB!$C$14:$C$68,C880)</f>
        <v>0</v>
      </c>
      <c r="E880" s="551">
        <f ca="1" t="shared" si="35"/>
        <v>0</v>
      </c>
      <c r="F880" s="551">
        <f ca="1">IF(D880=0,0,SUM($E$713:E880))</f>
        <v>0</v>
      </c>
    </row>
    <row r="881" hidden="1" spans="2:6">
      <c r="B881" s="641">
        <v>168</v>
      </c>
      <c r="C881" s="642" t="str">
        <f ca="1">IF(ISERROR(OFFSET('HARGA SATUAN'!$C$6,MATCH(B881,'HARGA SATUAN'!$N$7:$N$1492,0),0)),"",OFFSET('HARGA SATUAN'!$C$6,MATCH(B881,'HARGA SATUAN'!$N$7:$N$1492,0),0))</f>
        <v/>
      </c>
      <c r="D881" s="642">
        <f ca="1">SUMIFS(RAB!$F$14:$F$68,RAB!$C$14:$C$68,C881)</f>
        <v>0</v>
      </c>
      <c r="E881" s="551">
        <f ca="1" t="shared" si="35"/>
        <v>0</v>
      </c>
      <c r="F881" s="551">
        <f ca="1">IF(D881=0,0,SUM($E$713:E881))</f>
        <v>0</v>
      </c>
    </row>
    <row r="882" hidden="1" spans="2:6">
      <c r="B882" s="641">
        <v>169</v>
      </c>
      <c r="C882" s="642" t="str">
        <f ca="1">IF(ISERROR(OFFSET('HARGA SATUAN'!$C$6,MATCH(B882,'HARGA SATUAN'!$N$7:$N$1492,0),0)),"",OFFSET('HARGA SATUAN'!$C$6,MATCH(B882,'HARGA SATUAN'!$N$7:$N$1492,0),0))</f>
        <v/>
      </c>
      <c r="D882" s="642">
        <f ca="1">SUMIFS(RAB!$F$14:$F$68,RAB!$C$14:$C$68,C882)</f>
        <v>0</v>
      </c>
      <c r="E882" s="551">
        <f ca="1" t="shared" si="35"/>
        <v>0</v>
      </c>
      <c r="F882" s="551">
        <f ca="1">IF(D882=0,0,SUM($E$713:E882))</f>
        <v>0</v>
      </c>
    </row>
    <row r="883" hidden="1" spans="2:6">
      <c r="B883" s="641">
        <v>170</v>
      </c>
      <c r="C883" s="642" t="str">
        <f ca="1">IF(ISERROR(OFFSET('HARGA SATUAN'!$C$6,MATCH(B883,'HARGA SATUAN'!$N$7:$N$1492,0),0)),"",OFFSET('HARGA SATUAN'!$C$6,MATCH(B883,'HARGA SATUAN'!$N$7:$N$1492,0),0))</f>
        <v/>
      </c>
      <c r="D883" s="642">
        <f ca="1">SUMIFS(RAB!$F$14:$F$68,RAB!$C$14:$C$68,C883)</f>
        <v>0</v>
      </c>
      <c r="E883" s="551">
        <f ca="1" t="shared" si="35"/>
        <v>0</v>
      </c>
      <c r="F883" s="551">
        <f ca="1">IF(D883=0,0,SUM($E$713:E883))</f>
        <v>0</v>
      </c>
    </row>
    <row r="884" hidden="1" spans="2:6">
      <c r="B884" s="641">
        <v>171</v>
      </c>
      <c r="C884" s="642" t="str">
        <f ca="1">IF(ISERROR(OFFSET('HARGA SATUAN'!$C$6,MATCH(B884,'HARGA SATUAN'!$N$7:$N$1492,0),0)),"",OFFSET('HARGA SATUAN'!$C$6,MATCH(B884,'HARGA SATUAN'!$N$7:$N$1492,0),0))</f>
        <v/>
      </c>
      <c r="D884" s="642">
        <f ca="1">SUMIFS(RAB!$F$14:$F$68,RAB!$C$14:$C$68,C884)</f>
        <v>0</v>
      </c>
      <c r="E884" s="551">
        <f ca="1" t="shared" si="35"/>
        <v>0</v>
      </c>
      <c r="F884" s="551">
        <f ca="1">IF(D884=0,0,SUM($E$713:E884))</f>
        <v>0</v>
      </c>
    </row>
    <row r="885" hidden="1" spans="2:6">
      <c r="B885" s="641">
        <v>172</v>
      </c>
      <c r="C885" s="642" t="str">
        <f ca="1">IF(ISERROR(OFFSET('HARGA SATUAN'!$C$6,MATCH(B885,'HARGA SATUAN'!$N$7:$N$1492,0),0)),"",OFFSET('HARGA SATUAN'!$C$6,MATCH(B885,'HARGA SATUAN'!$N$7:$N$1492,0),0))</f>
        <v/>
      </c>
      <c r="D885" s="642">
        <f ca="1">SUMIFS(RAB!$F$14:$F$68,RAB!$C$14:$C$68,C885)</f>
        <v>0</v>
      </c>
      <c r="E885" s="551">
        <f ca="1" t="shared" si="35"/>
        <v>0</v>
      </c>
      <c r="F885" s="551">
        <f ca="1">IF(D885=0,0,SUM($E$713:E885))</f>
        <v>0</v>
      </c>
    </row>
    <row r="886" hidden="1" spans="2:6">
      <c r="B886" s="641">
        <v>173</v>
      </c>
      <c r="C886" s="642" t="str">
        <f ca="1">IF(ISERROR(OFFSET('HARGA SATUAN'!$C$6,MATCH(B886,'HARGA SATUAN'!$N$7:$N$1492,0),0)),"",OFFSET('HARGA SATUAN'!$C$6,MATCH(B886,'HARGA SATUAN'!$N$7:$N$1492,0),0))</f>
        <v/>
      </c>
      <c r="D886" s="642">
        <f ca="1">SUMIFS(RAB!$F$14:$F$68,RAB!$C$14:$C$68,C886)</f>
        <v>0</v>
      </c>
      <c r="E886" s="551">
        <f ca="1" t="shared" si="35"/>
        <v>0</v>
      </c>
      <c r="F886" s="551">
        <f ca="1">IF(D886=0,0,SUM($E$713:E886))</f>
        <v>0</v>
      </c>
    </row>
    <row r="887" hidden="1" spans="2:6">
      <c r="B887" s="641">
        <v>174</v>
      </c>
      <c r="C887" s="642" t="str">
        <f ca="1">IF(ISERROR(OFFSET('HARGA SATUAN'!$C$6,MATCH(B887,'HARGA SATUAN'!$N$7:$N$1492,0),0)),"",OFFSET('HARGA SATUAN'!$C$6,MATCH(B887,'HARGA SATUAN'!$N$7:$N$1492,0),0))</f>
        <v/>
      </c>
      <c r="D887" s="642">
        <f ca="1">SUMIFS(RAB!$F$14:$F$68,RAB!$C$14:$C$68,C887)</f>
        <v>0</v>
      </c>
      <c r="E887" s="551">
        <f ca="1" t="shared" si="35"/>
        <v>0</v>
      </c>
      <c r="F887" s="551">
        <f ca="1">IF(D887=0,0,SUM($E$713:E887))</f>
        <v>0</v>
      </c>
    </row>
    <row r="888" hidden="1" spans="2:6">
      <c r="B888" s="641">
        <v>175</v>
      </c>
      <c r="C888" s="642" t="str">
        <f ca="1">IF(ISERROR(OFFSET('HARGA SATUAN'!$C$6,MATCH(B888,'HARGA SATUAN'!$N$7:$N$1492,0),0)),"",OFFSET('HARGA SATUAN'!$C$6,MATCH(B888,'HARGA SATUAN'!$N$7:$N$1492,0),0))</f>
        <v/>
      </c>
      <c r="D888" s="642">
        <f ca="1">SUMIFS(RAB!$F$14:$F$68,RAB!$C$14:$C$68,C888)</f>
        <v>0</v>
      </c>
      <c r="E888" s="551">
        <f ca="1" t="shared" si="35"/>
        <v>0</v>
      </c>
      <c r="F888" s="551">
        <f ca="1">IF(D888=0,0,SUM($E$713:E888))</f>
        <v>0</v>
      </c>
    </row>
    <row r="889" hidden="1" spans="2:6">
      <c r="B889" s="641">
        <v>176</v>
      </c>
      <c r="C889" s="642" t="str">
        <f ca="1">IF(ISERROR(OFFSET('HARGA SATUAN'!$C$6,MATCH(B889,'HARGA SATUAN'!$N$7:$N$1492,0),0)),"",OFFSET('HARGA SATUAN'!$C$6,MATCH(B889,'HARGA SATUAN'!$N$7:$N$1492,0),0))</f>
        <v/>
      </c>
      <c r="D889" s="642">
        <f ca="1">SUMIFS(RAB!$F$14:$F$68,RAB!$C$14:$C$68,C889)</f>
        <v>0</v>
      </c>
      <c r="E889" s="551">
        <f ca="1" t="shared" si="35"/>
        <v>0</v>
      </c>
      <c r="F889" s="551">
        <f ca="1">IF(D889=0,0,SUM($E$713:E889))</f>
        <v>0</v>
      </c>
    </row>
    <row r="890" hidden="1" spans="2:6">
      <c r="B890" s="641">
        <v>177</v>
      </c>
      <c r="C890" s="642" t="str">
        <f ca="1">IF(ISERROR(OFFSET('HARGA SATUAN'!$C$6,MATCH(B890,'HARGA SATUAN'!$N$7:$N$1492,0),0)),"",OFFSET('HARGA SATUAN'!$C$6,MATCH(B890,'HARGA SATUAN'!$N$7:$N$1492,0),0))</f>
        <v/>
      </c>
      <c r="D890" s="642">
        <f ca="1">SUMIFS(RAB!$F$14:$F$68,RAB!$C$14:$C$68,C890)</f>
        <v>0</v>
      </c>
      <c r="E890" s="551">
        <f ca="1" t="shared" si="35"/>
        <v>0</v>
      </c>
      <c r="F890" s="551">
        <f ca="1">IF(D890=0,0,SUM($E$713:E890))</f>
        <v>0</v>
      </c>
    </row>
    <row r="891" hidden="1" spans="2:6">
      <c r="B891" s="641">
        <v>178</v>
      </c>
      <c r="C891" s="642" t="str">
        <f ca="1">IF(ISERROR(OFFSET('HARGA SATUAN'!$C$6,MATCH(B891,'HARGA SATUAN'!$N$7:$N$1492,0),0)),"",OFFSET('HARGA SATUAN'!$C$6,MATCH(B891,'HARGA SATUAN'!$N$7:$N$1492,0),0))</f>
        <v/>
      </c>
      <c r="D891" s="642">
        <f ca="1">SUMIFS(RAB!$F$14:$F$68,RAB!$C$14:$C$68,C891)</f>
        <v>0</v>
      </c>
      <c r="E891" s="551">
        <f ca="1" t="shared" si="35"/>
        <v>0</v>
      </c>
      <c r="F891" s="551">
        <f ca="1">IF(D891=0,0,SUM($E$713:E891))</f>
        <v>0</v>
      </c>
    </row>
    <row r="892" hidden="1" spans="2:6">
      <c r="B892" s="641">
        <v>179</v>
      </c>
      <c r="C892" s="642" t="str">
        <f ca="1">IF(ISERROR(OFFSET('HARGA SATUAN'!$C$6,MATCH(B892,'HARGA SATUAN'!$N$7:$N$1492,0),0)),"",OFFSET('HARGA SATUAN'!$C$6,MATCH(B892,'HARGA SATUAN'!$N$7:$N$1492,0),0))</f>
        <v/>
      </c>
      <c r="D892" s="642">
        <f ca="1">SUMIFS(RAB!$F$14:$F$68,RAB!$C$14:$C$68,C892)</f>
        <v>0</v>
      </c>
      <c r="E892" s="551">
        <f ca="1" t="shared" si="35"/>
        <v>0</v>
      </c>
      <c r="F892" s="551">
        <f ca="1">IF(D892=0,0,SUM($E$713:E892))</f>
        <v>0</v>
      </c>
    </row>
    <row r="893" hidden="1" spans="2:6">
      <c r="B893" s="641">
        <v>180</v>
      </c>
      <c r="C893" s="642" t="str">
        <f ca="1">IF(ISERROR(OFFSET('HARGA SATUAN'!$C$6,MATCH(B893,'HARGA SATUAN'!$N$7:$N$1492,0),0)),"",OFFSET('HARGA SATUAN'!$C$6,MATCH(B893,'HARGA SATUAN'!$N$7:$N$1492,0),0))</f>
        <v/>
      </c>
      <c r="D893" s="642">
        <f ca="1">SUMIFS(RAB!$F$14:$F$68,RAB!$C$14:$C$68,C893)</f>
        <v>0</v>
      </c>
      <c r="E893" s="551">
        <f ca="1" t="shared" si="35"/>
        <v>0</v>
      </c>
      <c r="F893" s="551">
        <f ca="1">IF(D893=0,0,SUM($E$713:E893))</f>
        <v>0</v>
      </c>
    </row>
    <row r="894" hidden="1" spans="2:6">
      <c r="B894" s="641">
        <v>181</v>
      </c>
      <c r="C894" s="642" t="str">
        <f ca="1">IF(ISERROR(OFFSET('HARGA SATUAN'!$C$6,MATCH(B894,'HARGA SATUAN'!$N$7:$N$1492,0),0)),"",OFFSET('HARGA SATUAN'!$C$6,MATCH(B894,'HARGA SATUAN'!$N$7:$N$1492,0),0))</f>
        <v/>
      </c>
      <c r="D894" s="642">
        <f ca="1">SUMIFS(RAB!$F$14:$F$68,RAB!$C$14:$C$68,C894)</f>
        <v>0</v>
      </c>
      <c r="E894" s="551">
        <f ca="1" t="shared" si="35"/>
        <v>0</v>
      </c>
      <c r="F894" s="551">
        <f ca="1">IF(D894=0,0,SUM($E$713:E894))</f>
        <v>0</v>
      </c>
    </row>
    <row r="895" hidden="1" spans="2:6">
      <c r="B895" s="641">
        <v>182</v>
      </c>
      <c r="C895" s="642" t="str">
        <f ca="1">IF(ISERROR(OFFSET('HARGA SATUAN'!$C$6,MATCH(B895,'HARGA SATUAN'!$N$7:$N$1492,0),0)),"",OFFSET('HARGA SATUAN'!$C$6,MATCH(B895,'HARGA SATUAN'!$N$7:$N$1492,0),0))</f>
        <v/>
      </c>
      <c r="D895" s="642">
        <f ca="1">SUMIFS(RAB!$F$14:$F$68,RAB!$C$14:$C$68,C895)</f>
        <v>0</v>
      </c>
      <c r="E895" s="551">
        <f ca="1" t="shared" si="35"/>
        <v>0</v>
      </c>
      <c r="F895" s="551">
        <f ca="1">IF(D895=0,0,SUM($E$713:E895))</f>
        <v>0</v>
      </c>
    </row>
    <row r="896" hidden="1" spans="2:6">
      <c r="B896" s="641">
        <v>183</v>
      </c>
      <c r="C896" s="642" t="str">
        <f ca="1">IF(ISERROR(OFFSET('HARGA SATUAN'!$C$6,MATCH(B896,'HARGA SATUAN'!$N$7:$N$1492,0),0)),"",OFFSET('HARGA SATUAN'!$C$6,MATCH(B896,'HARGA SATUAN'!$N$7:$N$1492,0),0))</f>
        <v/>
      </c>
      <c r="D896" s="642">
        <f ca="1">SUMIFS(RAB!$F$14:$F$68,RAB!$C$14:$C$68,C896)</f>
        <v>0</v>
      </c>
      <c r="E896" s="551">
        <f ca="1" t="shared" si="35"/>
        <v>0</v>
      </c>
      <c r="F896" s="551">
        <f ca="1">IF(D896=0,0,SUM($E$713:E896))</f>
        <v>0</v>
      </c>
    </row>
    <row r="897" hidden="1" spans="2:6">
      <c r="B897" s="641">
        <v>184</v>
      </c>
      <c r="C897" s="642" t="str">
        <f ca="1">IF(ISERROR(OFFSET('HARGA SATUAN'!$C$6,MATCH(B897,'HARGA SATUAN'!$N$7:$N$1492,0),0)),"",OFFSET('HARGA SATUAN'!$C$6,MATCH(B897,'HARGA SATUAN'!$N$7:$N$1492,0),0))</f>
        <v/>
      </c>
      <c r="D897" s="642">
        <f ca="1">SUMIFS(RAB!$F$14:$F$68,RAB!$C$14:$C$68,C897)</f>
        <v>0</v>
      </c>
      <c r="E897" s="551">
        <f ca="1" t="shared" si="35"/>
        <v>0</v>
      </c>
      <c r="F897" s="551">
        <f ca="1">IF(D897=0,0,SUM($E$713:E897))</f>
        <v>0</v>
      </c>
    </row>
    <row r="898" hidden="1" spans="2:6">
      <c r="B898" s="641">
        <v>185</v>
      </c>
      <c r="C898" s="642" t="str">
        <f ca="1">IF(ISERROR(OFFSET('HARGA SATUAN'!$C$6,MATCH(B898,'HARGA SATUAN'!$N$7:$N$1492,0),0)),"",OFFSET('HARGA SATUAN'!$C$6,MATCH(B898,'HARGA SATUAN'!$N$7:$N$1492,0),0))</f>
        <v/>
      </c>
      <c r="D898" s="642">
        <f ca="1">SUMIFS(RAB!$F$14:$F$68,RAB!$C$14:$C$68,C898)</f>
        <v>0</v>
      </c>
      <c r="E898" s="551">
        <f ca="1" t="shared" si="35"/>
        <v>0</v>
      </c>
      <c r="F898" s="551">
        <f ca="1">IF(D898=0,0,SUM($E$713:E898))</f>
        <v>0</v>
      </c>
    </row>
    <row r="899" hidden="1" spans="2:6">
      <c r="B899" s="641">
        <v>186</v>
      </c>
      <c r="C899" s="642" t="str">
        <f ca="1">IF(ISERROR(OFFSET('HARGA SATUAN'!$C$6,MATCH(B899,'HARGA SATUAN'!$N$7:$N$1492,0),0)),"",OFFSET('HARGA SATUAN'!$C$6,MATCH(B899,'HARGA SATUAN'!$N$7:$N$1492,0),0))</f>
        <v/>
      </c>
      <c r="D899" s="642">
        <f ca="1">SUMIFS(RAB!$F$14:$F$68,RAB!$C$14:$C$68,C899)</f>
        <v>0</v>
      </c>
      <c r="E899" s="551">
        <f ca="1" t="shared" si="35"/>
        <v>0</v>
      </c>
      <c r="F899" s="551">
        <f ca="1">IF(D899=0,0,SUM($E$713:E899))</f>
        <v>0</v>
      </c>
    </row>
    <row r="900" hidden="1" spans="2:6">
      <c r="B900" s="641">
        <v>187</v>
      </c>
      <c r="C900" s="642" t="str">
        <f ca="1">IF(ISERROR(OFFSET('HARGA SATUAN'!$C$6,MATCH(B900,'HARGA SATUAN'!$N$7:$N$1492,0),0)),"",OFFSET('HARGA SATUAN'!$C$6,MATCH(B900,'HARGA SATUAN'!$N$7:$N$1492,0),0))</f>
        <v/>
      </c>
      <c r="D900" s="642">
        <f ca="1">SUMIFS(RAB!$F$14:$F$68,RAB!$C$14:$C$68,C900)</f>
        <v>0</v>
      </c>
      <c r="E900" s="551">
        <f ca="1" t="shared" si="35"/>
        <v>0</v>
      </c>
      <c r="F900" s="551">
        <f ca="1">IF(D900=0,0,SUM($E$713:E900))</f>
        <v>0</v>
      </c>
    </row>
    <row r="901" hidden="1" spans="2:6">
      <c r="B901" s="641">
        <v>188</v>
      </c>
      <c r="C901" s="642" t="str">
        <f ca="1">IF(ISERROR(OFFSET('HARGA SATUAN'!$C$6,MATCH(B901,'HARGA SATUAN'!$N$7:$N$1492,0),0)),"",OFFSET('HARGA SATUAN'!$C$6,MATCH(B901,'HARGA SATUAN'!$N$7:$N$1492,0),0))</f>
        <v/>
      </c>
      <c r="D901" s="642">
        <f ca="1">SUMIFS(RAB!$F$14:$F$68,RAB!$C$14:$C$68,C901)</f>
        <v>0</v>
      </c>
      <c r="E901" s="551">
        <f ca="1" t="shared" si="35"/>
        <v>0</v>
      </c>
      <c r="F901" s="551">
        <f ca="1">IF(D901=0,0,SUM($E$713:E901))</f>
        <v>0</v>
      </c>
    </row>
    <row r="902" hidden="1" spans="2:6">
      <c r="B902" s="641">
        <v>189</v>
      </c>
      <c r="C902" s="642" t="str">
        <f ca="1">IF(ISERROR(OFFSET('HARGA SATUAN'!$C$6,MATCH(B902,'HARGA SATUAN'!$N$7:$N$1492,0),0)),"",OFFSET('HARGA SATUAN'!$C$6,MATCH(B902,'HARGA SATUAN'!$N$7:$N$1492,0),0))</f>
        <v/>
      </c>
      <c r="D902" s="642">
        <f ca="1">SUMIFS(RAB!$F$14:$F$68,RAB!$C$14:$C$68,C902)</f>
        <v>0</v>
      </c>
      <c r="E902" s="551">
        <f ca="1" t="shared" si="35"/>
        <v>0</v>
      </c>
      <c r="F902" s="551">
        <f ca="1">IF(D902=0,0,SUM($E$713:E902))</f>
        <v>0</v>
      </c>
    </row>
    <row r="903" hidden="1" spans="2:6">
      <c r="B903" s="641">
        <v>190</v>
      </c>
      <c r="C903" s="642" t="str">
        <f ca="1">IF(ISERROR(OFFSET('HARGA SATUAN'!$C$6,MATCH(B903,'HARGA SATUAN'!$N$7:$N$1492,0),0)),"",OFFSET('HARGA SATUAN'!$C$6,MATCH(B903,'HARGA SATUAN'!$N$7:$N$1492,0),0))</f>
        <v/>
      </c>
      <c r="D903" s="642">
        <f ca="1">SUMIFS(RAB!$F$14:$F$68,RAB!$C$14:$C$68,C903)</f>
        <v>0</v>
      </c>
      <c r="E903" s="551">
        <f ca="1" t="shared" si="35"/>
        <v>0</v>
      </c>
      <c r="F903" s="551">
        <f ca="1">IF(D903=0,0,SUM($E$713:E903))</f>
        <v>0</v>
      </c>
    </row>
    <row r="904" hidden="1" spans="2:6">
      <c r="B904" s="641">
        <v>191</v>
      </c>
      <c r="C904" s="642" t="str">
        <f ca="1">IF(ISERROR(OFFSET('HARGA SATUAN'!$C$6,MATCH(B904,'HARGA SATUAN'!$N$7:$N$1492,0),0)),"",OFFSET('HARGA SATUAN'!$C$6,MATCH(B904,'HARGA SATUAN'!$N$7:$N$1492,0),0))</f>
        <v/>
      </c>
      <c r="D904" s="642">
        <f ca="1">SUMIFS(RAB!$F$14:$F$68,RAB!$C$14:$C$68,C904)</f>
        <v>0</v>
      </c>
      <c r="E904" s="551">
        <f ca="1" t="shared" si="35"/>
        <v>0</v>
      </c>
      <c r="F904" s="551">
        <f ca="1">IF(D904=0,0,SUM($E$713:E904))</f>
        <v>0</v>
      </c>
    </row>
    <row r="905" hidden="1" spans="2:6">
      <c r="B905" s="641">
        <v>192</v>
      </c>
      <c r="C905" s="642" t="str">
        <f ca="1">IF(ISERROR(OFFSET('HARGA SATUAN'!$C$6,MATCH(B905,'HARGA SATUAN'!$N$7:$N$1492,0),0)),"",OFFSET('HARGA SATUAN'!$C$6,MATCH(B905,'HARGA SATUAN'!$N$7:$N$1492,0),0))</f>
        <v/>
      </c>
      <c r="D905" s="642">
        <f ca="1">SUMIFS(RAB!$F$14:$F$68,RAB!$C$14:$C$68,C905)</f>
        <v>0</v>
      </c>
      <c r="E905" s="551">
        <f ca="1" t="shared" si="35"/>
        <v>0</v>
      </c>
      <c r="F905" s="551">
        <f ca="1">IF(D905=0,0,SUM($E$713:E905))</f>
        <v>0</v>
      </c>
    </row>
    <row r="906" hidden="1" spans="2:6">
      <c r="B906" s="641">
        <v>193</v>
      </c>
      <c r="C906" s="642" t="str">
        <f ca="1">IF(ISERROR(OFFSET('HARGA SATUAN'!$C$6,MATCH(B906,'HARGA SATUAN'!$N$7:$N$1492,0),0)),"",OFFSET('HARGA SATUAN'!$C$6,MATCH(B906,'HARGA SATUAN'!$N$7:$N$1492,0),0))</f>
        <v/>
      </c>
      <c r="D906" s="642">
        <f ca="1">SUMIFS(RAB!$F$14:$F$68,RAB!$C$14:$C$68,C906)</f>
        <v>0</v>
      </c>
      <c r="E906" s="551">
        <f ca="1" t="shared" si="35"/>
        <v>0</v>
      </c>
      <c r="F906" s="551">
        <f ca="1">IF(D906=0,0,SUM($E$713:E906))</f>
        <v>0</v>
      </c>
    </row>
    <row r="907" hidden="1" spans="2:6">
      <c r="B907" s="641">
        <v>194</v>
      </c>
      <c r="C907" s="642" t="str">
        <f ca="1">IF(ISERROR(OFFSET('HARGA SATUAN'!$C$6,MATCH(B907,'HARGA SATUAN'!$N$7:$N$1492,0),0)),"",OFFSET('HARGA SATUAN'!$C$6,MATCH(B907,'HARGA SATUAN'!$N$7:$N$1492,0),0))</f>
        <v/>
      </c>
      <c r="D907" s="642">
        <f ca="1">SUMIFS(RAB!$F$14:$F$68,RAB!$C$14:$C$68,C907)</f>
        <v>0</v>
      </c>
      <c r="E907" s="551">
        <f ca="1" t="shared" ref="E907:E970" si="36">IF(D907=0,0,1)</f>
        <v>0</v>
      </c>
      <c r="F907" s="551">
        <f ca="1">IF(D907=0,0,SUM($E$713:E907))</f>
        <v>0</v>
      </c>
    </row>
    <row r="908" hidden="1" spans="2:6">
      <c r="B908" s="641">
        <v>195</v>
      </c>
      <c r="C908" s="642" t="str">
        <f ca="1">IF(ISERROR(OFFSET('HARGA SATUAN'!$C$6,MATCH(B908,'HARGA SATUAN'!$N$7:$N$1492,0),0)),"",OFFSET('HARGA SATUAN'!$C$6,MATCH(B908,'HARGA SATUAN'!$N$7:$N$1492,0),0))</f>
        <v/>
      </c>
      <c r="D908" s="642">
        <f ca="1">SUMIFS(RAB!$F$14:$F$68,RAB!$C$14:$C$68,C908)</f>
        <v>0</v>
      </c>
      <c r="E908" s="551">
        <f ca="1" t="shared" si="36"/>
        <v>0</v>
      </c>
      <c r="F908" s="551">
        <f ca="1">IF(D908=0,0,SUM($E$713:E908))</f>
        <v>0</v>
      </c>
    </row>
    <row r="909" hidden="1" spans="2:6">
      <c r="B909" s="641">
        <v>196</v>
      </c>
      <c r="C909" s="642" t="str">
        <f ca="1">IF(ISERROR(OFFSET('HARGA SATUAN'!$C$6,MATCH(B909,'HARGA SATUAN'!$N$7:$N$1492,0),0)),"",OFFSET('HARGA SATUAN'!$C$6,MATCH(B909,'HARGA SATUAN'!$N$7:$N$1492,0),0))</f>
        <v/>
      </c>
      <c r="D909" s="642">
        <f ca="1">SUMIFS(RAB!$F$14:$F$68,RAB!$C$14:$C$68,C909)</f>
        <v>0</v>
      </c>
      <c r="E909" s="551">
        <f ca="1" t="shared" si="36"/>
        <v>0</v>
      </c>
      <c r="F909" s="551">
        <f ca="1">IF(D909=0,0,SUM($E$713:E909))</f>
        <v>0</v>
      </c>
    </row>
    <row r="910" hidden="1" spans="2:6">
      <c r="B910" s="641">
        <v>197</v>
      </c>
      <c r="C910" s="642" t="str">
        <f ca="1">IF(ISERROR(OFFSET('HARGA SATUAN'!$C$6,MATCH(B910,'HARGA SATUAN'!$N$7:$N$1492,0),0)),"",OFFSET('HARGA SATUAN'!$C$6,MATCH(B910,'HARGA SATUAN'!$N$7:$N$1492,0),0))</f>
        <v/>
      </c>
      <c r="D910" s="642">
        <f ca="1">SUMIFS(RAB!$F$14:$F$68,RAB!$C$14:$C$68,C910)</f>
        <v>0</v>
      </c>
      <c r="E910" s="551">
        <f ca="1" t="shared" si="36"/>
        <v>0</v>
      </c>
      <c r="F910" s="551">
        <f ca="1">IF(D910=0,0,SUM($E$713:E910))</f>
        <v>0</v>
      </c>
    </row>
    <row r="911" hidden="1" spans="2:6">
      <c r="B911" s="641">
        <v>198</v>
      </c>
      <c r="C911" s="642" t="str">
        <f ca="1">IF(ISERROR(OFFSET('HARGA SATUAN'!$C$6,MATCH(B911,'HARGA SATUAN'!$N$7:$N$1492,0),0)),"",OFFSET('HARGA SATUAN'!$C$6,MATCH(B911,'HARGA SATUAN'!$N$7:$N$1492,0),0))</f>
        <v/>
      </c>
      <c r="D911" s="642">
        <f ca="1">SUMIFS(RAB!$F$14:$F$68,RAB!$C$14:$C$68,C911)</f>
        <v>0</v>
      </c>
      <c r="E911" s="551">
        <f ca="1" t="shared" si="36"/>
        <v>0</v>
      </c>
      <c r="F911" s="551">
        <f ca="1">IF(D911=0,0,SUM($E$713:E911))</f>
        <v>0</v>
      </c>
    </row>
    <row r="912" hidden="1" spans="2:6">
      <c r="B912" s="641">
        <v>199</v>
      </c>
      <c r="C912" s="642" t="str">
        <f ca="1">IF(ISERROR(OFFSET('HARGA SATUAN'!$C$6,MATCH(B912,'HARGA SATUAN'!$N$7:$N$1492,0),0)),"",OFFSET('HARGA SATUAN'!$C$6,MATCH(B912,'HARGA SATUAN'!$N$7:$N$1492,0),0))</f>
        <v/>
      </c>
      <c r="D912" s="642">
        <f ca="1">SUMIFS(RAB!$F$14:$F$68,RAB!$C$14:$C$68,C912)</f>
        <v>0</v>
      </c>
      <c r="E912" s="551">
        <f ca="1" t="shared" si="36"/>
        <v>0</v>
      </c>
      <c r="F912" s="551">
        <f ca="1">IF(D912=0,0,SUM($E$713:E912))</f>
        <v>0</v>
      </c>
    </row>
    <row r="913" hidden="1" spans="2:6">
      <c r="B913" s="641">
        <v>200</v>
      </c>
      <c r="C913" s="642" t="str">
        <f ca="1">IF(ISERROR(OFFSET('HARGA SATUAN'!$C$6,MATCH(B913,'HARGA SATUAN'!$N$7:$N$1492,0),0)),"",OFFSET('HARGA SATUAN'!$C$6,MATCH(B913,'HARGA SATUAN'!$N$7:$N$1492,0),0))</f>
        <v/>
      </c>
      <c r="D913" s="642">
        <f ca="1">SUMIFS(RAB!$F$14:$F$68,RAB!$C$14:$C$68,C913)</f>
        <v>0</v>
      </c>
      <c r="E913" s="551">
        <f ca="1" t="shared" si="36"/>
        <v>0</v>
      </c>
      <c r="F913" s="551">
        <f ca="1">IF(D913=0,0,SUM($E$713:E913))</f>
        <v>0</v>
      </c>
    </row>
    <row r="914" hidden="1" spans="2:6">
      <c r="B914" s="641">
        <v>201</v>
      </c>
      <c r="C914" s="642" t="str">
        <f ca="1">IF(ISERROR(OFFSET('HARGA SATUAN'!$C$6,MATCH(B914,'HARGA SATUAN'!$N$7:$N$1492,0),0)),"",OFFSET('HARGA SATUAN'!$C$6,MATCH(B914,'HARGA SATUAN'!$N$7:$N$1492,0),0))</f>
        <v/>
      </c>
      <c r="D914" s="642">
        <f ca="1">SUMIFS(RAB!$F$14:$F$68,RAB!$C$14:$C$68,C914)</f>
        <v>0</v>
      </c>
      <c r="E914" s="551">
        <f ca="1" t="shared" si="36"/>
        <v>0</v>
      </c>
      <c r="F914" s="551">
        <f ca="1">IF(D914=0,0,SUM($E$713:E914))</f>
        <v>0</v>
      </c>
    </row>
    <row r="915" hidden="1" spans="2:6">
      <c r="B915" s="641">
        <v>202</v>
      </c>
      <c r="C915" s="642" t="str">
        <f ca="1">IF(ISERROR(OFFSET('HARGA SATUAN'!$C$6,MATCH(B915,'HARGA SATUAN'!$N$7:$N$1492,0),0)),"",OFFSET('HARGA SATUAN'!$C$6,MATCH(B915,'HARGA SATUAN'!$N$7:$N$1492,0),0))</f>
        <v/>
      </c>
      <c r="D915" s="642">
        <f ca="1">SUMIFS(RAB!$F$14:$F$68,RAB!$C$14:$C$68,C915)</f>
        <v>0</v>
      </c>
      <c r="E915" s="551">
        <f ca="1" t="shared" si="36"/>
        <v>0</v>
      </c>
      <c r="F915" s="551">
        <f ca="1">IF(D915=0,0,SUM($E$713:E915))</f>
        <v>0</v>
      </c>
    </row>
    <row r="916" hidden="1" spans="2:6">
      <c r="B916" s="641">
        <v>203</v>
      </c>
      <c r="C916" s="642" t="str">
        <f ca="1">IF(ISERROR(OFFSET('HARGA SATUAN'!$C$6,MATCH(B916,'HARGA SATUAN'!$N$7:$N$1492,0),0)),"",OFFSET('HARGA SATUAN'!$C$6,MATCH(B916,'HARGA SATUAN'!$N$7:$N$1492,0),0))</f>
        <v/>
      </c>
      <c r="D916" s="642">
        <f ca="1">SUMIFS(RAB!$F$14:$F$68,RAB!$C$14:$C$68,C916)</f>
        <v>0</v>
      </c>
      <c r="E916" s="551">
        <f ca="1" t="shared" si="36"/>
        <v>0</v>
      </c>
      <c r="F916" s="551">
        <f ca="1">IF(D916=0,0,SUM($E$713:E916))</f>
        <v>0</v>
      </c>
    </row>
    <row r="917" hidden="1" spans="2:6">
      <c r="B917" s="641">
        <v>204</v>
      </c>
      <c r="C917" s="642" t="str">
        <f ca="1">IF(ISERROR(OFFSET('HARGA SATUAN'!$C$6,MATCH(B917,'HARGA SATUAN'!$N$7:$N$1492,0),0)),"",OFFSET('HARGA SATUAN'!$C$6,MATCH(B917,'HARGA SATUAN'!$N$7:$N$1492,0),0))</f>
        <v/>
      </c>
      <c r="D917" s="642">
        <f ca="1">SUMIFS(RAB!$F$14:$F$68,RAB!$C$14:$C$68,C917)</f>
        <v>0</v>
      </c>
      <c r="E917" s="551">
        <f ca="1" t="shared" si="36"/>
        <v>0</v>
      </c>
      <c r="F917" s="551">
        <f ca="1">IF(D917=0,0,SUM($E$713:E917))</f>
        <v>0</v>
      </c>
    </row>
    <row r="918" hidden="1" spans="2:6">
      <c r="B918" s="641">
        <v>205</v>
      </c>
      <c r="C918" s="642" t="str">
        <f ca="1">IF(ISERROR(OFFSET('HARGA SATUAN'!$C$6,MATCH(B918,'HARGA SATUAN'!$N$7:$N$1492,0),0)),"",OFFSET('HARGA SATUAN'!$C$6,MATCH(B918,'HARGA SATUAN'!$N$7:$N$1492,0),0))</f>
        <v/>
      </c>
      <c r="D918" s="642">
        <f ca="1">SUMIFS(RAB!$F$14:$F$68,RAB!$C$14:$C$68,C918)</f>
        <v>0</v>
      </c>
      <c r="E918" s="551">
        <f ca="1" t="shared" si="36"/>
        <v>0</v>
      </c>
      <c r="F918" s="551">
        <f ca="1">IF(D918=0,0,SUM($E$713:E918))</f>
        <v>0</v>
      </c>
    </row>
    <row r="919" hidden="1" spans="2:6">
      <c r="B919" s="641">
        <v>206</v>
      </c>
      <c r="C919" s="642" t="str">
        <f ca="1">IF(ISERROR(OFFSET('HARGA SATUAN'!$C$6,MATCH(B919,'HARGA SATUAN'!$N$7:$N$1492,0),0)),"",OFFSET('HARGA SATUAN'!$C$6,MATCH(B919,'HARGA SATUAN'!$N$7:$N$1492,0),0))</f>
        <v/>
      </c>
      <c r="D919" s="642">
        <f ca="1">SUMIFS(RAB!$F$14:$F$68,RAB!$C$14:$C$68,C919)</f>
        <v>0</v>
      </c>
      <c r="E919" s="551">
        <f ca="1" t="shared" si="36"/>
        <v>0</v>
      </c>
      <c r="F919" s="551">
        <f ca="1">IF(D919=0,0,SUM($E$713:E919))</f>
        <v>0</v>
      </c>
    </row>
    <row r="920" hidden="1" spans="2:6">
      <c r="B920" s="641">
        <v>207</v>
      </c>
      <c r="C920" s="642" t="str">
        <f ca="1">IF(ISERROR(OFFSET('HARGA SATUAN'!$C$6,MATCH(B920,'HARGA SATUAN'!$N$7:$N$1492,0),0)),"",OFFSET('HARGA SATUAN'!$C$6,MATCH(B920,'HARGA SATUAN'!$N$7:$N$1492,0),0))</f>
        <v/>
      </c>
      <c r="D920" s="642">
        <f ca="1">SUMIFS(RAB!$F$14:$F$68,RAB!$C$14:$C$68,C920)</f>
        <v>0</v>
      </c>
      <c r="E920" s="551">
        <f ca="1" t="shared" si="36"/>
        <v>0</v>
      </c>
      <c r="F920" s="551">
        <f ca="1">IF(D920=0,0,SUM($E$713:E920))</f>
        <v>0</v>
      </c>
    </row>
    <row r="921" hidden="1" spans="2:6">
      <c r="B921" s="641">
        <v>208</v>
      </c>
      <c r="C921" s="642" t="str">
        <f ca="1">IF(ISERROR(OFFSET('HARGA SATUAN'!$C$6,MATCH(B921,'HARGA SATUAN'!$N$7:$N$1492,0),0)),"",OFFSET('HARGA SATUAN'!$C$6,MATCH(B921,'HARGA SATUAN'!$N$7:$N$1492,0),0))</f>
        <v/>
      </c>
      <c r="D921" s="642">
        <f ca="1">SUMIFS(RAB!$F$14:$F$68,RAB!$C$14:$C$68,C921)</f>
        <v>0</v>
      </c>
      <c r="E921" s="551">
        <f ca="1" t="shared" si="36"/>
        <v>0</v>
      </c>
      <c r="F921" s="551">
        <f ca="1">IF(D921=0,0,SUM($E$713:E921))</f>
        <v>0</v>
      </c>
    </row>
    <row r="922" hidden="1" spans="2:6">
      <c r="B922" s="641">
        <v>209</v>
      </c>
      <c r="C922" s="642" t="str">
        <f ca="1">IF(ISERROR(OFFSET('HARGA SATUAN'!$C$6,MATCH(B922,'HARGA SATUAN'!$N$7:$N$1492,0),0)),"",OFFSET('HARGA SATUAN'!$C$6,MATCH(B922,'HARGA SATUAN'!$N$7:$N$1492,0),0))</f>
        <v/>
      </c>
      <c r="D922" s="642">
        <f ca="1">SUMIFS(RAB!$F$14:$F$68,RAB!$C$14:$C$68,C922)</f>
        <v>0</v>
      </c>
      <c r="E922" s="551">
        <f ca="1" t="shared" si="36"/>
        <v>0</v>
      </c>
      <c r="F922" s="551">
        <f ca="1">IF(D922=0,0,SUM($E$713:E922))</f>
        <v>0</v>
      </c>
    </row>
    <row r="923" hidden="1" spans="2:6">
      <c r="B923" s="641">
        <v>210</v>
      </c>
      <c r="C923" s="642" t="str">
        <f ca="1">IF(ISERROR(OFFSET('HARGA SATUAN'!$C$6,MATCH(B923,'HARGA SATUAN'!$N$7:$N$1492,0),0)),"",OFFSET('HARGA SATUAN'!$C$6,MATCH(B923,'HARGA SATUAN'!$N$7:$N$1492,0),0))</f>
        <v/>
      </c>
      <c r="D923" s="642">
        <f ca="1">SUMIFS(RAB!$F$14:$F$68,RAB!$C$14:$C$68,C923)</f>
        <v>0</v>
      </c>
      <c r="E923" s="551">
        <f ca="1" t="shared" si="36"/>
        <v>0</v>
      </c>
      <c r="F923" s="551">
        <f ca="1">IF(D923=0,0,SUM($E$713:E923))</f>
        <v>0</v>
      </c>
    </row>
    <row r="924" hidden="1" spans="2:6">
      <c r="B924" s="641">
        <v>211</v>
      </c>
      <c r="C924" s="642" t="str">
        <f ca="1">IF(ISERROR(OFFSET('HARGA SATUAN'!$C$6,MATCH(B924,'HARGA SATUAN'!$N$7:$N$1492,0),0)),"",OFFSET('HARGA SATUAN'!$C$6,MATCH(B924,'HARGA SATUAN'!$N$7:$N$1492,0),0))</f>
        <v/>
      </c>
      <c r="D924" s="642">
        <f ca="1">SUMIFS(RAB!$F$14:$F$68,RAB!$C$14:$C$68,C924)</f>
        <v>0</v>
      </c>
      <c r="E924" s="551">
        <f ca="1" t="shared" si="36"/>
        <v>0</v>
      </c>
      <c r="F924" s="551">
        <f ca="1">IF(D924=0,0,SUM($E$713:E924))</f>
        <v>0</v>
      </c>
    </row>
    <row r="925" hidden="1" spans="2:6">
      <c r="B925" s="641">
        <v>212</v>
      </c>
      <c r="C925" s="642" t="str">
        <f ca="1">IF(ISERROR(OFFSET('HARGA SATUAN'!$C$6,MATCH(B925,'HARGA SATUAN'!$N$7:$N$1492,0),0)),"",OFFSET('HARGA SATUAN'!$C$6,MATCH(B925,'HARGA SATUAN'!$N$7:$N$1492,0),0))</f>
        <v/>
      </c>
      <c r="D925" s="642">
        <f ca="1">SUMIFS(RAB!$F$14:$F$68,RAB!$C$14:$C$68,C925)</f>
        <v>0</v>
      </c>
      <c r="E925" s="551">
        <f ca="1" t="shared" si="36"/>
        <v>0</v>
      </c>
      <c r="F925" s="551">
        <f ca="1">IF(D925=0,0,SUM($E$713:E925))</f>
        <v>0</v>
      </c>
    </row>
    <row r="926" hidden="1" spans="2:6">
      <c r="B926" s="641">
        <v>213</v>
      </c>
      <c r="C926" s="642" t="str">
        <f ca="1">IF(ISERROR(OFFSET('HARGA SATUAN'!$C$6,MATCH(B926,'HARGA SATUAN'!$N$7:$N$1492,0),0)),"",OFFSET('HARGA SATUAN'!$C$6,MATCH(B926,'HARGA SATUAN'!$N$7:$N$1492,0),0))</f>
        <v/>
      </c>
      <c r="D926" s="642">
        <f ca="1">SUMIFS(RAB!$F$14:$F$68,RAB!$C$14:$C$68,C926)</f>
        <v>0</v>
      </c>
      <c r="E926" s="551">
        <f ca="1" t="shared" si="36"/>
        <v>0</v>
      </c>
      <c r="F926" s="551">
        <f ca="1">IF(D926=0,0,SUM($E$713:E926))</f>
        <v>0</v>
      </c>
    </row>
    <row r="927" hidden="1" spans="2:6">
      <c r="B927" s="641">
        <v>214</v>
      </c>
      <c r="C927" s="642" t="str">
        <f ca="1">IF(ISERROR(OFFSET('HARGA SATUAN'!$C$6,MATCH(B927,'HARGA SATUAN'!$N$7:$N$1492,0),0)),"",OFFSET('HARGA SATUAN'!$C$6,MATCH(B927,'HARGA SATUAN'!$N$7:$N$1492,0),0))</f>
        <v/>
      </c>
      <c r="D927" s="642">
        <f ca="1">SUMIFS(RAB!$F$14:$F$68,RAB!$C$14:$C$68,C927)</f>
        <v>0</v>
      </c>
      <c r="E927" s="551">
        <f ca="1" t="shared" si="36"/>
        <v>0</v>
      </c>
      <c r="F927" s="551">
        <f ca="1">IF(D927=0,0,SUM($E$713:E927))</f>
        <v>0</v>
      </c>
    </row>
    <row r="928" hidden="1" spans="2:6">
      <c r="B928" s="641">
        <v>215</v>
      </c>
      <c r="C928" s="642" t="str">
        <f ca="1">IF(ISERROR(OFFSET('HARGA SATUAN'!$C$6,MATCH(B928,'HARGA SATUAN'!$N$7:$N$1492,0),0)),"",OFFSET('HARGA SATUAN'!$C$6,MATCH(B928,'HARGA SATUAN'!$N$7:$N$1492,0),0))</f>
        <v/>
      </c>
      <c r="D928" s="642">
        <f ca="1">SUMIFS(RAB!$F$14:$F$68,RAB!$C$14:$C$68,C928)</f>
        <v>0</v>
      </c>
      <c r="E928" s="551">
        <f ca="1" t="shared" si="36"/>
        <v>0</v>
      </c>
      <c r="F928" s="551">
        <f ca="1">IF(D928=0,0,SUM($E$713:E928))</f>
        <v>0</v>
      </c>
    </row>
    <row r="929" hidden="1" spans="2:6">
      <c r="B929" s="641">
        <v>216</v>
      </c>
      <c r="C929" s="642" t="str">
        <f ca="1">IF(ISERROR(OFFSET('HARGA SATUAN'!$C$6,MATCH(B929,'HARGA SATUAN'!$N$7:$N$1492,0),0)),"",OFFSET('HARGA SATUAN'!$C$6,MATCH(B929,'HARGA SATUAN'!$N$7:$N$1492,0),0))</f>
        <v/>
      </c>
      <c r="D929" s="642">
        <f ca="1">SUMIFS(RAB!$F$14:$F$68,RAB!$C$14:$C$68,C929)</f>
        <v>0</v>
      </c>
      <c r="E929" s="551">
        <f ca="1" t="shared" si="36"/>
        <v>0</v>
      </c>
      <c r="F929" s="551">
        <f ca="1">IF(D929=0,0,SUM($E$713:E929))</f>
        <v>0</v>
      </c>
    </row>
    <row r="930" hidden="1" spans="2:6">
      <c r="B930" s="641">
        <v>217</v>
      </c>
      <c r="C930" s="642" t="str">
        <f ca="1">IF(ISERROR(OFFSET('HARGA SATUAN'!$C$6,MATCH(B930,'HARGA SATUAN'!$N$7:$N$1492,0),0)),"",OFFSET('HARGA SATUAN'!$C$6,MATCH(B930,'HARGA SATUAN'!$N$7:$N$1492,0),0))</f>
        <v/>
      </c>
      <c r="D930" s="642">
        <f ca="1">SUMIFS(RAB!$F$14:$F$68,RAB!$C$14:$C$68,C930)</f>
        <v>0</v>
      </c>
      <c r="E930" s="551">
        <f ca="1" t="shared" si="36"/>
        <v>0</v>
      </c>
      <c r="F930" s="551">
        <f ca="1">IF(D930=0,0,SUM($E$713:E930))</f>
        <v>0</v>
      </c>
    </row>
    <row r="931" hidden="1" spans="2:6">
      <c r="B931" s="641">
        <v>218</v>
      </c>
      <c r="C931" s="642" t="str">
        <f ca="1">IF(ISERROR(OFFSET('HARGA SATUAN'!$C$6,MATCH(B931,'HARGA SATUAN'!$N$7:$N$1492,0),0)),"",OFFSET('HARGA SATUAN'!$C$6,MATCH(B931,'HARGA SATUAN'!$N$7:$N$1492,0),0))</f>
        <v/>
      </c>
      <c r="D931" s="642">
        <f ca="1">SUMIFS(RAB!$F$14:$F$68,RAB!$C$14:$C$68,C931)</f>
        <v>0</v>
      </c>
      <c r="E931" s="551">
        <f ca="1" t="shared" si="36"/>
        <v>0</v>
      </c>
      <c r="F931" s="551">
        <f ca="1">IF(D931=0,0,SUM($E$713:E931))</f>
        <v>0</v>
      </c>
    </row>
    <row r="932" hidden="1" spans="2:6">
      <c r="B932" s="641">
        <v>219</v>
      </c>
      <c r="C932" s="642" t="str">
        <f ca="1">IF(ISERROR(OFFSET('HARGA SATUAN'!$C$6,MATCH(B932,'HARGA SATUAN'!$N$7:$N$1492,0),0)),"",OFFSET('HARGA SATUAN'!$C$6,MATCH(B932,'HARGA SATUAN'!$N$7:$N$1492,0),0))</f>
        <v/>
      </c>
      <c r="D932" s="642">
        <f ca="1">SUMIFS(RAB!$F$14:$F$68,RAB!$C$14:$C$68,C932)</f>
        <v>0</v>
      </c>
      <c r="E932" s="551">
        <f ca="1" t="shared" si="36"/>
        <v>0</v>
      </c>
      <c r="F932" s="551">
        <f ca="1">IF(D932=0,0,SUM($E$713:E932))</f>
        <v>0</v>
      </c>
    </row>
    <row r="933" hidden="1" spans="2:6">
      <c r="B933" s="641">
        <v>220</v>
      </c>
      <c r="C933" s="642" t="str">
        <f ca="1">IF(ISERROR(OFFSET('HARGA SATUAN'!$C$6,MATCH(B933,'HARGA SATUAN'!$N$7:$N$1492,0),0)),"",OFFSET('HARGA SATUAN'!$C$6,MATCH(B933,'HARGA SATUAN'!$N$7:$N$1492,0),0))</f>
        <v/>
      </c>
      <c r="D933" s="642">
        <f ca="1">SUMIFS(RAB!$F$14:$F$68,RAB!$C$14:$C$68,C933)</f>
        <v>0</v>
      </c>
      <c r="E933" s="551">
        <f ca="1" t="shared" si="36"/>
        <v>0</v>
      </c>
      <c r="F933" s="551">
        <f ca="1">IF(D933=0,0,SUM($E$713:E933))</f>
        <v>0</v>
      </c>
    </row>
    <row r="934" hidden="1" spans="2:6">
      <c r="B934" s="641">
        <v>221</v>
      </c>
      <c r="C934" s="642" t="str">
        <f ca="1">IF(ISERROR(OFFSET('HARGA SATUAN'!$C$6,MATCH(B934,'HARGA SATUAN'!$N$7:$N$1492,0),0)),"",OFFSET('HARGA SATUAN'!$C$6,MATCH(B934,'HARGA SATUAN'!$N$7:$N$1492,0),0))</f>
        <v/>
      </c>
      <c r="D934" s="642">
        <f ca="1">SUMIFS(RAB!$F$14:$F$68,RAB!$C$14:$C$68,C934)</f>
        <v>0</v>
      </c>
      <c r="E934" s="551">
        <f ca="1" t="shared" si="36"/>
        <v>0</v>
      </c>
      <c r="F934" s="551">
        <f ca="1">IF(D934=0,0,SUM($E$713:E934))</f>
        <v>0</v>
      </c>
    </row>
    <row r="935" hidden="1" spans="2:6">
      <c r="B935" s="641">
        <v>222</v>
      </c>
      <c r="C935" s="642" t="str">
        <f ca="1">IF(ISERROR(OFFSET('HARGA SATUAN'!$C$6,MATCH(B935,'HARGA SATUAN'!$N$7:$N$1492,0),0)),"",OFFSET('HARGA SATUAN'!$C$6,MATCH(B935,'HARGA SATUAN'!$N$7:$N$1492,0),0))</f>
        <v/>
      </c>
      <c r="D935" s="642">
        <f ca="1">SUMIFS(RAB!$F$14:$F$68,RAB!$C$14:$C$68,C935)</f>
        <v>0</v>
      </c>
      <c r="E935" s="551">
        <f ca="1" t="shared" si="36"/>
        <v>0</v>
      </c>
      <c r="F935" s="551">
        <f ca="1">IF(D935=0,0,SUM($E$713:E935))</f>
        <v>0</v>
      </c>
    </row>
    <row r="936" hidden="1" spans="2:6">
      <c r="B936" s="641">
        <v>223</v>
      </c>
      <c r="C936" s="642" t="str">
        <f ca="1">IF(ISERROR(OFFSET('HARGA SATUAN'!$C$6,MATCH(B936,'HARGA SATUAN'!$N$7:$N$1492,0),0)),"",OFFSET('HARGA SATUAN'!$C$6,MATCH(B936,'HARGA SATUAN'!$N$7:$N$1492,0),0))</f>
        <v/>
      </c>
      <c r="D936" s="642">
        <f ca="1">SUMIFS(RAB!$F$14:$F$68,RAB!$C$14:$C$68,C936)</f>
        <v>0</v>
      </c>
      <c r="E936" s="551">
        <f ca="1" t="shared" si="36"/>
        <v>0</v>
      </c>
      <c r="F936" s="551">
        <f ca="1">IF(D936=0,0,SUM($E$713:E936))</f>
        <v>0</v>
      </c>
    </row>
    <row r="937" hidden="1" spans="2:6">
      <c r="B937" s="641">
        <v>224</v>
      </c>
      <c r="C937" s="642" t="str">
        <f ca="1">IF(ISERROR(OFFSET('HARGA SATUAN'!$C$6,MATCH(B937,'HARGA SATUAN'!$N$7:$N$1492,0),0)),"",OFFSET('HARGA SATUAN'!$C$6,MATCH(B937,'HARGA SATUAN'!$N$7:$N$1492,0),0))</f>
        <v/>
      </c>
      <c r="D937" s="642">
        <f ca="1">SUMIFS(RAB!$F$14:$F$68,RAB!$C$14:$C$68,C937)</f>
        <v>0</v>
      </c>
      <c r="E937" s="551">
        <f ca="1" t="shared" si="36"/>
        <v>0</v>
      </c>
      <c r="F937" s="551">
        <f ca="1">IF(D937=0,0,SUM($E$713:E937))</f>
        <v>0</v>
      </c>
    </row>
    <row r="938" hidden="1" spans="2:6">
      <c r="B938" s="641">
        <v>225</v>
      </c>
      <c r="C938" s="642" t="str">
        <f ca="1">IF(ISERROR(OFFSET('HARGA SATUAN'!$C$6,MATCH(B938,'HARGA SATUAN'!$N$7:$N$1492,0),0)),"",OFFSET('HARGA SATUAN'!$C$6,MATCH(B938,'HARGA SATUAN'!$N$7:$N$1492,0),0))</f>
        <v/>
      </c>
      <c r="D938" s="642">
        <f ca="1">SUMIFS(RAB!$F$14:$F$68,RAB!$C$14:$C$68,C938)</f>
        <v>0</v>
      </c>
      <c r="E938" s="551">
        <f ca="1" t="shared" si="36"/>
        <v>0</v>
      </c>
      <c r="F938" s="551">
        <f ca="1">IF(D938=0,0,SUM($E$713:E938))</f>
        <v>0</v>
      </c>
    </row>
    <row r="939" hidden="1" spans="2:6">
      <c r="B939" s="641">
        <v>226</v>
      </c>
      <c r="C939" s="642" t="str">
        <f ca="1">IF(ISERROR(OFFSET('HARGA SATUAN'!$C$6,MATCH(B939,'HARGA SATUAN'!$N$7:$N$1492,0),0)),"",OFFSET('HARGA SATUAN'!$C$6,MATCH(B939,'HARGA SATUAN'!$N$7:$N$1492,0),0))</f>
        <v/>
      </c>
      <c r="D939" s="642">
        <f ca="1">SUMIFS(RAB!$F$14:$F$68,RAB!$C$14:$C$68,C939)</f>
        <v>0</v>
      </c>
      <c r="E939" s="551">
        <f ca="1" t="shared" si="36"/>
        <v>0</v>
      </c>
      <c r="F939" s="551">
        <f ca="1">IF(D939=0,0,SUM($E$713:E939))</f>
        <v>0</v>
      </c>
    </row>
    <row r="940" hidden="1" spans="2:6">
      <c r="B940" s="641">
        <v>227</v>
      </c>
      <c r="C940" s="642" t="str">
        <f ca="1">IF(ISERROR(OFFSET('HARGA SATUAN'!$C$6,MATCH(B940,'HARGA SATUAN'!$N$7:$N$1492,0),0)),"",OFFSET('HARGA SATUAN'!$C$6,MATCH(B940,'HARGA SATUAN'!$N$7:$N$1492,0),0))</f>
        <v/>
      </c>
      <c r="D940" s="642">
        <f ca="1">SUMIFS(RAB!$F$14:$F$68,RAB!$C$14:$C$68,C940)</f>
        <v>0</v>
      </c>
      <c r="E940" s="551">
        <f ca="1" t="shared" si="36"/>
        <v>0</v>
      </c>
      <c r="F940" s="551">
        <f ca="1">IF(D940=0,0,SUM($E$713:E940))</f>
        <v>0</v>
      </c>
    </row>
    <row r="941" hidden="1" spans="2:6">
      <c r="B941" s="641">
        <v>228</v>
      </c>
      <c r="C941" s="642" t="str">
        <f ca="1">IF(ISERROR(OFFSET('HARGA SATUAN'!$C$6,MATCH(B941,'HARGA SATUAN'!$N$7:$N$1492,0),0)),"",OFFSET('HARGA SATUAN'!$C$6,MATCH(B941,'HARGA SATUAN'!$N$7:$N$1492,0),0))</f>
        <v/>
      </c>
      <c r="D941" s="642">
        <f ca="1">SUMIFS(RAB!$F$14:$F$68,RAB!$C$14:$C$68,C941)</f>
        <v>0</v>
      </c>
      <c r="E941" s="551">
        <f ca="1" t="shared" si="36"/>
        <v>0</v>
      </c>
      <c r="F941" s="551">
        <f ca="1">IF(D941=0,0,SUM($E$713:E941))</f>
        <v>0</v>
      </c>
    </row>
    <row r="942" hidden="1" spans="2:6">
      <c r="B942" s="641">
        <v>229</v>
      </c>
      <c r="C942" s="642" t="str">
        <f ca="1">IF(ISERROR(OFFSET('HARGA SATUAN'!$C$6,MATCH(B942,'HARGA SATUAN'!$N$7:$N$1492,0),0)),"",OFFSET('HARGA SATUAN'!$C$6,MATCH(B942,'HARGA SATUAN'!$N$7:$N$1492,0),0))</f>
        <v/>
      </c>
      <c r="D942" s="642">
        <f ca="1">SUMIFS(RAB!$F$14:$F$68,RAB!$C$14:$C$68,C942)</f>
        <v>0</v>
      </c>
      <c r="E942" s="551">
        <f ca="1" t="shared" si="36"/>
        <v>0</v>
      </c>
      <c r="F942" s="551">
        <f ca="1">IF(D942=0,0,SUM($E$713:E942))</f>
        <v>0</v>
      </c>
    </row>
    <row r="943" hidden="1" spans="2:6">
      <c r="B943" s="641">
        <v>230</v>
      </c>
      <c r="C943" s="642" t="str">
        <f ca="1">IF(ISERROR(OFFSET('HARGA SATUAN'!$C$6,MATCH(B943,'HARGA SATUAN'!$N$7:$N$1492,0),0)),"",OFFSET('HARGA SATUAN'!$C$6,MATCH(B943,'HARGA SATUAN'!$N$7:$N$1492,0),0))</f>
        <v/>
      </c>
      <c r="D943" s="642">
        <f ca="1">SUMIFS(RAB!$F$14:$F$68,RAB!$C$14:$C$68,C943)</f>
        <v>0</v>
      </c>
      <c r="E943" s="551">
        <f ca="1" t="shared" si="36"/>
        <v>0</v>
      </c>
      <c r="F943" s="551">
        <f ca="1">IF(D943=0,0,SUM($E$713:E943))</f>
        <v>0</v>
      </c>
    </row>
    <row r="944" hidden="1" spans="2:6">
      <c r="B944" s="641">
        <v>231</v>
      </c>
      <c r="C944" s="642" t="str">
        <f ca="1">IF(ISERROR(OFFSET('HARGA SATUAN'!$C$6,MATCH(B944,'HARGA SATUAN'!$N$7:$N$1492,0),0)),"",OFFSET('HARGA SATUAN'!$C$6,MATCH(B944,'HARGA SATUAN'!$N$7:$N$1492,0),0))</f>
        <v/>
      </c>
      <c r="D944" s="642">
        <f ca="1">SUMIFS(RAB!$F$14:$F$68,RAB!$C$14:$C$68,C944)</f>
        <v>0</v>
      </c>
      <c r="E944" s="551">
        <f ca="1" t="shared" si="36"/>
        <v>0</v>
      </c>
      <c r="F944" s="551">
        <f ca="1">IF(D944=0,0,SUM($E$713:E944))</f>
        <v>0</v>
      </c>
    </row>
    <row r="945" hidden="1" spans="2:6">
      <c r="B945" s="641">
        <v>232</v>
      </c>
      <c r="C945" s="642" t="str">
        <f ca="1">IF(ISERROR(OFFSET('HARGA SATUAN'!$C$6,MATCH(B945,'HARGA SATUAN'!$N$7:$N$1492,0),0)),"",OFFSET('HARGA SATUAN'!$C$6,MATCH(B945,'HARGA SATUAN'!$N$7:$N$1492,0),0))</f>
        <v/>
      </c>
      <c r="D945" s="642">
        <f ca="1">SUMIFS(RAB!$F$14:$F$68,RAB!$C$14:$C$68,C945)</f>
        <v>0</v>
      </c>
      <c r="E945" s="551">
        <f ca="1" t="shared" si="36"/>
        <v>0</v>
      </c>
      <c r="F945" s="551">
        <f ca="1">IF(D945=0,0,SUM($E$713:E945))</f>
        <v>0</v>
      </c>
    </row>
    <row r="946" hidden="1" spans="2:6">
      <c r="B946" s="641">
        <v>233</v>
      </c>
      <c r="C946" s="642" t="str">
        <f ca="1">IF(ISERROR(OFFSET('HARGA SATUAN'!$C$6,MATCH(B946,'HARGA SATUAN'!$N$7:$N$1492,0),0)),"",OFFSET('HARGA SATUAN'!$C$6,MATCH(B946,'HARGA SATUAN'!$N$7:$N$1492,0),0))</f>
        <v/>
      </c>
      <c r="D946" s="642">
        <f ca="1">SUMIFS(RAB!$F$14:$F$68,RAB!$C$14:$C$68,C946)</f>
        <v>0</v>
      </c>
      <c r="E946" s="551">
        <f ca="1" t="shared" si="36"/>
        <v>0</v>
      </c>
      <c r="F946" s="551">
        <f ca="1">IF(D946=0,0,SUM($E$713:E946))</f>
        <v>0</v>
      </c>
    </row>
    <row r="947" hidden="1" spans="2:6">
      <c r="B947" s="641">
        <v>234</v>
      </c>
      <c r="C947" s="642" t="str">
        <f ca="1">IF(ISERROR(OFFSET('HARGA SATUAN'!$C$6,MATCH(B947,'HARGA SATUAN'!$N$7:$N$1492,0),0)),"",OFFSET('HARGA SATUAN'!$C$6,MATCH(B947,'HARGA SATUAN'!$N$7:$N$1492,0),0))</f>
        <v/>
      </c>
      <c r="D947" s="642">
        <f ca="1">SUMIFS(RAB!$F$14:$F$68,RAB!$C$14:$C$68,C947)</f>
        <v>0</v>
      </c>
      <c r="E947" s="551">
        <f ca="1" t="shared" si="36"/>
        <v>0</v>
      </c>
      <c r="F947" s="551">
        <f ca="1">IF(D947=0,0,SUM($E$713:E947))</f>
        <v>0</v>
      </c>
    </row>
    <row r="948" hidden="1" spans="2:6">
      <c r="B948" s="641">
        <v>235</v>
      </c>
      <c r="C948" s="642" t="str">
        <f ca="1">IF(ISERROR(OFFSET('HARGA SATUAN'!$C$6,MATCH(B948,'HARGA SATUAN'!$N$7:$N$1492,0),0)),"",OFFSET('HARGA SATUAN'!$C$6,MATCH(B948,'HARGA SATUAN'!$N$7:$N$1492,0),0))</f>
        <v/>
      </c>
      <c r="D948" s="642">
        <f ca="1">SUMIFS(RAB!$F$14:$F$68,RAB!$C$14:$C$68,C948)</f>
        <v>0</v>
      </c>
      <c r="E948" s="551">
        <f ca="1" t="shared" si="36"/>
        <v>0</v>
      </c>
      <c r="F948" s="551">
        <f ca="1">IF(D948=0,0,SUM($E$713:E948))</f>
        <v>0</v>
      </c>
    </row>
    <row r="949" hidden="1" spans="2:6">
      <c r="B949" s="641">
        <v>236</v>
      </c>
      <c r="C949" s="642" t="str">
        <f ca="1">IF(ISERROR(OFFSET('HARGA SATUAN'!$C$6,MATCH(B949,'HARGA SATUAN'!$N$7:$N$1492,0),0)),"",OFFSET('HARGA SATUAN'!$C$6,MATCH(B949,'HARGA SATUAN'!$N$7:$N$1492,0),0))</f>
        <v/>
      </c>
      <c r="D949" s="642">
        <f ca="1">SUMIFS(RAB!$F$14:$F$68,RAB!$C$14:$C$68,C949)</f>
        <v>0</v>
      </c>
      <c r="E949" s="551">
        <f ca="1" t="shared" si="36"/>
        <v>0</v>
      </c>
      <c r="F949" s="551">
        <f ca="1">IF(D949=0,0,SUM($E$713:E949))</f>
        <v>0</v>
      </c>
    </row>
    <row r="950" hidden="1" spans="2:6">
      <c r="B950" s="641">
        <v>237</v>
      </c>
      <c r="C950" s="642" t="str">
        <f ca="1">IF(ISERROR(OFFSET('HARGA SATUAN'!$C$6,MATCH(B950,'HARGA SATUAN'!$N$7:$N$1492,0),0)),"",OFFSET('HARGA SATUAN'!$C$6,MATCH(B950,'HARGA SATUAN'!$N$7:$N$1492,0),0))</f>
        <v/>
      </c>
      <c r="D950" s="642">
        <f ca="1">SUMIFS(RAB!$F$14:$F$68,RAB!$C$14:$C$68,C950)</f>
        <v>0</v>
      </c>
      <c r="E950" s="551">
        <f ca="1" t="shared" si="36"/>
        <v>0</v>
      </c>
      <c r="F950" s="551">
        <f ca="1">IF(D950=0,0,SUM($E$713:E950))</f>
        <v>0</v>
      </c>
    </row>
    <row r="951" hidden="1" spans="2:6">
      <c r="B951" s="641">
        <v>238</v>
      </c>
      <c r="C951" s="642" t="str">
        <f ca="1">IF(ISERROR(OFFSET('HARGA SATUAN'!$C$6,MATCH(B951,'HARGA SATUAN'!$N$7:$N$1492,0),0)),"",OFFSET('HARGA SATUAN'!$C$6,MATCH(B951,'HARGA SATUAN'!$N$7:$N$1492,0),0))</f>
        <v/>
      </c>
      <c r="D951" s="642">
        <f ca="1">SUMIFS(RAB!$F$14:$F$68,RAB!$C$14:$C$68,C951)</f>
        <v>0</v>
      </c>
      <c r="E951" s="551">
        <f ca="1" t="shared" si="36"/>
        <v>0</v>
      </c>
      <c r="F951" s="551">
        <f ca="1">IF(D951=0,0,SUM($E$713:E951))</f>
        <v>0</v>
      </c>
    </row>
    <row r="952" hidden="1" spans="2:6">
      <c r="B952" s="641">
        <v>239</v>
      </c>
      <c r="C952" s="642" t="str">
        <f ca="1">IF(ISERROR(OFFSET('HARGA SATUAN'!$C$6,MATCH(B952,'HARGA SATUAN'!$N$7:$N$1492,0),0)),"",OFFSET('HARGA SATUAN'!$C$6,MATCH(B952,'HARGA SATUAN'!$N$7:$N$1492,0),0))</f>
        <v/>
      </c>
      <c r="D952" s="642">
        <f ca="1">SUMIFS(RAB!$F$14:$F$68,RAB!$C$14:$C$68,C952)</f>
        <v>0</v>
      </c>
      <c r="E952" s="551">
        <f ca="1" t="shared" si="36"/>
        <v>0</v>
      </c>
      <c r="F952" s="551">
        <f ca="1">IF(D952=0,0,SUM($E$713:E952))</f>
        <v>0</v>
      </c>
    </row>
    <row r="953" hidden="1" spans="2:6">
      <c r="B953" s="641">
        <v>240</v>
      </c>
      <c r="C953" s="642" t="str">
        <f ca="1">IF(ISERROR(OFFSET('HARGA SATUAN'!$C$6,MATCH(B953,'HARGA SATUAN'!$N$7:$N$1492,0),0)),"",OFFSET('HARGA SATUAN'!$C$6,MATCH(B953,'HARGA SATUAN'!$N$7:$N$1492,0),0))</f>
        <v/>
      </c>
      <c r="D953" s="642">
        <f ca="1">SUMIFS(RAB!$F$14:$F$68,RAB!$C$14:$C$68,C953)</f>
        <v>0</v>
      </c>
      <c r="E953" s="551">
        <f ca="1" t="shared" si="36"/>
        <v>0</v>
      </c>
      <c r="F953" s="551">
        <f ca="1">IF(D953=0,0,SUM($E$713:E953))</f>
        <v>0</v>
      </c>
    </row>
    <row r="954" hidden="1" spans="2:6">
      <c r="B954" s="641">
        <v>241</v>
      </c>
      <c r="C954" s="642" t="str">
        <f ca="1">IF(ISERROR(OFFSET('HARGA SATUAN'!$C$6,MATCH(B954,'HARGA SATUAN'!$N$7:$N$1492,0),0)),"",OFFSET('HARGA SATUAN'!$C$6,MATCH(B954,'HARGA SATUAN'!$N$7:$N$1492,0),0))</f>
        <v/>
      </c>
      <c r="D954" s="642">
        <f ca="1">SUMIFS(RAB!$F$14:$F$68,RAB!$C$14:$C$68,C954)</f>
        <v>0</v>
      </c>
      <c r="E954" s="551">
        <f ca="1" t="shared" si="36"/>
        <v>0</v>
      </c>
      <c r="F954" s="551">
        <f ca="1">IF(D954=0,0,SUM($E$713:E954))</f>
        <v>0</v>
      </c>
    </row>
    <row r="955" hidden="1" spans="2:6">
      <c r="B955" s="641">
        <v>242</v>
      </c>
      <c r="C955" s="642" t="str">
        <f ca="1">IF(ISERROR(OFFSET('HARGA SATUAN'!$C$6,MATCH(B955,'HARGA SATUAN'!$N$7:$N$1492,0),0)),"",OFFSET('HARGA SATUAN'!$C$6,MATCH(B955,'HARGA SATUAN'!$N$7:$N$1492,0),0))</f>
        <v/>
      </c>
      <c r="D955" s="642">
        <f ca="1">SUMIFS(RAB!$F$14:$F$68,RAB!$C$14:$C$68,C955)</f>
        <v>0</v>
      </c>
      <c r="E955" s="551">
        <f ca="1" t="shared" si="36"/>
        <v>0</v>
      </c>
      <c r="F955" s="551">
        <f ca="1">IF(D955=0,0,SUM($E$713:E955))</f>
        <v>0</v>
      </c>
    </row>
    <row r="956" hidden="1" spans="2:6">
      <c r="B956" s="641">
        <v>243</v>
      </c>
      <c r="C956" s="642" t="str">
        <f ca="1">IF(ISERROR(OFFSET('HARGA SATUAN'!$C$6,MATCH(B956,'HARGA SATUAN'!$N$7:$N$1492,0),0)),"",OFFSET('HARGA SATUAN'!$C$6,MATCH(B956,'HARGA SATUAN'!$N$7:$N$1492,0),0))</f>
        <v/>
      </c>
      <c r="D956" s="642">
        <f ca="1">SUMIFS(RAB!$F$14:$F$68,RAB!$C$14:$C$68,C956)</f>
        <v>0</v>
      </c>
      <c r="E956" s="551">
        <f ca="1" t="shared" si="36"/>
        <v>0</v>
      </c>
      <c r="F956" s="551">
        <f ca="1">IF(D956=0,0,SUM($E$713:E956))</f>
        <v>0</v>
      </c>
    </row>
    <row r="957" hidden="1" spans="2:6">
      <c r="B957" s="641">
        <v>244</v>
      </c>
      <c r="C957" s="642" t="str">
        <f ca="1">IF(ISERROR(OFFSET('HARGA SATUAN'!$C$6,MATCH(B957,'HARGA SATUAN'!$N$7:$N$1492,0),0)),"",OFFSET('HARGA SATUAN'!$C$6,MATCH(B957,'HARGA SATUAN'!$N$7:$N$1492,0),0))</f>
        <v/>
      </c>
      <c r="D957" s="642">
        <f ca="1">SUMIFS(RAB!$F$14:$F$68,RAB!$C$14:$C$68,C957)</f>
        <v>0</v>
      </c>
      <c r="E957" s="551">
        <f ca="1" t="shared" si="36"/>
        <v>0</v>
      </c>
      <c r="F957" s="551">
        <f ca="1">IF(D957=0,0,SUM($E$713:E957))</f>
        <v>0</v>
      </c>
    </row>
    <row r="958" hidden="1" spans="2:6">
      <c r="B958" s="641">
        <v>245</v>
      </c>
      <c r="C958" s="642" t="str">
        <f ca="1">IF(ISERROR(OFFSET('HARGA SATUAN'!$C$6,MATCH(B958,'HARGA SATUAN'!$N$7:$N$1492,0),0)),"",OFFSET('HARGA SATUAN'!$C$6,MATCH(B958,'HARGA SATUAN'!$N$7:$N$1492,0),0))</f>
        <v/>
      </c>
      <c r="D958" s="642">
        <f ca="1">SUMIFS(RAB!$F$14:$F$68,RAB!$C$14:$C$68,C958)</f>
        <v>0</v>
      </c>
      <c r="E958" s="551">
        <f ca="1" t="shared" si="36"/>
        <v>0</v>
      </c>
      <c r="F958" s="551">
        <f ca="1">IF(D958=0,0,SUM($E$713:E958))</f>
        <v>0</v>
      </c>
    </row>
    <row r="959" hidden="1" spans="2:6">
      <c r="B959" s="641">
        <v>246</v>
      </c>
      <c r="C959" s="642" t="str">
        <f ca="1">IF(ISERROR(OFFSET('HARGA SATUAN'!$C$6,MATCH(B959,'HARGA SATUAN'!$N$7:$N$1492,0),0)),"",OFFSET('HARGA SATUAN'!$C$6,MATCH(B959,'HARGA SATUAN'!$N$7:$N$1492,0),0))</f>
        <v/>
      </c>
      <c r="D959" s="642">
        <f ca="1">SUMIFS(RAB!$F$14:$F$68,RAB!$C$14:$C$68,C959)</f>
        <v>0</v>
      </c>
      <c r="E959" s="551">
        <f ca="1" t="shared" si="36"/>
        <v>0</v>
      </c>
      <c r="F959" s="551">
        <f ca="1">IF(D959=0,0,SUM($E$713:E959))</f>
        <v>0</v>
      </c>
    </row>
    <row r="960" hidden="1" spans="2:6">
      <c r="B960" s="641">
        <v>247</v>
      </c>
      <c r="C960" s="642" t="str">
        <f ca="1">IF(ISERROR(OFFSET('HARGA SATUAN'!$C$6,MATCH(B960,'HARGA SATUAN'!$N$7:$N$1492,0),0)),"",OFFSET('HARGA SATUAN'!$C$6,MATCH(B960,'HARGA SATUAN'!$N$7:$N$1492,0),0))</f>
        <v/>
      </c>
      <c r="D960" s="642">
        <f ca="1">SUMIFS(RAB!$F$14:$F$68,RAB!$C$14:$C$68,C960)</f>
        <v>0</v>
      </c>
      <c r="E960" s="551">
        <f ca="1" t="shared" si="36"/>
        <v>0</v>
      </c>
      <c r="F960" s="551">
        <f ca="1">IF(D960=0,0,SUM($E$713:E960))</f>
        <v>0</v>
      </c>
    </row>
    <row r="961" hidden="1" spans="2:6">
      <c r="B961" s="641">
        <v>248</v>
      </c>
      <c r="C961" s="642" t="str">
        <f ca="1">IF(ISERROR(OFFSET('HARGA SATUAN'!$C$6,MATCH(B961,'HARGA SATUAN'!$N$7:$N$1492,0),0)),"",OFFSET('HARGA SATUAN'!$C$6,MATCH(B961,'HARGA SATUAN'!$N$7:$N$1492,0),0))</f>
        <v/>
      </c>
      <c r="D961" s="642">
        <f ca="1">SUMIFS(RAB!$F$14:$F$68,RAB!$C$14:$C$68,C961)</f>
        <v>0</v>
      </c>
      <c r="E961" s="551">
        <f ca="1" t="shared" si="36"/>
        <v>0</v>
      </c>
      <c r="F961" s="551">
        <f ca="1">IF(D961=0,0,SUM($E$713:E961))</f>
        <v>0</v>
      </c>
    </row>
    <row r="962" hidden="1" spans="2:6">
      <c r="B962" s="641">
        <v>249</v>
      </c>
      <c r="C962" s="642" t="str">
        <f ca="1">IF(ISERROR(OFFSET('HARGA SATUAN'!$C$6,MATCH(B962,'HARGA SATUAN'!$N$7:$N$1492,0),0)),"",OFFSET('HARGA SATUAN'!$C$6,MATCH(B962,'HARGA SATUAN'!$N$7:$N$1492,0),0))</f>
        <v/>
      </c>
      <c r="D962" s="642">
        <f ca="1">SUMIFS(RAB!$F$14:$F$68,RAB!$C$14:$C$68,C962)</f>
        <v>0</v>
      </c>
      <c r="E962" s="551">
        <f ca="1" t="shared" si="36"/>
        <v>0</v>
      </c>
      <c r="F962" s="551">
        <f ca="1">IF(D962=0,0,SUM($E$713:E962))</f>
        <v>0</v>
      </c>
    </row>
    <row r="963" hidden="1" spans="2:6">
      <c r="B963" s="641">
        <v>250</v>
      </c>
      <c r="C963" s="642" t="str">
        <f ca="1">IF(ISERROR(OFFSET('HARGA SATUAN'!$C$6,MATCH(B963,'HARGA SATUAN'!$N$7:$N$1492,0),0)),"",OFFSET('HARGA SATUAN'!$C$6,MATCH(B963,'HARGA SATUAN'!$N$7:$N$1492,0),0))</f>
        <v/>
      </c>
      <c r="D963" s="642">
        <f ca="1">SUMIFS(RAB!$F$14:$F$68,RAB!$C$14:$C$68,C963)</f>
        <v>0</v>
      </c>
      <c r="E963" s="551">
        <f ca="1" t="shared" si="36"/>
        <v>0</v>
      </c>
      <c r="F963" s="551">
        <f ca="1">IF(D963=0,0,SUM($E$713:E963))</f>
        <v>0</v>
      </c>
    </row>
    <row r="964" hidden="1" spans="2:6">
      <c r="B964" s="641">
        <v>251</v>
      </c>
      <c r="C964" s="642" t="str">
        <f ca="1">IF(ISERROR(OFFSET('HARGA SATUAN'!$C$6,MATCH(B964,'HARGA SATUAN'!$N$7:$N$1492,0),0)),"",OFFSET('HARGA SATUAN'!$C$6,MATCH(B964,'HARGA SATUAN'!$N$7:$N$1492,0),0))</f>
        <v/>
      </c>
      <c r="D964" s="642">
        <f ca="1">SUMIFS(RAB!$F$14:$F$68,RAB!$C$14:$C$68,C964)</f>
        <v>0</v>
      </c>
      <c r="E964" s="551">
        <f ca="1" t="shared" si="36"/>
        <v>0</v>
      </c>
      <c r="F964" s="551">
        <f ca="1">IF(D964=0,0,SUM($E$713:E964))</f>
        <v>0</v>
      </c>
    </row>
    <row r="965" hidden="1" spans="2:6">
      <c r="B965" s="641">
        <v>252</v>
      </c>
      <c r="C965" s="642" t="str">
        <f ca="1">IF(ISERROR(OFFSET('HARGA SATUAN'!$C$6,MATCH(B965,'HARGA SATUAN'!$N$7:$N$1492,0),0)),"",OFFSET('HARGA SATUAN'!$C$6,MATCH(B965,'HARGA SATUAN'!$N$7:$N$1492,0),0))</f>
        <v/>
      </c>
      <c r="D965" s="642">
        <f ca="1">SUMIFS(RAB!$F$14:$F$68,RAB!$C$14:$C$68,C965)</f>
        <v>0</v>
      </c>
      <c r="E965" s="551">
        <f ca="1" t="shared" si="36"/>
        <v>0</v>
      </c>
      <c r="F965" s="551">
        <f ca="1">IF(D965=0,0,SUM($E$713:E965))</f>
        <v>0</v>
      </c>
    </row>
    <row r="966" hidden="1" spans="2:6">
      <c r="B966" s="641">
        <v>253</v>
      </c>
      <c r="C966" s="642" t="str">
        <f ca="1">IF(ISERROR(OFFSET('HARGA SATUAN'!$C$6,MATCH(B966,'HARGA SATUAN'!$N$7:$N$1492,0),0)),"",OFFSET('HARGA SATUAN'!$C$6,MATCH(B966,'HARGA SATUAN'!$N$7:$N$1492,0),0))</f>
        <v/>
      </c>
      <c r="D966" s="642">
        <f ca="1">SUMIFS(RAB!$F$14:$F$68,RAB!$C$14:$C$68,C966)</f>
        <v>0</v>
      </c>
      <c r="E966" s="551">
        <f ca="1" t="shared" si="36"/>
        <v>0</v>
      </c>
      <c r="F966" s="551">
        <f ca="1">IF(D966=0,0,SUM($E$713:E966))</f>
        <v>0</v>
      </c>
    </row>
    <row r="967" hidden="1" spans="2:6">
      <c r="B967" s="641">
        <v>254</v>
      </c>
      <c r="C967" s="642" t="str">
        <f ca="1">IF(ISERROR(OFFSET('HARGA SATUAN'!$C$6,MATCH(B967,'HARGA SATUAN'!$N$7:$N$1492,0),0)),"",OFFSET('HARGA SATUAN'!$C$6,MATCH(B967,'HARGA SATUAN'!$N$7:$N$1492,0),0))</f>
        <v/>
      </c>
      <c r="D967" s="642">
        <f ca="1">SUMIFS(RAB!$F$14:$F$68,RAB!$C$14:$C$68,C967)</f>
        <v>0</v>
      </c>
      <c r="E967" s="551">
        <f ca="1" t="shared" si="36"/>
        <v>0</v>
      </c>
      <c r="F967" s="551">
        <f ca="1">IF(D967=0,0,SUM($E$713:E967))</f>
        <v>0</v>
      </c>
    </row>
    <row r="968" hidden="1" spans="2:6">
      <c r="B968" s="641">
        <v>255</v>
      </c>
      <c r="C968" s="642" t="str">
        <f ca="1">IF(ISERROR(OFFSET('HARGA SATUAN'!$C$6,MATCH(B968,'HARGA SATUAN'!$N$7:$N$1492,0),0)),"",OFFSET('HARGA SATUAN'!$C$6,MATCH(B968,'HARGA SATUAN'!$N$7:$N$1492,0),0))</f>
        <v/>
      </c>
      <c r="D968" s="642">
        <f ca="1">SUMIFS(RAB!$F$14:$F$68,RAB!$C$14:$C$68,C968)</f>
        <v>0</v>
      </c>
      <c r="E968" s="551">
        <f ca="1" t="shared" si="36"/>
        <v>0</v>
      </c>
      <c r="F968" s="551">
        <f ca="1">IF(D968=0,0,SUM($E$713:E968))</f>
        <v>0</v>
      </c>
    </row>
    <row r="969" hidden="1" spans="2:6">
      <c r="B969" s="641">
        <v>256</v>
      </c>
      <c r="C969" s="642" t="str">
        <f ca="1">IF(ISERROR(OFFSET('HARGA SATUAN'!$C$6,MATCH(B969,'HARGA SATUAN'!$N$7:$N$1492,0),0)),"",OFFSET('HARGA SATUAN'!$C$6,MATCH(B969,'HARGA SATUAN'!$N$7:$N$1492,0),0))</f>
        <v/>
      </c>
      <c r="D969" s="642">
        <f ca="1">SUMIFS(RAB!$F$14:$F$68,RAB!$C$14:$C$68,C969)</f>
        <v>0</v>
      </c>
      <c r="E969" s="551">
        <f ca="1" t="shared" si="36"/>
        <v>0</v>
      </c>
      <c r="F969" s="551">
        <f ca="1">IF(D969=0,0,SUM($E$713:E969))</f>
        <v>0</v>
      </c>
    </row>
    <row r="970" hidden="1" spans="2:6">
      <c r="B970" s="641">
        <v>257</v>
      </c>
      <c r="C970" s="642" t="str">
        <f ca="1">IF(ISERROR(OFFSET('HARGA SATUAN'!$C$6,MATCH(B970,'HARGA SATUAN'!$N$7:$N$1492,0),0)),"",OFFSET('HARGA SATUAN'!$C$6,MATCH(B970,'HARGA SATUAN'!$N$7:$N$1492,0),0))</f>
        <v/>
      </c>
      <c r="D970" s="642">
        <f ca="1">SUMIFS(RAB!$F$14:$F$68,RAB!$C$14:$C$68,C970)</f>
        <v>0</v>
      </c>
      <c r="E970" s="551">
        <f ca="1" t="shared" si="36"/>
        <v>0</v>
      </c>
      <c r="F970" s="551">
        <f ca="1">IF(D970=0,0,SUM($E$713:E970))</f>
        <v>0</v>
      </c>
    </row>
    <row r="971" hidden="1" spans="2:6">
      <c r="B971" s="641">
        <v>258</v>
      </c>
      <c r="C971" s="642" t="str">
        <f ca="1">IF(ISERROR(OFFSET('HARGA SATUAN'!$C$6,MATCH(B971,'HARGA SATUAN'!$N$7:$N$1492,0),0)),"",OFFSET('HARGA SATUAN'!$C$6,MATCH(B971,'HARGA SATUAN'!$N$7:$N$1492,0),0))</f>
        <v/>
      </c>
      <c r="D971" s="642">
        <f ca="1">SUMIFS(RAB!$F$14:$F$68,RAB!$C$14:$C$68,C971)</f>
        <v>0</v>
      </c>
      <c r="E971" s="551">
        <f ca="1" t="shared" ref="E971:E1034" si="37">IF(D971=0,0,1)</f>
        <v>0</v>
      </c>
      <c r="F971" s="551">
        <f ca="1">IF(D971=0,0,SUM($E$713:E971))</f>
        <v>0</v>
      </c>
    </row>
    <row r="972" hidden="1" spans="2:6">
      <c r="B972" s="641">
        <v>259</v>
      </c>
      <c r="C972" s="642" t="str">
        <f ca="1">IF(ISERROR(OFFSET('HARGA SATUAN'!$C$6,MATCH(B972,'HARGA SATUAN'!$N$7:$N$1492,0),0)),"",OFFSET('HARGA SATUAN'!$C$6,MATCH(B972,'HARGA SATUAN'!$N$7:$N$1492,0),0))</f>
        <v/>
      </c>
      <c r="D972" s="642">
        <f ca="1">SUMIFS(RAB!$F$14:$F$68,RAB!$C$14:$C$68,C972)</f>
        <v>0</v>
      </c>
      <c r="E972" s="551">
        <f ca="1" t="shared" si="37"/>
        <v>0</v>
      </c>
      <c r="F972" s="551">
        <f ca="1">IF(D972=0,0,SUM($E$713:E972))</f>
        <v>0</v>
      </c>
    </row>
    <row r="973" hidden="1" spans="2:6">
      <c r="B973" s="641">
        <v>260</v>
      </c>
      <c r="C973" s="642" t="str">
        <f ca="1">IF(ISERROR(OFFSET('HARGA SATUAN'!$C$6,MATCH(B973,'HARGA SATUAN'!$N$7:$N$1492,0),0)),"",OFFSET('HARGA SATUAN'!$C$6,MATCH(B973,'HARGA SATUAN'!$N$7:$N$1492,0),0))</f>
        <v/>
      </c>
      <c r="D973" s="642">
        <f ca="1">SUMIFS(RAB!$F$14:$F$68,RAB!$C$14:$C$68,C973)</f>
        <v>0</v>
      </c>
      <c r="E973" s="551">
        <f ca="1" t="shared" si="37"/>
        <v>0</v>
      </c>
      <c r="F973" s="551">
        <f ca="1">IF(D973=0,0,SUM($E$713:E973))</f>
        <v>0</v>
      </c>
    </row>
    <row r="974" hidden="1" spans="2:6">
      <c r="B974" s="641">
        <v>261</v>
      </c>
      <c r="C974" s="642" t="str">
        <f ca="1">IF(ISERROR(OFFSET('HARGA SATUAN'!$C$6,MATCH(B974,'HARGA SATUAN'!$N$7:$N$1492,0),0)),"",OFFSET('HARGA SATUAN'!$C$6,MATCH(B974,'HARGA SATUAN'!$N$7:$N$1492,0),0))</f>
        <v/>
      </c>
      <c r="D974" s="642">
        <f ca="1">SUMIFS(RAB!$F$14:$F$68,RAB!$C$14:$C$68,C974)</f>
        <v>0</v>
      </c>
      <c r="E974" s="551">
        <f ca="1" t="shared" si="37"/>
        <v>0</v>
      </c>
      <c r="F974" s="551">
        <f ca="1">IF(D974=0,0,SUM($E$713:E974))</f>
        <v>0</v>
      </c>
    </row>
    <row r="975" hidden="1" spans="2:6">
      <c r="B975" s="641">
        <v>262</v>
      </c>
      <c r="C975" s="642" t="str">
        <f ca="1">IF(ISERROR(OFFSET('HARGA SATUAN'!$C$6,MATCH(B975,'HARGA SATUAN'!$N$7:$N$1492,0),0)),"",OFFSET('HARGA SATUAN'!$C$6,MATCH(B975,'HARGA SATUAN'!$N$7:$N$1492,0),0))</f>
        <v/>
      </c>
      <c r="D975" s="642">
        <f ca="1">SUMIFS(RAB!$F$14:$F$68,RAB!$C$14:$C$68,C975)</f>
        <v>0</v>
      </c>
      <c r="E975" s="551">
        <f ca="1" t="shared" si="37"/>
        <v>0</v>
      </c>
      <c r="F975" s="551">
        <f ca="1">IF(D975=0,0,SUM($E$713:E975))</f>
        <v>0</v>
      </c>
    </row>
    <row r="976" hidden="1" spans="2:6">
      <c r="B976" s="641">
        <v>263</v>
      </c>
      <c r="C976" s="642" t="str">
        <f ca="1">IF(ISERROR(OFFSET('HARGA SATUAN'!$C$6,MATCH(B976,'HARGA SATUAN'!$N$7:$N$1492,0),0)),"",OFFSET('HARGA SATUAN'!$C$6,MATCH(B976,'HARGA SATUAN'!$N$7:$N$1492,0),0))</f>
        <v/>
      </c>
      <c r="D976" s="642">
        <f ca="1">SUMIFS(RAB!$F$14:$F$68,RAB!$C$14:$C$68,C976)</f>
        <v>0</v>
      </c>
      <c r="E976" s="551">
        <f ca="1" t="shared" si="37"/>
        <v>0</v>
      </c>
      <c r="F976" s="551">
        <f ca="1">IF(D976=0,0,SUM($E$713:E976))</f>
        <v>0</v>
      </c>
    </row>
    <row r="977" hidden="1" spans="2:6">
      <c r="B977" s="641">
        <v>264</v>
      </c>
      <c r="C977" s="642" t="str">
        <f ca="1">IF(ISERROR(OFFSET('HARGA SATUAN'!$C$6,MATCH(B977,'HARGA SATUAN'!$N$7:$N$1492,0),0)),"",OFFSET('HARGA SATUAN'!$C$6,MATCH(B977,'HARGA SATUAN'!$N$7:$N$1492,0),0))</f>
        <v/>
      </c>
      <c r="D977" s="642">
        <f ca="1">SUMIFS(RAB!$F$14:$F$68,RAB!$C$14:$C$68,C977)</f>
        <v>0</v>
      </c>
      <c r="E977" s="551">
        <f ca="1" t="shared" si="37"/>
        <v>0</v>
      </c>
      <c r="F977" s="551">
        <f ca="1">IF(D977=0,0,SUM($E$713:E977))</f>
        <v>0</v>
      </c>
    </row>
    <row r="978" hidden="1" spans="2:6">
      <c r="B978" s="641">
        <v>265</v>
      </c>
      <c r="C978" s="642" t="str">
        <f ca="1">IF(ISERROR(OFFSET('HARGA SATUAN'!$C$6,MATCH(B978,'HARGA SATUAN'!$N$7:$N$1492,0),0)),"",OFFSET('HARGA SATUAN'!$C$6,MATCH(B978,'HARGA SATUAN'!$N$7:$N$1492,0),0))</f>
        <v/>
      </c>
      <c r="D978" s="642">
        <f ca="1">SUMIFS(RAB!$F$14:$F$68,RAB!$C$14:$C$68,C978)</f>
        <v>0</v>
      </c>
      <c r="E978" s="551">
        <f ca="1" t="shared" si="37"/>
        <v>0</v>
      </c>
      <c r="F978" s="551">
        <f ca="1">IF(D978=0,0,SUM($E$713:E978))</f>
        <v>0</v>
      </c>
    </row>
    <row r="979" hidden="1" spans="2:6">
      <c r="B979" s="641">
        <v>266</v>
      </c>
      <c r="C979" s="642" t="str">
        <f ca="1">IF(ISERROR(OFFSET('HARGA SATUAN'!$C$6,MATCH(B979,'HARGA SATUAN'!$N$7:$N$1492,0),0)),"",OFFSET('HARGA SATUAN'!$C$6,MATCH(B979,'HARGA SATUAN'!$N$7:$N$1492,0),0))</f>
        <v/>
      </c>
      <c r="D979" s="642">
        <f ca="1">SUMIFS(RAB!$F$14:$F$68,RAB!$C$14:$C$68,C979)</f>
        <v>0</v>
      </c>
      <c r="E979" s="551">
        <f ca="1" t="shared" si="37"/>
        <v>0</v>
      </c>
      <c r="F979" s="551">
        <f ca="1">IF(D979=0,0,SUM($E$713:E979))</f>
        <v>0</v>
      </c>
    </row>
    <row r="980" hidden="1" spans="2:6">
      <c r="B980" s="641">
        <v>267</v>
      </c>
      <c r="C980" s="642" t="str">
        <f ca="1">IF(ISERROR(OFFSET('HARGA SATUAN'!$C$6,MATCH(B980,'HARGA SATUAN'!$N$7:$N$1492,0),0)),"",OFFSET('HARGA SATUAN'!$C$6,MATCH(B980,'HARGA SATUAN'!$N$7:$N$1492,0),0))</f>
        <v/>
      </c>
      <c r="D980" s="642">
        <f ca="1">SUMIFS(RAB!$F$14:$F$68,RAB!$C$14:$C$68,C980)</f>
        <v>0</v>
      </c>
      <c r="E980" s="551">
        <f ca="1" t="shared" si="37"/>
        <v>0</v>
      </c>
      <c r="F980" s="551">
        <f ca="1">IF(D980=0,0,SUM($E$713:E980))</f>
        <v>0</v>
      </c>
    </row>
    <row r="981" hidden="1" spans="2:6">
      <c r="B981" s="641">
        <v>268</v>
      </c>
      <c r="C981" s="642" t="str">
        <f ca="1">IF(ISERROR(OFFSET('HARGA SATUAN'!$C$6,MATCH(B981,'HARGA SATUAN'!$N$7:$N$1492,0),0)),"",OFFSET('HARGA SATUAN'!$C$6,MATCH(B981,'HARGA SATUAN'!$N$7:$N$1492,0),0))</f>
        <v/>
      </c>
      <c r="D981" s="642">
        <f ca="1">SUMIFS(RAB!$F$14:$F$68,RAB!$C$14:$C$68,C981)</f>
        <v>0</v>
      </c>
      <c r="E981" s="551">
        <f ca="1" t="shared" si="37"/>
        <v>0</v>
      </c>
      <c r="F981" s="551">
        <f ca="1">IF(D981=0,0,SUM($E$713:E981))</f>
        <v>0</v>
      </c>
    </row>
    <row r="982" hidden="1" spans="2:6">
      <c r="B982" s="641">
        <v>269</v>
      </c>
      <c r="C982" s="642" t="str">
        <f ca="1">IF(ISERROR(OFFSET('HARGA SATUAN'!$C$6,MATCH(B982,'HARGA SATUAN'!$N$7:$N$1492,0),0)),"",OFFSET('HARGA SATUAN'!$C$6,MATCH(B982,'HARGA SATUAN'!$N$7:$N$1492,0),0))</f>
        <v/>
      </c>
      <c r="D982" s="642">
        <f ca="1">SUMIFS(RAB!$F$14:$F$68,RAB!$C$14:$C$68,C982)</f>
        <v>0</v>
      </c>
      <c r="E982" s="551">
        <f ca="1" t="shared" si="37"/>
        <v>0</v>
      </c>
      <c r="F982" s="551">
        <f ca="1">IF(D982=0,0,SUM($E$713:E982))</f>
        <v>0</v>
      </c>
    </row>
    <row r="983" hidden="1" spans="2:6">
      <c r="B983" s="641">
        <v>270</v>
      </c>
      <c r="C983" s="642" t="str">
        <f ca="1">IF(ISERROR(OFFSET('HARGA SATUAN'!$C$6,MATCH(B983,'HARGA SATUAN'!$N$7:$N$1492,0),0)),"",OFFSET('HARGA SATUAN'!$C$6,MATCH(B983,'HARGA SATUAN'!$N$7:$N$1492,0),0))</f>
        <v/>
      </c>
      <c r="D983" s="642">
        <f ca="1">SUMIFS(RAB!$F$14:$F$68,RAB!$C$14:$C$68,C983)</f>
        <v>0</v>
      </c>
      <c r="E983" s="551">
        <f ca="1" t="shared" si="37"/>
        <v>0</v>
      </c>
      <c r="F983" s="551">
        <f ca="1">IF(D983=0,0,SUM($E$713:E983))</f>
        <v>0</v>
      </c>
    </row>
    <row r="984" hidden="1" spans="2:6">
      <c r="B984" s="641">
        <v>271</v>
      </c>
      <c r="C984" s="642" t="str">
        <f ca="1">IF(ISERROR(OFFSET('HARGA SATUAN'!$C$6,MATCH(B984,'HARGA SATUAN'!$N$7:$N$1492,0),0)),"",OFFSET('HARGA SATUAN'!$C$6,MATCH(B984,'HARGA SATUAN'!$N$7:$N$1492,0),0))</f>
        <v/>
      </c>
      <c r="D984" s="642">
        <f ca="1">SUMIFS(RAB!$F$14:$F$68,RAB!$C$14:$C$68,C984)</f>
        <v>0</v>
      </c>
      <c r="E984" s="551">
        <f ca="1" t="shared" si="37"/>
        <v>0</v>
      </c>
      <c r="F984" s="551">
        <f ca="1">IF(D984=0,0,SUM($E$713:E984))</f>
        <v>0</v>
      </c>
    </row>
    <row r="985" hidden="1" spans="2:6">
      <c r="B985" s="641">
        <v>272</v>
      </c>
      <c r="C985" s="642" t="str">
        <f ca="1">IF(ISERROR(OFFSET('HARGA SATUAN'!$C$6,MATCH(B985,'HARGA SATUAN'!$N$7:$N$1492,0),0)),"",OFFSET('HARGA SATUAN'!$C$6,MATCH(B985,'HARGA SATUAN'!$N$7:$N$1492,0),0))</f>
        <v/>
      </c>
      <c r="D985" s="642">
        <f ca="1">SUMIFS(RAB!$F$14:$F$68,RAB!$C$14:$C$68,C985)</f>
        <v>0</v>
      </c>
      <c r="E985" s="551">
        <f ca="1" t="shared" si="37"/>
        <v>0</v>
      </c>
      <c r="F985" s="551">
        <f ca="1">IF(D985=0,0,SUM($E$713:E985))</f>
        <v>0</v>
      </c>
    </row>
    <row r="986" hidden="1" spans="2:6">
      <c r="B986" s="641">
        <v>273</v>
      </c>
      <c r="C986" s="642" t="str">
        <f ca="1">IF(ISERROR(OFFSET('HARGA SATUAN'!$C$6,MATCH(B986,'HARGA SATUAN'!$N$7:$N$1492,0),0)),"",OFFSET('HARGA SATUAN'!$C$6,MATCH(B986,'HARGA SATUAN'!$N$7:$N$1492,0),0))</f>
        <v/>
      </c>
      <c r="D986" s="642">
        <f ca="1">SUMIFS(RAB!$F$14:$F$68,RAB!$C$14:$C$68,C986)</f>
        <v>0</v>
      </c>
      <c r="E986" s="551">
        <f ca="1" t="shared" si="37"/>
        <v>0</v>
      </c>
      <c r="F986" s="551">
        <f ca="1">IF(D986=0,0,SUM($E$713:E986))</f>
        <v>0</v>
      </c>
    </row>
    <row r="987" hidden="1" spans="2:6">
      <c r="B987" s="641">
        <v>274</v>
      </c>
      <c r="C987" s="642" t="str">
        <f ca="1">IF(ISERROR(OFFSET('HARGA SATUAN'!$C$6,MATCH(B987,'HARGA SATUAN'!$N$7:$N$1492,0),0)),"",OFFSET('HARGA SATUAN'!$C$6,MATCH(B987,'HARGA SATUAN'!$N$7:$N$1492,0),0))</f>
        <v/>
      </c>
      <c r="D987" s="642">
        <f ca="1">SUMIFS(RAB!$F$14:$F$68,RAB!$C$14:$C$68,C987)</f>
        <v>0</v>
      </c>
      <c r="E987" s="551">
        <f ca="1" t="shared" si="37"/>
        <v>0</v>
      </c>
      <c r="F987" s="551">
        <f ca="1">IF(D987=0,0,SUM($E$713:E987))</f>
        <v>0</v>
      </c>
    </row>
    <row r="988" hidden="1" spans="2:6">
      <c r="B988" s="641">
        <v>275</v>
      </c>
      <c r="C988" s="642" t="str">
        <f ca="1">IF(ISERROR(OFFSET('HARGA SATUAN'!$C$6,MATCH(B988,'HARGA SATUAN'!$N$7:$N$1492,0),0)),"",OFFSET('HARGA SATUAN'!$C$6,MATCH(B988,'HARGA SATUAN'!$N$7:$N$1492,0),0))</f>
        <v/>
      </c>
      <c r="D988" s="642">
        <f ca="1">SUMIFS(RAB!$F$14:$F$68,RAB!$C$14:$C$68,C988)</f>
        <v>0</v>
      </c>
      <c r="E988" s="551">
        <f ca="1" t="shared" si="37"/>
        <v>0</v>
      </c>
      <c r="F988" s="551">
        <f ca="1">IF(D988=0,0,SUM($E$713:E988))</f>
        <v>0</v>
      </c>
    </row>
    <row r="989" hidden="1" spans="2:6">
      <c r="B989" s="641">
        <v>276</v>
      </c>
      <c r="C989" s="642" t="str">
        <f ca="1">IF(ISERROR(OFFSET('HARGA SATUAN'!$C$6,MATCH(B989,'HARGA SATUAN'!$N$7:$N$1492,0),0)),"",OFFSET('HARGA SATUAN'!$C$6,MATCH(B989,'HARGA SATUAN'!$N$7:$N$1492,0),0))</f>
        <v/>
      </c>
      <c r="D989" s="642">
        <f ca="1">SUMIFS(RAB!$F$14:$F$68,RAB!$C$14:$C$68,C989)</f>
        <v>0</v>
      </c>
      <c r="E989" s="551">
        <f ca="1" t="shared" si="37"/>
        <v>0</v>
      </c>
      <c r="F989" s="551">
        <f ca="1">IF(D989=0,0,SUM($E$713:E989))</f>
        <v>0</v>
      </c>
    </row>
    <row r="990" hidden="1" spans="2:6">
      <c r="B990" s="641">
        <v>277</v>
      </c>
      <c r="C990" s="642" t="str">
        <f ca="1">IF(ISERROR(OFFSET('HARGA SATUAN'!$C$6,MATCH(B990,'HARGA SATUAN'!$N$7:$N$1492,0),0)),"",OFFSET('HARGA SATUAN'!$C$6,MATCH(B990,'HARGA SATUAN'!$N$7:$N$1492,0),0))</f>
        <v/>
      </c>
      <c r="D990" s="642">
        <f ca="1">SUMIFS(RAB!$F$14:$F$68,RAB!$C$14:$C$68,C990)</f>
        <v>0</v>
      </c>
      <c r="E990" s="551">
        <f ca="1" t="shared" si="37"/>
        <v>0</v>
      </c>
      <c r="F990" s="551">
        <f ca="1">IF(D990=0,0,SUM($E$713:E990))</f>
        <v>0</v>
      </c>
    </row>
    <row r="991" hidden="1" spans="2:6">
      <c r="B991" s="641">
        <v>278</v>
      </c>
      <c r="C991" s="642" t="str">
        <f ca="1">IF(ISERROR(OFFSET('HARGA SATUAN'!$C$6,MATCH(B991,'HARGA SATUAN'!$N$7:$N$1492,0),0)),"",OFFSET('HARGA SATUAN'!$C$6,MATCH(B991,'HARGA SATUAN'!$N$7:$N$1492,0),0))</f>
        <v/>
      </c>
      <c r="D991" s="642">
        <f ca="1">SUMIFS(RAB!$F$14:$F$68,RAB!$C$14:$C$68,C991)</f>
        <v>0</v>
      </c>
      <c r="E991" s="551">
        <f ca="1" t="shared" si="37"/>
        <v>0</v>
      </c>
      <c r="F991" s="551">
        <f ca="1">IF(D991=0,0,SUM($E$713:E991))</f>
        <v>0</v>
      </c>
    </row>
    <row r="992" hidden="1" spans="2:6">
      <c r="B992" s="641">
        <v>279</v>
      </c>
      <c r="C992" s="642" t="str">
        <f ca="1">IF(ISERROR(OFFSET('HARGA SATUAN'!$C$6,MATCH(B992,'HARGA SATUAN'!$N$7:$N$1492,0),0)),"",OFFSET('HARGA SATUAN'!$C$6,MATCH(B992,'HARGA SATUAN'!$N$7:$N$1492,0),0))</f>
        <v/>
      </c>
      <c r="D992" s="642">
        <f ca="1">SUMIFS(RAB!$F$14:$F$68,RAB!$C$14:$C$68,C992)</f>
        <v>0</v>
      </c>
      <c r="E992" s="551">
        <f ca="1" t="shared" si="37"/>
        <v>0</v>
      </c>
      <c r="F992" s="551">
        <f ca="1">IF(D992=0,0,SUM($E$713:E992))</f>
        <v>0</v>
      </c>
    </row>
    <row r="993" hidden="1" spans="2:6">
      <c r="B993" s="641">
        <v>280</v>
      </c>
      <c r="C993" s="642" t="str">
        <f ca="1">IF(ISERROR(OFFSET('HARGA SATUAN'!$C$6,MATCH(B993,'HARGA SATUAN'!$N$7:$N$1492,0),0)),"",OFFSET('HARGA SATUAN'!$C$6,MATCH(B993,'HARGA SATUAN'!$N$7:$N$1492,0),0))</f>
        <v/>
      </c>
      <c r="D993" s="642">
        <f ca="1">SUMIFS(RAB!$F$14:$F$68,RAB!$C$14:$C$68,C993)</f>
        <v>0</v>
      </c>
      <c r="E993" s="551">
        <f ca="1" t="shared" si="37"/>
        <v>0</v>
      </c>
      <c r="F993" s="551">
        <f ca="1">IF(D993=0,0,SUM($E$713:E993))</f>
        <v>0</v>
      </c>
    </row>
    <row r="994" hidden="1" spans="2:6">
      <c r="B994" s="641">
        <v>281</v>
      </c>
      <c r="C994" s="642" t="str">
        <f ca="1">IF(ISERROR(OFFSET('HARGA SATUAN'!$C$6,MATCH(B994,'HARGA SATUAN'!$N$7:$N$1492,0),0)),"",OFFSET('HARGA SATUAN'!$C$6,MATCH(B994,'HARGA SATUAN'!$N$7:$N$1492,0),0))</f>
        <v/>
      </c>
      <c r="D994" s="642">
        <f ca="1">SUMIFS(RAB!$F$14:$F$68,RAB!$C$14:$C$68,C994)</f>
        <v>0</v>
      </c>
      <c r="E994" s="551">
        <f ca="1" t="shared" si="37"/>
        <v>0</v>
      </c>
      <c r="F994" s="551">
        <f ca="1">IF(D994=0,0,SUM($E$713:E994))</f>
        <v>0</v>
      </c>
    </row>
    <row r="995" hidden="1" spans="2:6">
      <c r="B995" s="641">
        <v>282</v>
      </c>
      <c r="C995" s="642" t="str">
        <f ca="1">IF(ISERROR(OFFSET('HARGA SATUAN'!$C$6,MATCH(B995,'HARGA SATUAN'!$N$7:$N$1492,0),0)),"",OFFSET('HARGA SATUAN'!$C$6,MATCH(B995,'HARGA SATUAN'!$N$7:$N$1492,0),0))</f>
        <v/>
      </c>
      <c r="D995" s="642">
        <f ca="1">SUMIFS(RAB!$F$14:$F$68,RAB!$C$14:$C$68,C995)</f>
        <v>0</v>
      </c>
      <c r="E995" s="551">
        <f ca="1" t="shared" si="37"/>
        <v>0</v>
      </c>
      <c r="F995" s="551">
        <f ca="1">IF(D995=0,0,SUM($E$713:E995))</f>
        <v>0</v>
      </c>
    </row>
    <row r="996" hidden="1" spans="2:6">
      <c r="B996" s="641">
        <v>283</v>
      </c>
      <c r="C996" s="642" t="str">
        <f ca="1">IF(ISERROR(OFFSET('HARGA SATUAN'!$C$6,MATCH(B996,'HARGA SATUAN'!$N$7:$N$1492,0),0)),"",OFFSET('HARGA SATUAN'!$C$6,MATCH(B996,'HARGA SATUAN'!$N$7:$N$1492,0),0))</f>
        <v/>
      </c>
      <c r="D996" s="642">
        <f ca="1">SUMIFS(RAB!$F$14:$F$68,RAB!$C$14:$C$68,C996)</f>
        <v>0</v>
      </c>
      <c r="E996" s="551">
        <f ca="1" t="shared" si="37"/>
        <v>0</v>
      </c>
      <c r="F996" s="551">
        <f ca="1">IF(D996=0,0,SUM($E$713:E996))</f>
        <v>0</v>
      </c>
    </row>
    <row r="997" hidden="1" spans="2:6">
      <c r="B997" s="641">
        <v>284</v>
      </c>
      <c r="C997" s="642" t="str">
        <f ca="1">IF(ISERROR(OFFSET('HARGA SATUAN'!$C$6,MATCH(B997,'HARGA SATUAN'!$N$7:$N$1492,0),0)),"",OFFSET('HARGA SATUAN'!$C$6,MATCH(B997,'HARGA SATUAN'!$N$7:$N$1492,0),0))</f>
        <v/>
      </c>
      <c r="D997" s="642">
        <f ca="1">SUMIFS(RAB!$F$14:$F$68,RAB!$C$14:$C$68,C997)</f>
        <v>0</v>
      </c>
      <c r="E997" s="551">
        <f ca="1" t="shared" si="37"/>
        <v>0</v>
      </c>
      <c r="F997" s="551">
        <f ca="1">IF(D997=0,0,SUM($E$713:E997))</f>
        <v>0</v>
      </c>
    </row>
    <row r="998" hidden="1" spans="2:6">
      <c r="B998" s="641">
        <v>285</v>
      </c>
      <c r="C998" s="642" t="str">
        <f ca="1">IF(ISERROR(OFFSET('HARGA SATUAN'!$C$6,MATCH(B998,'HARGA SATUAN'!$N$7:$N$1492,0),0)),"",OFFSET('HARGA SATUAN'!$C$6,MATCH(B998,'HARGA SATUAN'!$N$7:$N$1492,0),0))</f>
        <v/>
      </c>
      <c r="D998" s="642">
        <f ca="1">SUMIFS(RAB!$F$14:$F$68,RAB!$C$14:$C$68,C998)</f>
        <v>0</v>
      </c>
      <c r="E998" s="551">
        <f ca="1" t="shared" si="37"/>
        <v>0</v>
      </c>
      <c r="F998" s="551">
        <f ca="1">IF(D998=0,0,SUM($E$713:E998))</f>
        <v>0</v>
      </c>
    </row>
    <row r="999" hidden="1" spans="2:6">
      <c r="B999" s="641">
        <v>286</v>
      </c>
      <c r="C999" s="642" t="str">
        <f ca="1">IF(ISERROR(OFFSET('HARGA SATUAN'!$C$6,MATCH(B999,'HARGA SATUAN'!$N$7:$N$1492,0),0)),"",OFFSET('HARGA SATUAN'!$C$6,MATCH(B999,'HARGA SATUAN'!$N$7:$N$1492,0),0))</f>
        <v/>
      </c>
      <c r="D999" s="642">
        <f ca="1">SUMIFS(RAB!$F$14:$F$68,RAB!$C$14:$C$68,C999)</f>
        <v>0</v>
      </c>
      <c r="E999" s="551">
        <f ca="1" t="shared" si="37"/>
        <v>0</v>
      </c>
      <c r="F999" s="551">
        <f ca="1">IF(D999=0,0,SUM($E$713:E999))</f>
        <v>0</v>
      </c>
    </row>
    <row r="1000" hidden="1" spans="2:6">
      <c r="B1000" s="641">
        <v>287</v>
      </c>
      <c r="C1000" s="642" t="str">
        <f ca="1">IF(ISERROR(OFFSET('HARGA SATUAN'!$C$6,MATCH(B1000,'HARGA SATUAN'!$N$7:$N$1492,0),0)),"",OFFSET('HARGA SATUAN'!$C$6,MATCH(B1000,'HARGA SATUAN'!$N$7:$N$1492,0),0))</f>
        <v/>
      </c>
      <c r="D1000" s="642">
        <f ca="1">SUMIFS(RAB!$F$14:$F$68,RAB!$C$14:$C$68,C1000)</f>
        <v>0</v>
      </c>
      <c r="E1000" s="551">
        <f ca="1" t="shared" si="37"/>
        <v>0</v>
      </c>
      <c r="F1000" s="551">
        <f ca="1">IF(D1000=0,0,SUM($E$713:E1000))</f>
        <v>0</v>
      </c>
    </row>
    <row r="1001" hidden="1" spans="2:6">
      <c r="B1001" s="641">
        <v>288</v>
      </c>
      <c r="C1001" s="642" t="str">
        <f ca="1">IF(ISERROR(OFFSET('HARGA SATUAN'!$C$6,MATCH(B1001,'HARGA SATUAN'!$N$7:$N$1492,0),0)),"",OFFSET('HARGA SATUAN'!$C$6,MATCH(B1001,'HARGA SATUAN'!$N$7:$N$1492,0),0))</f>
        <v/>
      </c>
      <c r="D1001" s="642">
        <f ca="1">SUMIFS(RAB!$F$14:$F$68,RAB!$C$14:$C$68,C1001)</f>
        <v>0</v>
      </c>
      <c r="E1001" s="551">
        <f ca="1" t="shared" si="37"/>
        <v>0</v>
      </c>
      <c r="F1001" s="551">
        <f ca="1">IF(D1001=0,0,SUM($E$713:E1001))</f>
        <v>0</v>
      </c>
    </row>
    <row r="1002" hidden="1" spans="2:6">
      <c r="B1002" s="641">
        <v>289</v>
      </c>
      <c r="C1002" s="642" t="str">
        <f ca="1">IF(ISERROR(OFFSET('HARGA SATUAN'!$C$6,MATCH(B1002,'HARGA SATUAN'!$N$7:$N$1492,0),0)),"",OFFSET('HARGA SATUAN'!$C$6,MATCH(B1002,'HARGA SATUAN'!$N$7:$N$1492,0),0))</f>
        <v/>
      </c>
      <c r="D1002" s="642">
        <f ca="1">SUMIFS(RAB!$F$14:$F$68,RAB!$C$14:$C$68,C1002)</f>
        <v>0</v>
      </c>
      <c r="E1002" s="551">
        <f ca="1" t="shared" si="37"/>
        <v>0</v>
      </c>
      <c r="F1002" s="551">
        <f ca="1">IF(D1002=0,0,SUM($E$713:E1002))</f>
        <v>0</v>
      </c>
    </row>
    <row r="1003" hidden="1" spans="2:6">
      <c r="B1003" s="641">
        <v>290</v>
      </c>
      <c r="C1003" s="642" t="str">
        <f ca="1">IF(ISERROR(OFFSET('HARGA SATUAN'!$C$6,MATCH(B1003,'HARGA SATUAN'!$N$7:$N$1492,0),0)),"",OFFSET('HARGA SATUAN'!$C$6,MATCH(B1003,'HARGA SATUAN'!$N$7:$N$1492,0),0))</f>
        <v/>
      </c>
      <c r="D1003" s="642">
        <f ca="1">SUMIFS(RAB!$F$14:$F$68,RAB!$C$14:$C$68,C1003)</f>
        <v>0</v>
      </c>
      <c r="E1003" s="551">
        <f ca="1" t="shared" si="37"/>
        <v>0</v>
      </c>
      <c r="F1003" s="551">
        <f ca="1">IF(D1003=0,0,SUM($E$713:E1003))</f>
        <v>0</v>
      </c>
    </row>
    <row r="1004" hidden="1" spans="2:6">
      <c r="B1004" s="641">
        <v>291</v>
      </c>
      <c r="C1004" s="642" t="str">
        <f ca="1">IF(ISERROR(OFFSET('HARGA SATUAN'!$C$6,MATCH(B1004,'HARGA SATUAN'!$N$7:$N$1492,0),0)),"",OFFSET('HARGA SATUAN'!$C$6,MATCH(B1004,'HARGA SATUAN'!$N$7:$N$1492,0),0))</f>
        <v/>
      </c>
      <c r="D1004" s="642">
        <f ca="1">SUMIFS(RAB!$F$14:$F$68,RAB!$C$14:$C$68,C1004)</f>
        <v>0</v>
      </c>
      <c r="E1004" s="551">
        <f ca="1" t="shared" si="37"/>
        <v>0</v>
      </c>
      <c r="F1004" s="551">
        <f ca="1">IF(D1004=0,0,SUM($E$713:E1004))</f>
        <v>0</v>
      </c>
    </row>
    <row r="1005" hidden="1" spans="2:6">
      <c r="B1005" s="641">
        <v>292</v>
      </c>
      <c r="C1005" s="642" t="str">
        <f ca="1">IF(ISERROR(OFFSET('HARGA SATUAN'!$C$6,MATCH(B1005,'HARGA SATUAN'!$N$7:$N$1492,0),0)),"",OFFSET('HARGA SATUAN'!$C$6,MATCH(B1005,'HARGA SATUAN'!$N$7:$N$1492,0),0))</f>
        <v/>
      </c>
      <c r="D1005" s="642">
        <f ca="1">SUMIFS(RAB!$F$14:$F$68,RAB!$C$14:$C$68,C1005)</f>
        <v>0</v>
      </c>
      <c r="E1005" s="551">
        <f ca="1" t="shared" si="37"/>
        <v>0</v>
      </c>
      <c r="F1005" s="551">
        <f ca="1">IF(D1005=0,0,SUM($E$713:E1005))</f>
        <v>0</v>
      </c>
    </row>
    <row r="1006" hidden="1" spans="2:6">
      <c r="B1006" s="641">
        <v>293</v>
      </c>
      <c r="C1006" s="642" t="str">
        <f ca="1">IF(ISERROR(OFFSET('HARGA SATUAN'!$C$6,MATCH(B1006,'HARGA SATUAN'!$N$7:$N$1492,0),0)),"",OFFSET('HARGA SATUAN'!$C$6,MATCH(B1006,'HARGA SATUAN'!$N$7:$N$1492,0),0))</f>
        <v/>
      </c>
      <c r="D1006" s="642">
        <f ca="1">SUMIFS(RAB!$F$14:$F$68,RAB!$C$14:$C$68,C1006)</f>
        <v>0</v>
      </c>
      <c r="E1006" s="551">
        <f ca="1" t="shared" si="37"/>
        <v>0</v>
      </c>
      <c r="F1006" s="551">
        <f ca="1">IF(D1006=0,0,SUM($E$713:E1006))</f>
        <v>0</v>
      </c>
    </row>
    <row r="1007" hidden="1" spans="2:6">
      <c r="B1007" s="641">
        <v>294</v>
      </c>
      <c r="C1007" s="642" t="str">
        <f ca="1">IF(ISERROR(OFFSET('HARGA SATUAN'!$C$6,MATCH(B1007,'HARGA SATUAN'!$N$7:$N$1492,0),0)),"",OFFSET('HARGA SATUAN'!$C$6,MATCH(B1007,'HARGA SATUAN'!$N$7:$N$1492,0),0))</f>
        <v/>
      </c>
      <c r="D1007" s="642">
        <f ca="1">SUMIFS(RAB!$F$14:$F$68,RAB!$C$14:$C$68,C1007)</f>
        <v>0</v>
      </c>
      <c r="E1007" s="551">
        <f ca="1" t="shared" si="37"/>
        <v>0</v>
      </c>
      <c r="F1007" s="551">
        <f ca="1">IF(D1007=0,0,SUM($E$713:E1007))</f>
        <v>0</v>
      </c>
    </row>
    <row r="1008" hidden="1" spans="2:6">
      <c r="B1008" s="641">
        <v>295</v>
      </c>
      <c r="C1008" s="642" t="str">
        <f ca="1">IF(ISERROR(OFFSET('HARGA SATUAN'!$C$6,MATCH(B1008,'HARGA SATUAN'!$N$7:$N$1492,0),0)),"",OFFSET('HARGA SATUAN'!$C$6,MATCH(B1008,'HARGA SATUAN'!$N$7:$N$1492,0),0))</f>
        <v/>
      </c>
      <c r="D1008" s="642">
        <f ca="1">SUMIFS(RAB!$F$14:$F$68,RAB!$C$14:$C$68,C1008)</f>
        <v>0</v>
      </c>
      <c r="E1008" s="551">
        <f ca="1" t="shared" si="37"/>
        <v>0</v>
      </c>
      <c r="F1008" s="551">
        <f ca="1">IF(D1008=0,0,SUM($E$713:E1008))</f>
        <v>0</v>
      </c>
    </row>
    <row r="1009" hidden="1" spans="2:6">
      <c r="B1009" s="641">
        <v>296</v>
      </c>
      <c r="C1009" s="642" t="str">
        <f ca="1">IF(ISERROR(OFFSET('HARGA SATUAN'!$C$6,MATCH(B1009,'HARGA SATUAN'!$N$7:$N$1492,0),0)),"",OFFSET('HARGA SATUAN'!$C$6,MATCH(B1009,'HARGA SATUAN'!$N$7:$N$1492,0),0))</f>
        <v/>
      </c>
      <c r="D1009" s="642">
        <f ca="1">SUMIFS(RAB!$F$14:$F$68,RAB!$C$14:$C$68,C1009)</f>
        <v>0</v>
      </c>
      <c r="E1009" s="551">
        <f ca="1" t="shared" si="37"/>
        <v>0</v>
      </c>
      <c r="F1009" s="551">
        <f ca="1">IF(D1009=0,0,SUM($E$713:E1009))</f>
        <v>0</v>
      </c>
    </row>
    <row r="1010" hidden="1" spans="2:6">
      <c r="B1010" s="641">
        <v>297</v>
      </c>
      <c r="C1010" s="642" t="str">
        <f ca="1">IF(ISERROR(OFFSET('HARGA SATUAN'!$C$6,MATCH(B1010,'HARGA SATUAN'!$N$7:$N$1492,0),0)),"",OFFSET('HARGA SATUAN'!$C$6,MATCH(B1010,'HARGA SATUAN'!$N$7:$N$1492,0),0))</f>
        <v/>
      </c>
      <c r="D1010" s="642">
        <f ca="1">SUMIFS(RAB!$F$14:$F$68,RAB!$C$14:$C$68,C1010)</f>
        <v>0</v>
      </c>
      <c r="E1010" s="551">
        <f ca="1" t="shared" si="37"/>
        <v>0</v>
      </c>
      <c r="F1010" s="551">
        <f ca="1">IF(D1010=0,0,SUM($E$713:E1010))</f>
        <v>0</v>
      </c>
    </row>
    <row r="1011" hidden="1" spans="2:6">
      <c r="B1011" s="641">
        <v>298</v>
      </c>
      <c r="C1011" s="642" t="str">
        <f ca="1">IF(ISERROR(OFFSET('HARGA SATUAN'!$C$6,MATCH(B1011,'HARGA SATUAN'!$N$7:$N$1492,0),0)),"",OFFSET('HARGA SATUAN'!$C$6,MATCH(B1011,'HARGA SATUAN'!$N$7:$N$1492,0),0))</f>
        <v/>
      </c>
      <c r="D1011" s="642">
        <f ca="1">SUMIFS(RAB!$F$14:$F$68,RAB!$C$14:$C$68,C1011)</f>
        <v>0</v>
      </c>
      <c r="E1011" s="551">
        <f ca="1" t="shared" si="37"/>
        <v>0</v>
      </c>
      <c r="F1011" s="551">
        <f ca="1">IF(D1011=0,0,SUM($E$713:E1011))</f>
        <v>0</v>
      </c>
    </row>
    <row r="1012" hidden="1" spans="2:6">
      <c r="B1012" s="641">
        <v>299</v>
      </c>
      <c r="C1012" s="642" t="str">
        <f ca="1">IF(ISERROR(OFFSET('HARGA SATUAN'!$C$6,MATCH(B1012,'HARGA SATUAN'!$N$7:$N$1492,0),0)),"",OFFSET('HARGA SATUAN'!$C$6,MATCH(B1012,'HARGA SATUAN'!$N$7:$N$1492,0),0))</f>
        <v/>
      </c>
      <c r="D1012" s="642">
        <f ca="1">SUMIFS(RAB!$F$14:$F$68,RAB!$C$14:$C$68,C1012)</f>
        <v>0</v>
      </c>
      <c r="E1012" s="551">
        <f ca="1" t="shared" si="37"/>
        <v>0</v>
      </c>
      <c r="F1012" s="551">
        <f ca="1">IF(D1012=0,0,SUM($E$713:E1012))</f>
        <v>0</v>
      </c>
    </row>
    <row r="1013" hidden="1" spans="2:6">
      <c r="B1013" s="641">
        <v>300</v>
      </c>
      <c r="C1013" s="642" t="str">
        <f ca="1">IF(ISERROR(OFFSET('HARGA SATUAN'!$C$6,MATCH(B1013,'HARGA SATUAN'!$N$7:$N$1492,0),0)),"",OFFSET('HARGA SATUAN'!$C$6,MATCH(B1013,'HARGA SATUAN'!$N$7:$N$1492,0),0))</f>
        <v/>
      </c>
      <c r="D1013" s="642">
        <f ca="1">SUMIFS(RAB!$F$14:$F$68,RAB!$C$14:$C$68,C1013)</f>
        <v>0</v>
      </c>
      <c r="E1013" s="551">
        <f ca="1" t="shared" si="37"/>
        <v>0</v>
      </c>
      <c r="F1013" s="551">
        <f ca="1">IF(D1013=0,0,SUM($E$713:E1013))</f>
        <v>0</v>
      </c>
    </row>
    <row r="1014" hidden="1" spans="2:6">
      <c r="B1014" s="641">
        <v>301</v>
      </c>
      <c r="C1014" s="642" t="str">
        <f ca="1">IF(ISERROR(OFFSET('HARGA SATUAN'!$C$6,MATCH(B1014,'HARGA SATUAN'!$N$7:$N$1492,0),0)),"",OFFSET('HARGA SATUAN'!$C$6,MATCH(B1014,'HARGA SATUAN'!$N$7:$N$1492,0),0))</f>
        <v/>
      </c>
      <c r="D1014" s="642">
        <f ca="1">SUMIFS(RAB!$F$14:$F$68,RAB!$C$14:$C$68,C1014)</f>
        <v>0</v>
      </c>
      <c r="E1014" s="551">
        <f ca="1" t="shared" si="37"/>
        <v>0</v>
      </c>
      <c r="F1014" s="551">
        <f ca="1">IF(D1014=0,0,SUM($E$713:E1014))</f>
        <v>0</v>
      </c>
    </row>
    <row r="1015" hidden="1" spans="2:6">
      <c r="B1015" s="641">
        <v>302</v>
      </c>
      <c r="C1015" s="642" t="str">
        <f ca="1">IF(ISERROR(OFFSET('HARGA SATUAN'!$C$6,MATCH(B1015,'HARGA SATUAN'!$N$7:$N$1492,0),0)),"",OFFSET('HARGA SATUAN'!$C$6,MATCH(B1015,'HARGA SATUAN'!$N$7:$N$1492,0),0))</f>
        <v/>
      </c>
      <c r="D1015" s="642">
        <f ca="1">SUMIFS(RAB!$F$14:$F$68,RAB!$C$14:$C$68,C1015)</f>
        <v>0</v>
      </c>
      <c r="E1015" s="551">
        <f ca="1" t="shared" si="37"/>
        <v>0</v>
      </c>
      <c r="F1015" s="551">
        <f ca="1">IF(D1015=0,0,SUM($E$713:E1015))</f>
        <v>0</v>
      </c>
    </row>
    <row r="1016" hidden="1" spans="2:6">
      <c r="B1016" s="641">
        <v>303</v>
      </c>
      <c r="C1016" s="642" t="str">
        <f ca="1">IF(ISERROR(OFFSET('HARGA SATUAN'!$C$6,MATCH(B1016,'HARGA SATUAN'!$N$7:$N$1492,0),0)),"",OFFSET('HARGA SATUAN'!$C$6,MATCH(B1016,'HARGA SATUAN'!$N$7:$N$1492,0),0))</f>
        <v/>
      </c>
      <c r="D1016" s="642">
        <f ca="1">SUMIFS(RAB!$F$14:$F$68,RAB!$C$14:$C$68,C1016)</f>
        <v>0</v>
      </c>
      <c r="E1016" s="551">
        <f ca="1" t="shared" si="37"/>
        <v>0</v>
      </c>
      <c r="F1016" s="551">
        <f ca="1">IF(D1016=0,0,SUM($E$713:E1016))</f>
        <v>0</v>
      </c>
    </row>
    <row r="1017" hidden="1" spans="2:6">
      <c r="B1017" s="641">
        <v>304</v>
      </c>
      <c r="C1017" s="642" t="str">
        <f ca="1">IF(ISERROR(OFFSET('HARGA SATUAN'!$C$6,MATCH(B1017,'HARGA SATUAN'!$N$7:$N$1492,0),0)),"",OFFSET('HARGA SATUAN'!$C$6,MATCH(B1017,'HARGA SATUAN'!$N$7:$N$1492,0),0))</f>
        <v/>
      </c>
      <c r="D1017" s="642">
        <f ca="1">SUMIFS(RAB!$F$14:$F$68,RAB!$C$14:$C$68,C1017)</f>
        <v>0</v>
      </c>
      <c r="E1017" s="551">
        <f ca="1" t="shared" si="37"/>
        <v>0</v>
      </c>
      <c r="F1017" s="551">
        <f ca="1">IF(D1017=0,0,SUM($E$713:E1017))</f>
        <v>0</v>
      </c>
    </row>
    <row r="1018" hidden="1" spans="2:6">
      <c r="B1018" s="641">
        <v>305</v>
      </c>
      <c r="C1018" s="642" t="str">
        <f ca="1">IF(ISERROR(OFFSET('HARGA SATUAN'!$C$6,MATCH(B1018,'HARGA SATUAN'!$N$7:$N$1492,0),0)),"",OFFSET('HARGA SATUAN'!$C$6,MATCH(B1018,'HARGA SATUAN'!$N$7:$N$1492,0),0))</f>
        <v/>
      </c>
      <c r="D1018" s="642">
        <f ca="1">SUMIFS(RAB!$F$14:$F$68,RAB!$C$14:$C$68,C1018)</f>
        <v>0</v>
      </c>
      <c r="E1018" s="551">
        <f ca="1" t="shared" si="37"/>
        <v>0</v>
      </c>
      <c r="F1018" s="551">
        <f ca="1">IF(D1018=0,0,SUM($E$713:E1018))</f>
        <v>0</v>
      </c>
    </row>
    <row r="1019" hidden="1" spans="2:6">
      <c r="B1019" s="641">
        <v>306</v>
      </c>
      <c r="C1019" s="642" t="str">
        <f ca="1">IF(ISERROR(OFFSET('HARGA SATUAN'!$C$6,MATCH(B1019,'HARGA SATUAN'!$N$7:$N$1492,0),0)),"",OFFSET('HARGA SATUAN'!$C$6,MATCH(B1019,'HARGA SATUAN'!$N$7:$N$1492,0),0))</f>
        <v/>
      </c>
      <c r="D1019" s="642">
        <f ca="1">SUMIFS(RAB!$F$14:$F$68,RAB!$C$14:$C$68,C1019)</f>
        <v>0</v>
      </c>
      <c r="E1019" s="551">
        <f ca="1" t="shared" si="37"/>
        <v>0</v>
      </c>
      <c r="F1019" s="551">
        <f ca="1">IF(D1019=0,0,SUM($E$713:E1019))</f>
        <v>0</v>
      </c>
    </row>
    <row r="1020" hidden="1" spans="2:6">
      <c r="B1020" s="641">
        <v>307</v>
      </c>
      <c r="C1020" s="642" t="str">
        <f ca="1">IF(ISERROR(OFFSET('HARGA SATUAN'!$C$6,MATCH(B1020,'HARGA SATUAN'!$N$7:$N$1492,0),0)),"",OFFSET('HARGA SATUAN'!$C$6,MATCH(B1020,'HARGA SATUAN'!$N$7:$N$1492,0),0))</f>
        <v/>
      </c>
      <c r="D1020" s="642">
        <f ca="1">SUMIFS(RAB!$F$14:$F$68,RAB!$C$14:$C$68,C1020)</f>
        <v>0</v>
      </c>
      <c r="E1020" s="551">
        <f ca="1" t="shared" si="37"/>
        <v>0</v>
      </c>
      <c r="F1020" s="551">
        <f ca="1">IF(D1020=0,0,SUM($E$713:E1020))</f>
        <v>0</v>
      </c>
    </row>
    <row r="1021" hidden="1" spans="2:6">
      <c r="B1021" s="641">
        <v>308</v>
      </c>
      <c r="C1021" s="642" t="str">
        <f ca="1">IF(ISERROR(OFFSET('HARGA SATUAN'!$C$6,MATCH(B1021,'HARGA SATUAN'!$N$7:$N$1492,0),0)),"",OFFSET('HARGA SATUAN'!$C$6,MATCH(B1021,'HARGA SATUAN'!$N$7:$N$1492,0),0))</f>
        <v/>
      </c>
      <c r="D1021" s="642">
        <f ca="1">SUMIFS(RAB!$F$14:$F$68,RAB!$C$14:$C$68,C1021)</f>
        <v>0</v>
      </c>
      <c r="E1021" s="551">
        <f ca="1" t="shared" si="37"/>
        <v>0</v>
      </c>
      <c r="F1021" s="551">
        <f ca="1">IF(D1021=0,0,SUM($E$713:E1021))</f>
        <v>0</v>
      </c>
    </row>
    <row r="1022" hidden="1" spans="2:6">
      <c r="B1022" s="641">
        <v>309</v>
      </c>
      <c r="C1022" s="642" t="str">
        <f ca="1">IF(ISERROR(OFFSET('HARGA SATUAN'!$C$6,MATCH(B1022,'HARGA SATUAN'!$N$7:$N$1492,0),0)),"",OFFSET('HARGA SATUAN'!$C$6,MATCH(B1022,'HARGA SATUAN'!$N$7:$N$1492,0),0))</f>
        <v/>
      </c>
      <c r="D1022" s="642">
        <f ca="1">SUMIFS(RAB!$F$14:$F$68,RAB!$C$14:$C$68,C1022)</f>
        <v>0</v>
      </c>
      <c r="E1022" s="551">
        <f ca="1" t="shared" si="37"/>
        <v>0</v>
      </c>
      <c r="F1022" s="551">
        <f ca="1">IF(D1022=0,0,SUM($E$713:E1022))</f>
        <v>0</v>
      </c>
    </row>
    <row r="1023" hidden="1" spans="2:6">
      <c r="B1023" s="641">
        <v>310</v>
      </c>
      <c r="C1023" s="642" t="str">
        <f ca="1">IF(ISERROR(OFFSET('HARGA SATUAN'!$C$6,MATCH(B1023,'HARGA SATUAN'!$N$7:$N$1492,0),0)),"",OFFSET('HARGA SATUAN'!$C$6,MATCH(B1023,'HARGA SATUAN'!$N$7:$N$1492,0),0))</f>
        <v/>
      </c>
      <c r="D1023" s="642">
        <f ca="1">SUMIFS(RAB!$F$14:$F$68,RAB!$C$14:$C$68,C1023)</f>
        <v>0</v>
      </c>
      <c r="E1023" s="551">
        <f ca="1" t="shared" si="37"/>
        <v>0</v>
      </c>
      <c r="F1023" s="551">
        <f ca="1">IF(D1023=0,0,SUM($E$713:E1023))</f>
        <v>0</v>
      </c>
    </row>
    <row r="1024" hidden="1" spans="2:6">
      <c r="B1024" s="641">
        <v>311</v>
      </c>
      <c r="C1024" s="642" t="str">
        <f ca="1">IF(ISERROR(OFFSET('HARGA SATUAN'!$C$6,MATCH(B1024,'HARGA SATUAN'!$N$7:$N$1492,0),0)),"",OFFSET('HARGA SATUAN'!$C$6,MATCH(B1024,'HARGA SATUAN'!$N$7:$N$1492,0),0))</f>
        <v/>
      </c>
      <c r="D1024" s="642">
        <f ca="1">SUMIFS(RAB!$F$14:$F$68,RAB!$C$14:$C$68,C1024)</f>
        <v>0</v>
      </c>
      <c r="E1024" s="551">
        <f ca="1" t="shared" si="37"/>
        <v>0</v>
      </c>
      <c r="F1024" s="551">
        <f ca="1">IF(D1024=0,0,SUM($E$713:E1024))</f>
        <v>0</v>
      </c>
    </row>
    <row r="1025" hidden="1" spans="2:6">
      <c r="B1025" s="641">
        <v>312</v>
      </c>
      <c r="C1025" s="642" t="str">
        <f ca="1">IF(ISERROR(OFFSET('HARGA SATUAN'!$C$6,MATCH(B1025,'HARGA SATUAN'!$N$7:$N$1492,0),0)),"",OFFSET('HARGA SATUAN'!$C$6,MATCH(B1025,'HARGA SATUAN'!$N$7:$N$1492,0),0))</f>
        <v/>
      </c>
      <c r="D1025" s="642">
        <f ca="1">SUMIFS(RAB!$F$14:$F$68,RAB!$C$14:$C$68,C1025)</f>
        <v>0</v>
      </c>
      <c r="E1025" s="551">
        <f ca="1" t="shared" si="37"/>
        <v>0</v>
      </c>
      <c r="F1025" s="551">
        <f ca="1">IF(D1025=0,0,SUM($E$713:E1025))</f>
        <v>0</v>
      </c>
    </row>
    <row r="1026" hidden="1" spans="2:6">
      <c r="B1026" s="641">
        <v>313</v>
      </c>
      <c r="C1026" s="642" t="str">
        <f ca="1">IF(ISERROR(OFFSET('HARGA SATUAN'!$C$6,MATCH(B1026,'HARGA SATUAN'!$N$7:$N$1492,0),0)),"",OFFSET('HARGA SATUAN'!$C$6,MATCH(B1026,'HARGA SATUAN'!$N$7:$N$1492,0),0))</f>
        <v/>
      </c>
      <c r="D1026" s="642">
        <f ca="1">SUMIFS(RAB!$F$14:$F$68,RAB!$C$14:$C$68,C1026)</f>
        <v>0</v>
      </c>
      <c r="E1026" s="551">
        <f ca="1" t="shared" si="37"/>
        <v>0</v>
      </c>
      <c r="F1026" s="551">
        <f ca="1">IF(D1026=0,0,SUM($E$713:E1026))</f>
        <v>0</v>
      </c>
    </row>
    <row r="1027" hidden="1" spans="2:6">
      <c r="B1027" s="641">
        <v>314</v>
      </c>
      <c r="C1027" s="642" t="str">
        <f ca="1">IF(ISERROR(OFFSET('HARGA SATUAN'!$C$6,MATCH(B1027,'HARGA SATUAN'!$N$7:$N$1492,0),0)),"",OFFSET('HARGA SATUAN'!$C$6,MATCH(B1027,'HARGA SATUAN'!$N$7:$N$1492,0),0))</f>
        <v/>
      </c>
      <c r="D1027" s="642">
        <f ca="1">SUMIFS(RAB!$F$14:$F$68,RAB!$C$14:$C$68,C1027)</f>
        <v>0</v>
      </c>
      <c r="E1027" s="551">
        <f ca="1" t="shared" si="37"/>
        <v>0</v>
      </c>
      <c r="F1027" s="551">
        <f ca="1">IF(D1027=0,0,SUM($E$713:E1027))</f>
        <v>0</v>
      </c>
    </row>
    <row r="1028" hidden="1" spans="2:6">
      <c r="B1028" s="641">
        <v>315</v>
      </c>
      <c r="C1028" s="642" t="str">
        <f ca="1">IF(ISERROR(OFFSET('HARGA SATUAN'!$C$6,MATCH(B1028,'HARGA SATUAN'!$N$7:$N$1492,0),0)),"",OFFSET('HARGA SATUAN'!$C$6,MATCH(B1028,'HARGA SATUAN'!$N$7:$N$1492,0),0))</f>
        <v/>
      </c>
      <c r="D1028" s="642">
        <f ca="1">SUMIFS(RAB!$F$14:$F$68,RAB!$C$14:$C$68,C1028)</f>
        <v>0</v>
      </c>
      <c r="E1028" s="551">
        <f ca="1" t="shared" si="37"/>
        <v>0</v>
      </c>
      <c r="F1028" s="551">
        <f ca="1">IF(D1028=0,0,SUM($E$713:E1028))</f>
        <v>0</v>
      </c>
    </row>
    <row r="1029" hidden="1" spans="2:6">
      <c r="B1029" s="641">
        <v>316</v>
      </c>
      <c r="C1029" s="642" t="str">
        <f ca="1">IF(ISERROR(OFFSET('HARGA SATUAN'!$C$6,MATCH(B1029,'HARGA SATUAN'!$N$7:$N$1492,0),0)),"",OFFSET('HARGA SATUAN'!$C$6,MATCH(B1029,'HARGA SATUAN'!$N$7:$N$1492,0),0))</f>
        <v/>
      </c>
      <c r="D1029" s="642">
        <f ca="1">SUMIFS(RAB!$F$14:$F$68,RAB!$C$14:$C$68,C1029)</f>
        <v>0</v>
      </c>
      <c r="E1029" s="551">
        <f ca="1" t="shared" si="37"/>
        <v>0</v>
      </c>
      <c r="F1029" s="551">
        <f ca="1">IF(D1029=0,0,SUM($E$713:E1029))</f>
        <v>0</v>
      </c>
    </row>
    <row r="1030" hidden="1" spans="2:6">
      <c r="B1030" s="641">
        <v>317</v>
      </c>
      <c r="C1030" s="642" t="str">
        <f ca="1">IF(ISERROR(OFFSET('HARGA SATUAN'!$C$6,MATCH(B1030,'HARGA SATUAN'!$N$7:$N$1492,0),0)),"",OFFSET('HARGA SATUAN'!$C$6,MATCH(B1030,'HARGA SATUAN'!$N$7:$N$1492,0),0))</f>
        <v/>
      </c>
      <c r="D1030" s="642">
        <f ca="1">SUMIFS(RAB!$F$14:$F$68,RAB!$C$14:$C$68,C1030)</f>
        <v>0</v>
      </c>
      <c r="E1030" s="551">
        <f ca="1" t="shared" si="37"/>
        <v>0</v>
      </c>
      <c r="F1030" s="551">
        <f ca="1">IF(D1030=0,0,SUM($E$713:E1030))</f>
        <v>0</v>
      </c>
    </row>
    <row r="1031" hidden="1" spans="2:6">
      <c r="B1031" s="641">
        <v>318</v>
      </c>
      <c r="C1031" s="642" t="str">
        <f ca="1">IF(ISERROR(OFFSET('HARGA SATUAN'!$C$6,MATCH(B1031,'HARGA SATUAN'!$N$7:$N$1492,0),0)),"",OFFSET('HARGA SATUAN'!$C$6,MATCH(B1031,'HARGA SATUAN'!$N$7:$N$1492,0),0))</f>
        <v/>
      </c>
      <c r="D1031" s="642">
        <f ca="1">SUMIFS(RAB!$F$14:$F$68,RAB!$C$14:$C$68,C1031)</f>
        <v>0</v>
      </c>
      <c r="E1031" s="551">
        <f ca="1" t="shared" si="37"/>
        <v>0</v>
      </c>
      <c r="F1031" s="551">
        <f ca="1">IF(D1031=0,0,SUM($E$713:E1031))</f>
        <v>0</v>
      </c>
    </row>
    <row r="1032" hidden="1" spans="2:6">
      <c r="B1032" s="641">
        <v>319</v>
      </c>
      <c r="C1032" s="642" t="str">
        <f ca="1">IF(ISERROR(OFFSET('HARGA SATUAN'!$C$6,MATCH(B1032,'HARGA SATUAN'!$N$7:$N$1492,0),0)),"",OFFSET('HARGA SATUAN'!$C$6,MATCH(B1032,'HARGA SATUAN'!$N$7:$N$1492,0),0))</f>
        <v/>
      </c>
      <c r="D1032" s="642">
        <f ca="1">SUMIFS(RAB!$F$14:$F$68,RAB!$C$14:$C$68,C1032)</f>
        <v>0</v>
      </c>
      <c r="E1032" s="551">
        <f ca="1" t="shared" si="37"/>
        <v>0</v>
      </c>
      <c r="F1032" s="551">
        <f ca="1">IF(D1032=0,0,SUM($E$713:E1032))</f>
        <v>0</v>
      </c>
    </row>
    <row r="1033" hidden="1" spans="2:6">
      <c r="B1033" s="641">
        <v>320</v>
      </c>
      <c r="C1033" s="642" t="str">
        <f ca="1">IF(ISERROR(OFFSET('HARGA SATUAN'!$C$6,MATCH(B1033,'HARGA SATUAN'!$N$7:$N$1492,0),0)),"",OFFSET('HARGA SATUAN'!$C$6,MATCH(B1033,'HARGA SATUAN'!$N$7:$N$1492,0),0))</f>
        <v/>
      </c>
      <c r="D1033" s="642">
        <f ca="1">SUMIFS(RAB!$F$14:$F$68,RAB!$C$14:$C$68,C1033)</f>
        <v>0</v>
      </c>
      <c r="E1033" s="551">
        <f ca="1" t="shared" si="37"/>
        <v>0</v>
      </c>
      <c r="F1033" s="551">
        <f ca="1">IF(D1033=0,0,SUM($E$713:E1033))</f>
        <v>0</v>
      </c>
    </row>
    <row r="1034" hidden="1" spans="2:6">
      <c r="B1034" s="641">
        <v>321</v>
      </c>
      <c r="C1034" s="642" t="str">
        <f ca="1">IF(ISERROR(OFFSET('HARGA SATUAN'!$C$6,MATCH(B1034,'HARGA SATUAN'!$N$7:$N$1492,0),0)),"",OFFSET('HARGA SATUAN'!$C$6,MATCH(B1034,'HARGA SATUAN'!$N$7:$N$1492,0),0))</f>
        <v/>
      </c>
      <c r="D1034" s="642">
        <f ca="1">SUMIFS(RAB!$F$14:$F$68,RAB!$C$14:$C$68,C1034)</f>
        <v>0</v>
      </c>
      <c r="E1034" s="551">
        <f ca="1" t="shared" si="37"/>
        <v>0</v>
      </c>
      <c r="F1034" s="551">
        <f ca="1">IF(D1034=0,0,SUM($E$713:E1034))</f>
        <v>0</v>
      </c>
    </row>
    <row r="1035" hidden="1" spans="2:6">
      <c r="B1035" s="641">
        <v>322</v>
      </c>
      <c r="C1035" s="642" t="str">
        <f ca="1">IF(ISERROR(OFFSET('HARGA SATUAN'!$C$6,MATCH(B1035,'HARGA SATUAN'!$N$7:$N$1492,0),0)),"",OFFSET('HARGA SATUAN'!$C$6,MATCH(B1035,'HARGA SATUAN'!$N$7:$N$1492,0),0))</f>
        <v/>
      </c>
      <c r="D1035" s="642">
        <f ca="1">SUMIFS(RAB!$F$14:$F$68,RAB!$C$14:$C$68,C1035)</f>
        <v>0</v>
      </c>
      <c r="E1035" s="551">
        <f ca="1" t="shared" ref="E1035:E1098" si="38">IF(D1035=0,0,1)</f>
        <v>0</v>
      </c>
      <c r="F1035" s="551">
        <f ca="1">IF(D1035=0,0,SUM($E$713:E1035))</f>
        <v>0</v>
      </c>
    </row>
    <row r="1036" hidden="1" spans="2:6">
      <c r="B1036" s="641">
        <v>323</v>
      </c>
      <c r="C1036" s="642" t="str">
        <f ca="1">IF(ISERROR(OFFSET('HARGA SATUAN'!$C$6,MATCH(B1036,'HARGA SATUAN'!$N$7:$N$1492,0),0)),"",OFFSET('HARGA SATUAN'!$C$6,MATCH(B1036,'HARGA SATUAN'!$N$7:$N$1492,0),0))</f>
        <v/>
      </c>
      <c r="D1036" s="642">
        <f ca="1">SUMIFS(RAB!$F$14:$F$68,RAB!$C$14:$C$68,C1036)</f>
        <v>0</v>
      </c>
      <c r="E1036" s="551">
        <f ca="1" t="shared" si="38"/>
        <v>0</v>
      </c>
      <c r="F1036" s="551">
        <f ca="1">IF(D1036=0,0,SUM($E$713:E1036))</f>
        <v>0</v>
      </c>
    </row>
    <row r="1037" hidden="1" spans="2:6">
      <c r="B1037" s="641">
        <v>324</v>
      </c>
      <c r="C1037" s="642" t="str">
        <f ca="1">IF(ISERROR(OFFSET('HARGA SATUAN'!$C$6,MATCH(B1037,'HARGA SATUAN'!$N$7:$N$1492,0),0)),"",OFFSET('HARGA SATUAN'!$C$6,MATCH(B1037,'HARGA SATUAN'!$N$7:$N$1492,0),0))</f>
        <v/>
      </c>
      <c r="D1037" s="642">
        <f ca="1">SUMIFS(RAB!$F$14:$F$68,RAB!$C$14:$C$68,C1037)</f>
        <v>0</v>
      </c>
      <c r="E1037" s="551">
        <f ca="1" t="shared" si="38"/>
        <v>0</v>
      </c>
      <c r="F1037" s="551">
        <f ca="1">IF(D1037=0,0,SUM($E$713:E1037))</f>
        <v>0</v>
      </c>
    </row>
    <row r="1038" hidden="1" spans="2:6">
      <c r="B1038" s="641">
        <v>325</v>
      </c>
      <c r="C1038" s="642" t="str">
        <f ca="1">IF(ISERROR(OFFSET('HARGA SATUAN'!$C$6,MATCH(B1038,'HARGA SATUAN'!$N$7:$N$1492,0),0)),"",OFFSET('HARGA SATUAN'!$C$6,MATCH(B1038,'HARGA SATUAN'!$N$7:$N$1492,0),0))</f>
        <v/>
      </c>
      <c r="D1038" s="642">
        <f ca="1">SUMIFS(RAB!$F$14:$F$68,RAB!$C$14:$C$68,C1038)</f>
        <v>0</v>
      </c>
      <c r="E1038" s="551">
        <f ca="1" t="shared" si="38"/>
        <v>0</v>
      </c>
      <c r="F1038" s="551">
        <f ca="1">IF(D1038=0,0,SUM($E$713:E1038))</f>
        <v>0</v>
      </c>
    </row>
    <row r="1039" hidden="1" spans="2:6">
      <c r="B1039" s="641">
        <v>326</v>
      </c>
      <c r="C1039" s="642" t="str">
        <f ca="1">IF(ISERROR(OFFSET('HARGA SATUAN'!$C$6,MATCH(B1039,'HARGA SATUAN'!$N$7:$N$1492,0),0)),"",OFFSET('HARGA SATUAN'!$C$6,MATCH(B1039,'HARGA SATUAN'!$N$7:$N$1492,0),0))</f>
        <v/>
      </c>
      <c r="D1039" s="642">
        <f ca="1">SUMIFS(RAB!$F$14:$F$68,RAB!$C$14:$C$68,C1039)</f>
        <v>0</v>
      </c>
      <c r="E1039" s="551">
        <f ca="1" t="shared" si="38"/>
        <v>0</v>
      </c>
      <c r="F1039" s="551">
        <f ca="1">IF(D1039=0,0,SUM($E$713:E1039))</f>
        <v>0</v>
      </c>
    </row>
    <row r="1040" hidden="1" spans="2:6">
      <c r="B1040" s="641">
        <v>327</v>
      </c>
      <c r="C1040" s="642" t="str">
        <f ca="1">IF(ISERROR(OFFSET('HARGA SATUAN'!$C$6,MATCH(B1040,'HARGA SATUAN'!$N$7:$N$1492,0),0)),"",OFFSET('HARGA SATUAN'!$C$6,MATCH(B1040,'HARGA SATUAN'!$N$7:$N$1492,0),0))</f>
        <v/>
      </c>
      <c r="D1040" s="642">
        <f ca="1">SUMIFS(RAB!$F$14:$F$68,RAB!$C$14:$C$68,C1040)</f>
        <v>0</v>
      </c>
      <c r="E1040" s="551">
        <f ca="1" t="shared" si="38"/>
        <v>0</v>
      </c>
      <c r="F1040" s="551">
        <f ca="1">IF(D1040=0,0,SUM($E$713:E1040))</f>
        <v>0</v>
      </c>
    </row>
    <row r="1041" hidden="1" spans="2:6">
      <c r="B1041" s="641">
        <v>328</v>
      </c>
      <c r="C1041" s="642" t="str">
        <f ca="1">IF(ISERROR(OFFSET('HARGA SATUAN'!$C$6,MATCH(B1041,'HARGA SATUAN'!$N$7:$N$1492,0),0)),"",OFFSET('HARGA SATUAN'!$C$6,MATCH(B1041,'HARGA SATUAN'!$N$7:$N$1492,0),0))</f>
        <v/>
      </c>
      <c r="D1041" s="642">
        <f ca="1">SUMIFS(RAB!$F$14:$F$68,RAB!$C$14:$C$68,C1041)</f>
        <v>0</v>
      </c>
      <c r="E1041" s="551">
        <f ca="1" t="shared" si="38"/>
        <v>0</v>
      </c>
      <c r="F1041" s="551">
        <f ca="1">IF(D1041=0,0,SUM($E$713:E1041))</f>
        <v>0</v>
      </c>
    </row>
    <row r="1042" hidden="1" spans="2:6">
      <c r="B1042" s="641">
        <v>329</v>
      </c>
      <c r="C1042" s="642" t="str">
        <f ca="1">IF(ISERROR(OFFSET('HARGA SATUAN'!$C$6,MATCH(B1042,'HARGA SATUAN'!$N$7:$N$1492,0),0)),"",OFFSET('HARGA SATUAN'!$C$6,MATCH(B1042,'HARGA SATUAN'!$N$7:$N$1492,0),0))</f>
        <v/>
      </c>
      <c r="D1042" s="642">
        <f ca="1">SUMIFS(RAB!$F$14:$F$68,RAB!$C$14:$C$68,C1042)</f>
        <v>0</v>
      </c>
      <c r="E1042" s="551">
        <f ca="1" t="shared" si="38"/>
        <v>0</v>
      </c>
      <c r="F1042" s="551">
        <f ca="1">IF(D1042=0,0,SUM($E$713:E1042))</f>
        <v>0</v>
      </c>
    </row>
    <row r="1043" hidden="1" spans="2:6">
      <c r="B1043" s="641">
        <v>330</v>
      </c>
      <c r="C1043" s="642" t="str">
        <f ca="1">IF(ISERROR(OFFSET('HARGA SATUAN'!$C$6,MATCH(B1043,'HARGA SATUAN'!$N$7:$N$1492,0),0)),"",OFFSET('HARGA SATUAN'!$C$6,MATCH(B1043,'HARGA SATUAN'!$N$7:$N$1492,0),0))</f>
        <v/>
      </c>
      <c r="D1043" s="642">
        <f ca="1">SUMIFS(RAB!$F$14:$F$68,RAB!$C$14:$C$68,C1043)</f>
        <v>0</v>
      </c>
      <c r="E1043" s="551">
        <f ca="1" t="shared" si="38"/>
        <v>0</v>
      </c>
      <c r="F1043" s="551">
        <f ca="1">IF(D1043=0,0,SUM($E$713:E1043))</f>
        <v>0</v>
      </c>
    </row>
    <row r="1044" hidden="1" spans="2:6">
      <c r="B1044" s="641">
        <v>331</v>
      </c>
      <c r="C1044" s="642" t="str">
        <f ca="1">IF(ISERROR(OFFSET('HARGA SATUAN'!$C$6,MATCH(B1044,'HARGA SATUAN'!$N$7:$N$1492,0),0)),"",OFFSET('HARGA SATUAN'!$C$6,MATCH(B1044,'HARGA SATUAN'!$N$7:$N$1492,0),0))</f>
        <v/>
      </c>
      <c r="D1044" s="642">
        <f ca="1">SUMIFS(RAB!$F$14:$F$68,RAB!$C$14:$C$68,C1044)</f>
        <v>0</v>
      </c>
      <c r="E1044" s="551">
        <f ca="1" t="shared" si="38"/>
        <v>0</v>
      </c>
      <c r="F1044" s="551">
        <f ca="1">IF(D1044=0,0,SUM($E$713:E1044))</f>
        <v>0</v>
      </c>
    </row>
    <row r="1045" hidden="1" spans="2:6">
      <c r="B1045" s="641">
        <v>332</v>
      </c>
      <c r="C1045" s="642" t="str">
        <f ca="1">IF(ISERROR(OFFSET('HARGA SATUAN'!$C$6,MATCH(B1045,'HARGA SATUAN'!$N$7:$N$1492,0),0)),"",OFFSET('HARGA SATUAN'!$C$6,MATCH(B1045,'HARGA SATUAN'!$N$7:$N$1492,0),0))</f>
        <v/>
      </c>
      <c r="D1045" s="642">
        <f ca="1">SUMIFS(RAB!$F$14:$F$68,RAB!$C$14:$C$68,C1045)</f>
        <v>0</v>
      </c>
      <c r="E1045" s="551">
        <f ca="1" t="shared" si="38"/>
        <v>0</v>
      </c>
      <c r="F1045" s="551">
        <f ca="1">IF(D1045=0,0,SUM($E$713:E1045))</f>
        <v>0</v>
      </c>
    </row>
    <row r="1046" hidden="1" spans="2:6">
      <c r="B1046" s="641">
        <v>333</v>
      </c>
      <c r="C1046" s="642" t="str">
        <f ca="1">IF(ISERROR(OFFSET('HARGA SATUAN'!$C$6,MATCH(B1046,'HARGA SATUAN'!$N$7:$N$1492,0),0)),"",OFFSET('HARGA SATUAN'!$C$6,MATCH(B1046,'HARGA SATUAN'!$N$7:$N$1492,0),0))</f>
        <v/>
      </c>
      <c r="D1046" s="642">
        <f ca="1">SUMIFS(RAB!$F$14:$F$68,RAB!$C$14:$C$68,C1046)</f>
        <v>0</v>
      </c>
      <c r="E1046" s="551">
        <f ca="1" t="shared" si="38"/>
        <v>0</v>
      </c>
      <c r="F1046" s="551">
        <f ca="1">IF(D1046=0,0,SUM($E$713:E1046))</f>
        <v>0</v>
      </c>
    </row>
    <row r="1047" hidden="1" spans="2:6">
      <c r="B1047" s="641">
        <v>334</v>
      </c>
      <c r="C1047" s="642" t="str">
        <f ca="1">IF(ISERROR(OFFSET('HARGA SATUAN'!$C$6,MATCH(B1047,'HARGA SATUAN'!$N$7:$N$1492,0),0)),"",OFFSET('HARGA SATUAN'!$C$6,MATCH(B1047,'HARGA SATUAN'!$N$7:$N$1492,0),0))</f>
        <v/>
      </c>
      <c r="D1047" s="642">
        <f ca="1">SUMIFS(RAB!$F$14:$F$68,RAB!$C$14:$C$68,C1047)</f>
        <v>0</v>
      </c>
      <c r="E1047" s="551">
        <f ca="1" t="shared" si="38"/>
        <v>0</v>
      </c>
      <c r="F1047" s="551">
        <f ca="1">IF(D1047=0,0,SUM($E$713:E1047))</f>
        <v>0</v>
      </c>
    </row>
    <row r="1048" hidden="1" spans="2:6">
      <c r="B1048" s="641">
        <v>335</v>
      </c>
      <c r="C1048" s="642" t="str">
        <f ca="1">IF(ISERROR(OFFSET('HARGA SATUAN'!$C$6,MATCH(B1048,'HARGA SATUAN'!$N$7:$N$1492,0),0)),"",OFFSET('HARGA SATUAN'!$C$6,MATCH(B1048,'HARGA SATUAN'!$N$7:$N$1492,0),0))</f>
        <v/>
      </c>
      <c r="D1048" s="642">
        <f ca="1">SUMIFS(RAB!$F$14:$F$68,RAB!$C$14:$C$68,C1048)</f>
        <v>0</v>
      </c>
      <c r="E1048" s="551">
        <f ca="1" t="shared" si="38"/>
        <v>0</v>
      </c>
      <c r="F1048" s="551">
        <f ca="1">IF(D1048=0,0,SUM($E$713:E1048))</f>
        <v>0</v>
      </c>
    </row>
    <row r="1049" hidden="1" spans="2:6">
      <c r="B1049" s="641">
        <v>336</v>
      </c>
      <c r="C1049" s="642" t="str">
        <f ca="1">IF(ISERROR(OFFSET('HARGA SATUAN'!$C$6,MATCH(B1049,'HARGA SATUAN'!$N$7:$N$1492,0),0)),"",OFFSET('HARGA SATUAN'!$C$6,MATCH(B1049,'HARGA SATUAN'!$N$7:$N$1492,0),0))</f>
        <v/>
      </c>
      <c r="D1049" s="642">
        <f ca="1">SUMIFS(RAB!$F$14:$F$68,RAB!$C$14:$C$68,C1049)</f>
        <v>0</v>
      </c>
      <c r="E1049" s="551">
        <f ca="1" t="shared" si="38"/>
        <v>0</v>
      </c>
      <c r="F1049" s="551">
        <f ca="1">IF(D1049=0,0,SUM($E$713:E1049))</f>
        <v>0</v>
      </c>
    </row>
    <row r="1050" hidden="1" spans="2:6">
      <c r="B1050" s="641">
        <v>337</v>
      </c>
      <c r="C1050" s="642" t="str">
        <f ca="1">IF(ISERROR(OFFSET('HARGA SATUAN'!$C$6,MATCH(B1050,'HARGA SATUAN'!$N$7:$N$1492,0),0)),"",OFFSET('HARGA SATUAN'!$C$6,MATCH(B1050,'HARGA SATUAN'!$N$7:$N$1492,0),0))</f>
        <v/>
      </c>
      <c r="D1050" s="642">
        <f ca="1">SUMIFS(RAB!$F$14:$F$68,RAB!$C$14:$C$68,C1050)</f>
        <v>0</v>
      </c>
      <c r="E1050" s="551">
        <f ca="1" t="shared" si="38"/>
        <v>0</v>
      </c>
      <c r="F1050" s="551">
        <f ca="1">IF(D1050=0,0,SUM($E$713:E1050))</f>
        <v>0</v>
      </c>
    </row>
    <row r="1051" hidden="1" spans="2:6">
      <c r="B1051" s="641">
        <v>338</v>
      </c>
      <c r="C1051" s="642" t="str">
        <f ca="1">IF(ISERROR(OFFSET('HARGA SATUAN'!$C$6,MATCH(B1051,'HARGA SATUAN'!$N$7:$N$1492,0),0)),"",OFFSET('HARGA SATUAN'!$C$6,MATCH(B1051,'HARGA SATUAN'!$N$7:$N$1492,0),0))</f>
        <v/>
      </c>
      <c r="D1051" s="642">
        <f ca="1">SUMIFS(RAB!$F$14:$F$68,RAB!$C$14:$C$68,C1051)</f>
        <v>0</v>
      </c>
      <c r="E1051" s="551">
        <f ca="1" t="shared" si="38"/>
        <v>0</v>
      </c>
      <c r="F1051" s="551">
        <f ca="1">IF(D1051=0,0,SUM($E$713:E1051))</f>
        <v>0</v>
      </c>
    </row>
    <row r="1052" hidden="1" spans="2:6">
      <c r="B1052" s="641">
        <v>339</v>
      </c>
      <c r="C1052" s="642" t="str">
        <f ca="1">IF(ISERROR(OFFSET('HARGA SATUAN'!$C$6,MATCH(B1052,'HARGA SATUAN'!$N$7:$N$1492,0),0)),"",OFFSET('HARGA SATUAN'!$C$6,MATCH(B1052,'HARGA SATUAN'!$N$7:$N$1492,0),0))</f>
        <v/>
      </c>
      <c r="D1052" s="642">
        <f ca="1">SUMIFS(RAB!$F$14:$F$68,RAB!$C$14:$C$68,C1052)</f>
        <v>0</v>
      </c>
      <c r="E1052" s="551">
        <f ca="1" t="shared" si="38"/>
        <v>0</v>
      </c>
      <c r="F1052" s="551">
        <f ca="1">IF(D1052=0,0,SUM($E$713:E1052))</f>
        <v>0</v>
      </c>
    </row>
    <row r="1053" hidden="1" spans="2:6">
      <c r="B1053" s="641">
        <v>340</v>
      </c>
      <c r="C1053" s="642" t="str">
        <f ca="1">IF(ISERROR(OFFSET('HARGA SATUAN'!$C$6,MATCH(B1053,'HARGA SATUAN'!$N$7:$N$1492,0),0)),"",OFFSET('HARGA SATUAN'!$C$6,MATCH(B1053,'HARGA SATUAN'!$N$7:$N$1492,0),0))</f>
        <v/>
      </c>
      <c r="D1053" s="642">
        <f ca="1">SUMIFS(RAB!$F$14:$F$68,RAB!$C$14:$C$68,C1053)</f>
        <v>0</v>
      </c>
      <c r="E1053" s="551">
        <f ca="1" t="shared" si="38"/>
        <v>0</v>
      </c>
      <c r="F1053" s="551">
        <f ca="1">IF(D1053=0,0,SUM($E$713:E1053))</f>
        <v>0</v>
      </c>
    </row>
    <row r="1054" hidden="1" spans="2:6">
      <c r="B1054" s="641">
        <v>341</v>
      </c>
      <c r="C1054" s="642" t="str">
        <f ca="1">IF(ISERROR(OFFSET('HARGA SATUAN'!$C$6,MATCH(B1054,'HARGA SATUAN'!$N$7:$N$1492,0),0)),"",OFFSET('HARGA SATUAN'!$C$6,MATCH(B1054,'HARGA SATUAN'!$N$7:$N$1492,0),0))</f>
        <v/>
      </c>
      <c r="D1054" s="642">
        <f ca="1">SUMIFS(RAB!$F$14:$F$68,RAB!$C$14:$C$68,C1054)</f>
        <v>0</v>
      </c>
      <c r="E1054" s="551">
        <f ca="1" t="shared" si="38"/>
        <v>0</v>
      </c>
      <c r="F1054" s="551">
        <f ca="1">IF(D1054=0,0,SUM($E$713:E1054))</f>
        <v>0</v>
      </c>
    </row>
    <row r="1055" hidden="1" spans="2:6">
      <c r="B1055" s="641">
        <v>342</v>
      </c>
      <c r="C1055" s="642" t="str">
        <f ca="1">IF(ISERROR(OFFSET('HARGA SATUAN'!$C$6,MATCH(B1055,'HARGA SATUAN'!$N$7:$N$1492,0),0)),"",OFFSET('HARGA SATUAN'!$C$6,MATCH(B1055,'HARGA SATUAN'!$N$7:$N$1492,0),0))</f>
        <v/>
      </c>
      <c r="D1055" s="642">
        <f ca="1">SUMIFS(RAB!$F$14:$F$68,RAB!$C$14:$C$68,C1055)</f>
        <v>0</v>
      </c>
      <c r="E1055" s="551">
        <f ca="1" t="shared" si="38"/>
        <v>0</v>
      </c>
      <c r="F1055" s="551">
        <f ca="1">IF(D1055=0,0,SUM($E$713:E1055))</f>
        <v>0</v>
      </c>
    </row>
    <row r="1056" hidden="1" spans="2:6">
      <c r="B1056" s="641">
        <v>343</v>
      </c>
      <c r="C1056" s="642" t="str">
        <f ca="1">IF(ISERROR(OFFSET('HARGA SATUAN'!$C$6,MATCH(B1056,'HARGA SATUAN'!$N$7:$N$1492,0),0)),"",OFFSET('HARGA SATUAN'!$C$6,MATCH(B1056,'HARGA SATUAN'!$N$7:$N$1492,0),0))</f>
        <v/>
      </c>
      <c r="D1056" s="642">
        <f ca="1">SUMIFS(RAB!$F$14:$F$68,RAB!$C$14:$C$68,C1056)</f>
        <v>0</v>
      </c>
      <c r="E1056" s="551">
        <f ca="1" t="shared" si="38"/>
        <v>0</v>
      </c>
      <c r="F1056" s="551">
        <f ca="1">IF(D1056=0,0,SUM($E$713:E1056))</f>
        <v>0</v>
      </c>
    </row>
    <row r="1057" hidden="1" spans="2:6">
      <c r="B1057" s="641">
        <v>344</v>
      </c>
      <c r="C1057" s="642" t="str">
        <f ca="1">IF(ISERROR(OFFSET('HARGA SATUAN'!$C$6,MATCH(B1057,'HARGA SATUAN'!$N$7:$N$1492,0),0)),"",OFFSET('HARGA SATUAN'!$C$6,MATCH(B1057,'HARGA SATUAN'!$N$7:$N$1492,0),0))</f>
        <v/>
      </c>
      <c r="D1057" s="642">
        <f ca="1">SUMIFS(RAB!$F$14:$F$68,RAB!$C$14:$C$68,C1057)</f>
        <v>0</v>
      </c>
      <c r="E1057" s="551">
        <f ca="1" t="shared" si="38"/>
        <v>0</v>
      </c>
      <c r="F1057" s="551">
        <f ca="1">IF(D1057=0,0,SUM($E$713:E1057))</f>
        <v>0</v>
      </c>
    </row>
    <row r="1058" hidden="1" spans="2:6">
      <c r="B1058" s="641">
        <v>345</v>
      </c>
      <c r="C1058" s="642" t="str">
        <f ca="1">IF(ISERROR(OFFSET('HARGA SATUAN'!$C$6,MATCH(B1058,'HARGA SATUAN'!$N$7:$N$1492,0),0)),"",OFFSET('HARGA SATUAN'!$C$6,MATCH(B1058,'HARGA SATUAN'!$N$7:$N$1492,0),0))</f>
        <v/>
      </c>
      <c r="D1058" s="642">
        <f ca="1">SUMIFS(RAB!$F$14:$F$68,RAB!$C$14:$C$68,C1058)</f>
        <v>0</v>
      </c>
      <c r="E1058" s="551">
        <f ca="1" t="shared" si="38"/>
        <v>0</v>
      </c>
      <c r="F1058" s="551">
        <f ca="1">IF(D1058=0,0,SUM($E$713:E1058))</f>
        <v>0</v>
      </c>
    </row>
    <row r="1059" hidden="1" spans="2:6">
      <c r="B1059" s="641">
        <v>346</v>
      </c>
      <c r="C1059" s="642" t="str">
        <f ca="1">IF(ISERROR(OFFSET('HARGA SATUAN'!$C$6,MATCH(B1059,'HARGA SATUAN'!$N$7:$N$1492,0),0)),"",OFFSET('HARGA SATUAN'!$C$6,MATCH(B1059,'HARGA SATUAN'!$N$7:$N$1492,0),0))</f>
        <v/>
      </c>
      <c r="D1059" s="642">
        <f ca="1">SUMIFS(RAB!$F$14:$F$68,RAB!$C$14:$C$68,C1059)</f>
        <v>0</v>
      </c>
      <c r="E1059" s="551">
        <f ca="1" t="shared" si="38"/>
        <v>0</v>
      </c>
      <c r="F1059" s="551">
        <f ca="1">IF(D1059=0,0,SUM($E$713:E1059))</f>
        <v>0</v>
      </c>
    </row>
    <row r="1060" hidden="1" spans="2:6">
      <c r="B1060" s="641">
        <v>347</v>
      </c>
      <c r="C1060" s="642" t="str">
        <f ca="1">IF(ISERROR(OFFSET('HARGA SATUAN'!$C$6,MATCH(B1060,'HARGA SATUAN'!$N$7:$N$1492,0),0)),"",OFFSET('HARGA SATUAN'!$C$6,MATCH(B1060,'HARGA SATUAN'!$N$7:$N$1492,0),0))</f>
        <v/>
      </c>
      <c r="D1060" s="642">
        <f ca="1">SUMIFS(RAB!$F$14:$F$68,RAB!$C$14:$C$68,C1060)</f>
        <v>0</v>
      </c>
      <c r="E1060" s="551">
        <f ca="1" t="shared" si="38"/>
        <v>0</v>
      </c>
      <c r="F1060" s="551">
        <f ca="1">IF(D1060=0,0,SUM($E$713:E1060))</f>
        <v>0</v>
      </c>
    </row>
    <row r="1061" hidden="1" spans="2:6">
      <c r="B1061" s="641">
        <v>348</v>
      </c>
      <c r="C1061" s="642" t="str">
        <f ca="1">IF(ISERROR(OFFSET('HARGA SATUAN'!$C$6,MATCH(B1061,'HARGA SATUAN'!$N$7:$N$1492,0),0)),"",OFFSET('HARGA SATUAN'!$C$6,MATCH(B1061,'HARGA SATUAN'!$N$7:$N$1492,0),0))</f>
        <v/>
      </c>
      <c r="D1061" s="642">
        <f ca="1">SUMIFS(RAB!$F$14:$F$68,RAB!$C$14:$C$68,C1061)</f>
        <v>0</v>
      </c>
      <c r="E1061" s="551">
        <f ca="1" t="shared" si="38"/>
        <v>0</v>
      </c>
      <c r="F1061" s="551">
        <f ca="1">IF(D1061=0,0,SUM($E$713:E1061))</f>
        <v>0</v>
      </c>
    </row>
    <row r="1062" hidden="1" spans="2:6">
      <c r="B1062" s="641">
        <v>349</v>
      </c>
      <c r="C1062" s="642" t="str">
        <f ca="1">IF(ISERROR(OFFSET('HARGA SATUAN'!$C$6,MATCH(B1062,'HARGA SATUAN'!$N$7:$N$1492,0),0)),"",OFFSET('HARGA SATUAN'!$C$6,MATCH(B1062,'HARGA SATUAN'!$N$7:$N$1492,0),0))</f>
        <v/>
      </c>
      <c r="D1062" s="642">
        <f ca="1">SUMIFS(RAB!$F$14:$F$68,RAB!$C$14:$C$68,C1062)</f>
        <v>0</v>
      </c>
      <c r="E1062" s="551">
        <f ca="1" t="shared" si="38"/>
        <v>0</v>
      </c>
      <c r="F1062" s="551">
        <f ca="1">IF(D1062=0,0,SUM($E$713:E1062))</f>
        <v>0</v>
      </c>
    </row>
    <row r="1063" hidden="1" spans="2:6">
      <c r="B1063" s="641">
        <v>350</v>
      </c>
      <c r="C1063" s="642" t="str">
        <f ca="1">IF(ISERROR(OFFSET('HARGA SATUAN'!$C$6,MATCH(B1063,'HARGA SATUAN'!$N$7:$N$1492,0),0)),"",OFFSET('HARGA SATUAN'!$C$6,MATCH(B1063,'HARGA SATUAN'!$N$7:$N$1492,0),0))</f>
        <v/>
      </c>
      <c r="D1063" s="642">
        <f ca="1">SUMIFS(RAB!$F$14:$F$68,RAB!$C$14:$C$68,C1063)</f>
        <v>0</v>
      </c>
      <c r="E1063" s="551">
        <f ca="1" t="shared" si="38"/>
        <v>0</v>
      </c>
      <c r="F1063" s="551">
        <f ca="1">IF(D1063=0,0,SUM($E$713:E1063))</f>
        <v>0</v>
      </c>
    </row>
    <row r="1064" hidden="1" spans="2:6">
      <c r="B1064" s="641">
        <v>351</v>
      </c>
      <c r="C1064" s="642" t="str">
        <f ca="1">IF(ISERROR(OFFSET('HARGA SATUAN'!$C$6,MATCH(B1064,'HARGA SATUAN'!$N$7:$N$1492,0),0)),"",OFFSET('HARGA SATUAN'!$C$6,MATCH(B1064,'HARGA SATUAN'!$N$7:$N$1492,0),0))</f>
        <v/>
      </c>
      <c r="D1064" s="642">
        <f ca="1">SUMIFS(RAB!$F$14:$F$68,RAB!$C$14:$C$68,C1064)</f>
        <v>0</v>
      </c>
      <c r="E1064" s="551">
        <f ca="1" t="shared" si="38"/>
        <v>0</v>
      </c>
      <c r="F1064" s="551">
        <f ca="1">IF(D1064=0,0,SUM($E$713:E1064))</f>
        <v>0</v>
      </c>
    </row>
    <row r="1065" hidden="1" spans="2:6">
      <c r="B1065" s="641">
        <v>352</v>
      </c>
      <c r="C1065" s="642" t="str">
        <f ca="1">IF(ISERROR(OFFSET('HARGA SATUAN'!$C$6,MATCH(B1065,'HARGA SATUAN'!$N$7:$N$1492,0),0)),"",OFFSET('HARGA SATUAN'!$C$6,MATCH(B1065,'HARGA SATUAN'!$N$7:$N$1492,0),0))</f>
        <v/>
      </c>
      <c r="D1065" s="642">
        <f ca="1">SUMIFS(RAB!$F$14:$F$68,RAB!$C$14:$C$68,C1065)</f>
        <v>0</v>
      </c>
      <c r="E1065" s="551">
        <f ca="1" t="shared" si="38"/>
        <v>0</v>
      </c>
      <c r="F1065" s="551">
        <f ca="1">IF(D1065=0,0,SUM($E$713:E1065))</f>
        <v>0</v>
      </c>
    </row>
    <row r="1066" hidden="1" spans="2:6">
      <c r="B1066" s="641">
        <v>353</v>
      </c>
      <c r="C1066" s="642" t="str">
        <f ca="1">IF(ISERROR(OFFSET('HARGA SATUAN'!$C$6,MATCH(B1066,'HARGA SATUAN'!$N$7:$N$1492,0),0)),"",OFFSET('HARGA SATUAN'!$C$6,MATCH(B1066,'HARGA SATUAN'!$N$7:$N$1492,0),0))</f>
        <v/>
      </c>
      <c r="D1066" s="642">
        <f ca="1">SUMIFS(RAB!$F$14:$F$68,RAB!$C$14:$C$68,C1066)</f>
        <v>0</v>
      </c>
      <c r="E1066" s="551">
        <f ca="1" t="shared" si="38"/>
        <v>0</v>
      </c>
      <c r="F1066" s="551">
        <f ca="1">IF(D1066=0,0,SUM($E$713:E1066))</f>
        <v>0</v>
      </c>
    </row>
    <row r="1067" hidden="1" spans="2:6">
      <c r="B1067" s="641">
        <v>354</v>
      </c>
      <c r="C1067" s="642" t="str">
        <f ca="1">IF(ISERROR(OFFSET('HARGA SATUAN'!$C$6,MATCH(B1067,'HARGA SATUAN'!$N$7:$N$1492,0),0)),"",OFFSET('HARGA SATUAN'!$C$6,MATCH(B1067,'HARGA SATUAN'!$N$7:$N$1492,0),0))</f>
        <v/>
      </c>
      <c r="D1067" s="642">
        <f ca="1">SUMIFS(RAB!$F$14:$F$68,RAB!$C$14:$C$68,C1067)</f>
        <v>0</v>
      </c>
      <c r="E1067" s="551">
        <f ca="1" t="shared" si="38"/>
        <v>0</v>
      </c>
      <c r="F1067" s="551">
        <f ca="1">IF(D1067=0,0,SUM($E$713:E1067))</f>
        <v>0</v>
      </c>
    </row>
    <row r="1068" hidden="1" spans="2:6">
      <c r="B1068" s="641">
        <v>355</v>
      </c>
      <c r="C1068" s="642" t="str">
        <f ca="1">IF(ISERROR(OFFSET('HARGA SATUAN'!$C$6,MATCH(B1068,'HARGA SATUAN'!$N$7:$N$1492,0),0)),"",OFFSET('HARGA SATUAN'!$C$6,MATCH(B1068,'HARGA SATUAN'!$N$7:$N$1492,0),0))</f>
        <v/>
      </c>
      <c r="D1068" s="642">
        <f ca="1">SUMIFS(RAB!$F$14:$F$68,RAB!$C$14:$C$68,C1068)</f>
        <v>0</v>
      </c>
      <c r="E1068" s="551">
        <f ca="1" t="shared" si="38"/>
        <v>0</v>
      </c>
      <c r="F1068" s="551">
        <f ca="1">IF(D1068=0,0,SUM($E$713:E1068))</f>
        <v>0</v>
      </c>
    </row>
    <row r="1069" hidden="1" spans="2:6">
      <c r="B1069" s="641">
        <v>356</v>
      </c>
      <c r="C1069" s="642" t="str">
        <f ca="1">IF(ISERROR(OFFSET('HARGA SATUAN'!$C$6,MATCH(B1069,'HARGA SATUAN'!$N$7:$N$1492,0),0)),"",OFFSET('HARGA SATUAN'!$C$6,MATCH(B1069,'HARGA SATUAN'!$N$7:$N$1492,0),0))</f>
        <v/>
      </c>
      <c r="D1069" s="642">
        <f ca="1">SUMIFS(RAB!$F$14:$F$68,RAB!$C$14:$C$68,C1069)</f>
        <v>0</v>
      </c>
      <c r="E1069" s="551">
        <f ca="1" t="shared" si="38"/>
        <v>0</v>
      </c>
      <c r="F1069" s="551">
        <f ca="1">IF(D1069=0,0,SUM($E$713:E1069))</f>
        <v>0</v>
      </c>
    </row>
    <row r="1070" hidden="1" spans="2:6">
      <c r="B1070" s="641">
        <v>357</v>
      </c>
      <c r="C1070" s="642" t="str">
        <f ca="1">IF(ISERROR(OFFSET('HARGA SATUAN'!$C$6,MATCH(B1070,'HARGA SATUAN'!$N$7:$N$1492,0),0)),"",OFFSET('HARGA SATUAN'!$C$6,MATCH(B1070,'HARGA SATUAN'!$N$7:$N$1492,0),0))</f>
        <v/>
      </c>
      <c r="D1070" s="642">
        <f ca="1">SUMIFS(RAB!$F$14:$F$68,RAB!$C$14:$C$68,C1070)</f>
        <v>0</v>
      </c>
      <c r="E1070" s="551">
        <f ca="1" t="shared" si="38"/>
        <v>0</v>
      </c>
      <c r="F1070" s="551">
        <f ca="1">IF(D1070=0,0,SUM($E$713:E1070))</f>
        <v>0</v>
      </c>
    </row>
    <row r="1071" hidden="1" spans="2:6">
      <c r="B1071" s="641">
        <v>358</v>
      </c>
      <c r="C1071" s="642" t="str">
        <f ca="1">IF(ISERROR(OFFSET('HARGA SATUAN'!$C$6,MATCH(B1071,'HARGA SATUAN'!$N$7:$N$1492,0),0)),"",OFFSET('HARGA SATUAN'!$C$6,MATCH(B1071,'HARGA SATUAN'!$N$7:$N$1492,0),0))</f>
        <v/>
      </c>
      <c r="D1071" s="642">
        <f ca="1">SUMIFS(RAB!$F$14:$F$68,RAB!$C$14:$C$68,C1071)</f>
        <v>0</v>
      </c>
      <c r="E1071" s="551">
        <f ca="1" t="shared" si="38"/>
        <v>0</v>
      </c>
      <c r="F1071" s="551">
        <f ca="1">IF(D1071=0,0,SUM($E$713:E1071))</f>
        <v>0</v>
      </c>
    </row>
    <row r="1072" hidden="1" spans="2:6">
      <c r="B1072" s="641">
        <v>359</v>
      </c>
      <c r="C1072" s="642" t="str">
        <f ca="1">IF(ISERROR(OFFSET('HARGA SATUAN'!$C$6,MATCH(B1072,'HARGA SATUAN'!$N$7:$N$1492,0),0)),"",OFFSET('HARGA SATUAN'!$C$6,MATCH(B1072,'HARGA SATUAN'!$N$7:$N$1492,0),0))</f>
        <v/>
      </c>
      <c r="D1072" s="642">
        <f ca="1">SUMIFS(RAB!$F$14:$F$68,RAB!$C$14:$C$68,C1072)</f>
        <v>0</v>
      </c>
      <c r="E1072" s="551">
        <f ca="1" t="shared" si="38"/>
        <v>0</v>
      </c>
      <c r="F1072" s="551">
        <f ca="1">IF(D1072=0,0,SUM($E$713:E1072))</f>
        <v>0</v>
      </c>
    </row>
    <row r="1073" hidden="1" spans="2:6">
      <c r="B1073" s="641">
        <v>360</v>
      </c>
      <c r="C1073" s="642" t="str">
        <f ca="1">IF(ISERROR(OFFSET('HARGA SATUAN'!$C$6,MATCH(B1073,'HARGA SATUAN'!$N$7:$N$1492,0),0)),"",OFFSET('HARGA SATUAN'!$C$6,MATCH(B1073,'HARGA SATUAN'!$N$7:$N$1492,0),0))</f>
        <v/>
      </c>
      <c r="D1073" s="642">
        <f ca="1">SUMIFS(RAB!$F$14:$F$68,RAB!$C$14:$C$68,C1073)</f>
        <v>0</v>
      </c>
      <c r="E1073" s="551">
        <f ca="1" t="shared" si="38"/>
        <v>0</v>
      </c>
      <c r="F1073" s="551">
        <f ca="1">IF(D1073=0,0,SUM($E$713:E1073))</f>
        <v>0</v>
      </c>
    </row>
    <row r="1074" hidden="1" spans="2:6">
      <c r="B1074" s="641">
        <v>361</v>
      </c>
      <c r="C1074" s="642" t="str">
        <f ca="1">IF(ISERROR(OFFSET('HARGA SATUAN'!$C$6,MATCH(B1074,'HARGA SATUAN'!$N$7:$N$1492,0),0)),"",OFFSET('HARGA SATUAN'!$C$6,MATCH(B1074,'HARGA SATUAN'!$N$7:$N$1492,0),0))</f>
        <v/>
      </c>
      <c r="D1074" s="642">
        <f ca="1">SUMIFS(RAB!$F$14:$F$68,RAB!$C$14:$C$68,C1074)</f>
        <v>0</v>
      </c>
      <c r="E1074" s="551">
        <f ca="1" t="shared" si="38"/>
        <v>0</v>
      </c>
      <c r="F1074" s="551">
        <f ca="1">IF(D1074=0,0,SUM($E$713:E1074))</f>
        <v>0</v>
      </c>
    </row>
    <row r="1075" hidden="1" spans="2:6">
      <c r="B1075" s="641">
        <v>362</v>
      </c>
      <c r="C1075" s="642" t="str">
        <f ca="1">IF(ISERROR(OFFSET('HARGA SATUAN'!$C$6,MATCH(B1075,'HARGA SATUAN'!$N$7:$N$1492,0),0)),"",OFFSET('HARGA SATUAN'!$C$6,MATCH(B1075,'HARGA SATUAN'!$N$7:$N$1492,0),0))</f>
        <v/>
      </c>
      <c r="D1075" s="642">
        <f ca="1">SUMIFS(RAB!$F$14:$F$68,RAB!$C$14:$C$68,C1075)</f>
        <v>0</v>
      </c>
      <c r="E1075" s="551">
        <f ca="1" t="shared" si="38"/>
        <v>0</v>
      </c>
      <c r="F1075" s="551">
        <f ca="1">IF(D1075=0,0,SUM($E$713:E1075))</f>
        <v>0</v>
      </c>
    </row>
    <row r="1076" hidden="1" spans="2:6">
      <c r="B1076" s="641">
        <v>363</v>
      </c>
      <c r="C1076" s="642" t="str">
        <f ca="1">IF(ISERROR(OFFSET('HARGA SATUAN'!$C$6,MATCH(B1076,'HARGA SATUAN'!$N$7:$N$1492,0),0)),"",OFFSET('HARGA SATUAN'!$C$6,MATCH(B1076,'HARGA SATUAN'!$N$7:$N$1492,0),0))</f>
        <v/>
      </c>
      <c r="D1076" s="642">
        <f ca="1">SUMIFS(RAB!$F$14:$F$68,RAB!$C$14:$C$68,C1076)</f>
        <v>0</v>
      </c>
      <c r="E1076" s="551">
        <f ca="1" t="shared" si="38"/>
        <v>0</v>
      </c>
      <c r="F1076" s="551">
        <f ca="1">IF(D1076=0,0,SUM($E$713:E1076))</f>
        <v>0</v>
      </c>
    </row>
    <row r="1077" hidden="1" spans="2:6">
      <c r="B1077" s="641">
        <v>364</v>
      </c>
      <c r="C1077" s="642" t="str">
        <f ca="1">IF(ISERROR(OFFSET('HARGA SATUAN'!$C$6,MATCH(B1077,'HARGA SATUAN'!$N$7:$N$1492,0),0)),"",OFFSET('HARGA SATUAN'!$C$6,MATCH(B1077,'HARGA SATUAN'!$N$7:$N$1492,0),0))</f>
        <v/>
      </c>
      <c r="D1077" s="642">
        <f ca="1">SUMIFS(RAB!$F$14:$F$68,RAB!$C$14:$C$68,C1077)</f>
        <v>0</v>
      </c>
      <c r="E1077" s="551">
        <f ca="1" t="shared" si="38"/>
        <v>0</v>
      </c>
      <c r="F1077" s="551">
        <f ca="1">IF(D1077=0,0,SUM($E$713:E1077))</f>
        <v>0</v>
      </c>
    </row>
    <row r="1078" hidden="1" spans="2:6">
      <c r="B1078" s="641">
        <v>365</v>
      </c>
      <c r="C1078" s="642" t="str">
        <f ca="1">IF(ISERROR(OFFSET('HARGA SATUAN'!$C$6,MATCH(B1078,'HARGA SATUAN'!$N$7:$N$1492,0),0)),"",OFFSET('HARGA SATUAN'!$C$6,MATCH(B1078,'HARGA SATUAN'!$N$7:$N$1492,0),0))</f>
        <v/>
      </c>
      <c r="D1078" s="642">
        <f ca="1">SUMIFS(RAB!$F$14:$F$68,RAB!$C$14:$C$68,C1078)</f>
        <v>0</v>
      </c>
      <c r="E1078" s="551">
        <f ca="1" t="shared" si="38"/>
        <v>0</v>
      </c>
      <c r="F1078" s="551">
        <f ca="1">IF(D1078=0,0,SUM($E$713:E1078))</f>
        <v>0</v>
      </c>
    </row>
    <row r="1079" hidden="1" spans="2:6">
      <c r="B1079" s="641">
        <v>366</v>
      </c>
      <c r="C1079" s="642" t="str">
        <f ca="1">IF(ISERROR(OFFSET('HARGA SATUAN'!$C$6,MATCH(B1079,'HARGA SATUAN'!$N$7:$N$1492,0),0)),"",OFFSET('HARGA SATUAN'!$C$6,MATCH(B1079,'HARGA SATUAN'!$N$7:$N$1492,0),0))</f>
        <v/>
      </c>
      <c r="D1079" s="642">
        <f ca="1">SUMIFS(RAB!$F$14:$F$68,RAB!$C$14:$C$68,C1079)</f>
        <v>0</v>
      </c>
      <c r="E1079" s="551">
        <f ca="1" t="shared" si="38"/>
        <v>0</v>
      </c>
      <c r="F1079" s="551">
        <f ca="1">IF(D1079=0,0,SUM($E$713:E1079))</f>
        <v>0</v>
      </c>
    </row>
    <row r="1080" hidden="1" spans="2:6">
      <c r="B1080" s="641">
        <v>367</v>
      </c>
      <c r="C1080" s="642" t="str">
        <f ca="1">IF(ISERROR(OFFSET('HARGA SATUAN'!$C$6,MATCH(B1080,'HARGA SATUAN'!$N$7:$N$1492,0),0)),"",OFFSET('HARGA SATUAN'!$C$6,MATCH(B1080,'HARGA SATUAN'!$N$7:$N$1492,0),0))</f>
        <v/>
      </c>
      <c r="D1080" s="642">
        <f ca="1">SUMIFS(RAB!$F$14:$F$68,RAB!$C$14:$C$68,C1080)</f>
        <v>0</v>
      </c>
      <c r="E1080" s="551">
        <f ca="1" t="shared" si="38"/>
        <v>0</v>
      </c>
      <c r="F1080" s="551">
        <f ca="1">IF(D1080=0,0,SUM($E$713:E1080))</f>
        <v>0</v>
      </c>
    </row>
    <row r="1081" hidden="1" spans="2:6">
      <c r="B1081" s="641">
        <v>368</v>
      </c>
      <c r="C1081" s="642" t="str">
        <f ca="1">IF(ISERROR(OFFSET('HARGA SATUAN'!$C$6,MATCH(B1081,'HARGA SATUAN'!$N$7:$N$1492,0),0)),"",OFFSET('HARGA SATUAN'!$C$6,MATCH(B1081,'HARGA SATUAN'!$N$7:$N$1492,0),0))</f>
        <v/>
      </c>
      <c r="D1081" s="642">
        <f ca="1">SUMIFS(RAB!$F$14:$F$68,RAB!$C$14:$C$68,C1081)</f>
        <v>0</v>
      </c>
      <c r="E1081" s="551">
        <f ca="1" t="shared" si="38"/>
        <v>0</v>
      </c>
      <c r="F1081" s="551">
        <f ca="1">IF(D1081=0,0,SUM($E$713:E1081))</f>
        <v>0</v>
      </c>
    </row>
    <row r="1082" hidden="1" spans="2:6">
      <c r="B1082" s="641">
        <v>369</v>
      </c>
      <c r="C1082" s="642" t="str">
        <f ca="1">IF(ISERROR(OFFSET('HARGA SATUAN'!$C$6,MATCH(B1082,'HARGA SATUAN'!$N$7:$N$1492,0),0)),"",OFFSET('HARGA SATUAN'!$C$6,MATCH(B1082,'HARGA SATUAN'!$N$7:$N$1492,0),0))</f>
        <v/>
      </c>
      <c r="D1082" s="642">
        <f ca="1">SUMIFS(RAB!$F$14:$F$68,RAB!$C$14:$C$68,C1082)</f>
        <v>0</v>
      </c>
      <c r="E1082" s="551">
        <f ca="1" t="shared" si="38"/>
        <v>0</v>
      </c>
      <c r="F1082" s="551">
        <f ca="1">IF(D1082=0,0,SUM($E$713:E1082))</f>
        <v>0</v>
      </c>
    </row>
    <row r="1083" hidden="1" spans="2:6">
      <c r="B1083" s="641">
        <v>370</v>
      </c>
      <c r="C1083" s="642" t="str">
        <f ca="1">IF(ISERROR(OFFSET('HARGA SATUAN'!$C$6,MATCH(B1083,'HARGA SATUAN'!$N$7:$N$1492,0),0)),"",OFFSET('HARGA SATUAN'!$C$6,MATCH(B1083,'HARGA SATUAN'!$N$7:$N$1492,0),0))</f>
        <v/>
      </c>
      <c r="D1083" s="642">
        <f ca="1">SUMIFS(RAB!$F$14:$F$68,RAB!$C$14:$C$68,C1083)</f>
        <v>0</v>
      </c>
      <c r="E1083" s="551">
        <f ca="1" t="shared" si="38"/>
        <v>0</v>
      </c>
      <c r="F1083" s="551">
        <f ca="1">IF(D1083=0,0,SUM($E$713:E1083))</f>
        <v>0</v>
      </c>
    </row>
    <row r="1084" hidden="1" spans="2:6">
      <c r="B1084" s="641">
        <v>371</v>
      </c>
      <c r="C1084" s="642" t="str">
        <f ca="1">IF(ISERROR(OFFSET('HARGA SATUAN'!$C$6,MATCH(B1084,'HARGA SATUAN'!$N$7:$N$1492,0),0)),"",OFFSET('HARGA SATUAN'!$C$6,MATCH(B1084,'HARGA SATUAN'!$N$7:$N$1492,0),0))</f>
        <v/>
      </c>
      <c r="D1084" s="642">
        <f ca="1">SUMIFS(RAB!$F$14:$F$68,RAB!$C$14:$C$68,C1084)</f>
        <v>0</v>
      </c>
      <c r="E1084" s="551">
        <f ca="1" t="shared" si="38"/>
        <v>0</v>
      </c>
      <c r="F1084" s="551">
        <f ca="1">IF(D1084=0,0,SUM($E$713:E1084))</f>
        <v>0</v>
      </c>
    </row>
    <row r="1085" hidden="1" spans="2:6">
      <c r="B1085" s="641">
        <v>372</v>
      </c>
      <c r="C1085" s="642" t="str">
        <f ca="1">IF(ISERROR(OFFSET('HARGA SATUAN'!$C$6,MATCH(B1085,'HARGA SATUAN'!$N$7:$N$1492,0),0)),"",OFFSET('HARGA SATUAN'!$C$6,MATCH(B1085,'HARGA SATUAN'!$N$7:$N$1492,0),0))</f>
        <v/>
      </c>
      <c r="D1085" s="642">
        <f ca="1">SUMIFS(RAB!$F$14:$F$68,RAB!$C$14:$C$68,C1085)</f>
        <v>0</v>
      </c>
      <c r="E1085" s="551">
        <f ca="1" t="shared" si="38"/>
        <v>0</v>
      </c>
      <c r="F1085" s="551">
        <f ca="1">IF(D1085=0,0,SUM($E$713:E1085))</f>
        <v>0</v>
      </c>
    </row>
    <row r="1086" hidden="1" spans="2:6">
      <c r="B1086" s="641">
        <v>373</v>
      </c>
      <c r="C1086" s="642" t="str">
        <f ca="1">IF(ISERROR(OFFSET('HARGA SATUAN'!$C$6,MATCH(B1086,'HARGA SATUAN'!$N$7:$N$1492,0),0)),"",OFFSET('HARGA SATUAN'!$C$6,MATCH(B1086,'HARGA SATUAN'!$N$7:$N$1492,0),0))</f>
        <v/>
      </c>
      <c r="D1086" s="642">
        <f ca="1">SUMIFS(RAB!$F$14:$F$68,RAB!$C$14:$C$68,C1086)</f>
        <v>0</v>
      </c>
      <c r="E1086" s="551">
        <f ca="1" t="shared" si="38"/>
        <v>0</v>
      </c>
      <c r="F1086" s="551">
        <f ca="1">IF(D1086=0,0,SUM($E$713:E1086))</f>
        <v>0</v>
      </c>
    </row>
    <row r="1087" hidden="1" spans="2:6">
      <c r="B1087" s="641">
        <v>374</v>
      </c>
      <c r="C1087" s="642" t="str">
        <f ca="1">IF(ISERROR(OFFSET('HARGA SATUAN'!$C$6,MATCH(B1087,'HARGA SATUAN'!$N$7:$N$1492,0),0)),"",OFFSET('HARGA SATUAN'!$C$6,MATCH(B1087,'HARGA SATUAN'!$N$7:$N$1492,0),0))</f>
        <v/>
      </c>
      <c r="D1087" s="642">
        <f ca="1">SUMIFS(RAB!$F$14:$F$68,RAB!$C$14:$C$68,C1087)</f>
        <v>0</v>
      </c>
      <c r="E1087" s="551">
        <f ca="1" t="shared" si="38"/>
        <v>0</v>
      </c>
      <c r="F1087" s="551">
        <f ca="1">IF(D1087=0,0,SUM($E$713:E1087))</f>
        <v>0</v>
      </c>
    </row>
    <row r="1088" hidden="1" spans="2:6">
      <c r="B1088" s="641">
        <v>375</v>
      </c>
      <c r="C1088" s="642" t="str">
        <f ca="1">IF(ISERROR(OFFSET('HARGA SATUAN'!$C$6,MATCH(B1088,'HARGA SATUAN'!$N$7:$N$1492,0),0)),"",OFFSET('HARGA SATUAN'!$C$6,MATCH(B1088,'HARGA SATUAN'!$N$7:$N$1492,0),0))</f>
        <v/>
      </c>
      <c r="D1088" s="642">
        <f ca="1">SUMIFS(RAB!$F$14:$F$68,RAB!$C$14:$C$68,C1088)</f>
        <v>0</v>
      </c>
      <c r="E1088" s="551">
        <f ca="1" t="shared" si="38"/>
        <v>0</v>
      </c>
      <c r="F1088" s="551">
        <f ca="1">IF(D1088=0,0,SUM($E$713:E1088))</f>
        <v>0</v>
      </c>
    </row>
    <row r="1089" hidden="1" spans="2:6">
      <c r="B1089" s="641">
        <v>376</v>
      </c>
      <c r="C1089" s="642" t="str">
        <f ca="1">IF(ISERROR(OFFSET('HARGA SATUAN'!$C$6,MATCH(B1089,'HARGA SATUAN'!$N$7:$N$1492,0),0)),"",OFFSET('HARGA SATUAN'!$C$6,MATCH(B1089,'HARGA SATUAN'!$N$7:$N$1492,0),0))</f>
        <v/>
      </c>
      <c r="D1089" s="642">
        <f ca="1">SUMIFS(RAB!$F$14:$F$68,RAB!$C$14:$C$68,C1089)</f>
        <v>0</v>
      </c>
      <c r="E1089" s="551">
        <f ca="1" t="shared" si="38"/>
        <v>0</v>
      </c>
      <c r="F1089" s="551">
        <f ca="1">IF(D1089=0,0,SUM($E$713:E1089))</f>
        <v>0</v>
      </c>
    </row>
    <row r="1090" hidden="1" spans="2:6">
      <c r="B1090" s="641">
        <v>377</v>
      </c>
      <c r="C1090" s="642" t="str">
        <f ca="1">IF(ISERROR(OFFSET('HARGA SATUAN'!$C$6,MATCH(B1090,'HARGA SATUAN'!$N$7:$N$1492,0),0)),"",OFFSET('HARGA SATUAN'!$C$6,MATCH(B1090,'HARGA SATUAN'!$N$7:$N$1492,0),0))</f>
        <v/>
      </c>
      <c r="D1090" s="642">
        <f ca="1">SUMIFS(RAB!$F$14:$F$68,RAB!$C$14:$C$68,C1090)</f>
        <v>0</v>
      </c>
      <c r="E1090" s="551">
        <f ca="1" t="shared" si="38"/>
        <v>0</v>
      </c>
      <c r="F1090" s="551">
        <f ca="1">IF(D1090=0,0,SUM($E$713:E1090))</f>
        <v>0</v>
      </c>
    </row>
    <row r="1091" hidden="1" spans="2:6">
      <c r="B1091" s="641">
        <v>378</v>
      </c>
      <c r="C1091" s="642" t="str">
        <f ca="1">IF(ISERROR(OFFSET('HARGA SATUAN'!$C$6,MATCH(B1091,'HARGA SATUAN'!$N$7:$N$1492,0),0)),"",OFFSET('HARGA SATUAN'!$C$6,MATCH(B1091,'HARGA SATUAN'!$N$7:$N$1492,0),0))</f>
        <v/>
      </c>
      <c r="D1091" s="642">
        <f ca="1">SUMIFS(RAB!$F$14:$F$68,RAB!$C$14:$C$68,C1091)</f>
        <v>0</v>
      </c>
      <c r="E1091" s="551">
        <f ca="1" t="shared" si="38"/>
        <v>0</v>
      </c>
      <c r="F1091" s="551">
        <f ca="1">IF(D1091=0,0,SUM($E$713:E1091))</f>
        <v>0</v>
      </c>
    </row>
    <row r="1092" hidden="1" spans="2:6">
      <c r="B1092" s="641">
        <v>379</v>
      </c>
      <c r="C1092" s="642" t="str">
        <f ca="1">IF(ISERROR(OFFSET('HARGA SATUAN'!$C$6,MATCH(B1092,'HARGA SATUAN'!$N$7:$N$1492,0),0)),"",OFFSET('HARGA SATUAN'!$C$6,MATCH(B1092,'HARGA SATUAN'!$N$7:$N$1492,0),0))</f>
        <v/>
      </c>
      <c r="D1092" s="642">
        <f ca="1">SUMIFS(RAB!$F$14:$F$68,RAB!$C$14:$C$68,C1092)</f>
        <v>0</v>
      </c>
      <c r="E1092" s="551">
        <f ca="1" t="shared" si="38"/>
        <v>0</v>
      </c>
      <c r="F1092" s="551">
        <f ca="1">IF(D1092=0,0,SUM($E$713:E1092))</f>
        <v>0</v>
      </c>
    </row>
    <row r="1093" hidden="1" spans="2:6">
      <c r="B1093" s="641">
        <v>380</v>
      </c>
      <c r="C1093" s="642" t="str">
        <f ca="1">IF(ISERROR(OFFSET('HARGA SATUAN'!$C$6,MATCH(B1093,'HARGA SATUAN'!$N$7:$N$1492,0),0)),"",OFFSET('HARGA SATUAN'!$C$6,MATCH(B1093,'HARGA SATUAN'!$N$7:$N$1492,0),0))</f>
        <v/>
      </c>
      <c r="D1093" s="642">
        <f ca="1">SUMIFS(RAB!$F$14:$F$68,RAB!$C$14:$C$68,C1093)</f>
        <v>0</v>
      </c>
      <c r="E1093" s="551">
        <f ca="1" t="shared" si="38"/>
        <v>0</v>
      </c>
      <c r="F1093" s="551">
        <f ca="1">IF(D1093=0,0,SUM($E$713:E1093))</f>
        <v>0</v>
      </c>
    </row>
    <row r="1094" hidden="1" spans="2:6">
      <c r="B1094" s="641">
        <v>381</v>
      </c>
      <c r="C1094" s="642" t="str">
        <f ca="1">IF(ISERROR(OFFSET('HARGA SATUAN'!$C$6,MATCH(B1094,'HARGA SATUAN'!$N$7:$N$1492,0),0)),"",OFFSET('HARGA SATUAN'!$C$6,MATCH(B1094,'HARGA SATUAN'!$N$7:$N$1492,0),0))</f>
        <v/>
      </c>
      <c r="D1094" s="642">
        <f ca="1">SUMIFS(RAB!$F$14:$F$68,RAB!$C$14:$C$68,C1094)</f>
        <v>0</v>
      </c>
      <c r="E1094" s="551">
        <f ca="1" t="shared" si="38"/>
        <v>0</v>
      </c>
      <c r="F1094" s="551">
        <f ca="1">IF(D1094=0,0,SUM($E$713:E1094))</f>
        <v>0</v>
      </c>
    </row>
    <row r="1095" hidden="1" spans="2:6">
      <c r="B1095" s="641">
        <v>382</v>
      </c>
      <c r="C1095" s="642" t="str">
        <f ca="1">IF(ISERROR(OFFSET('HARGA SATUAN'!$C$6,MATCH(B1095,'HARGA SATUAN'!$N$7:$N$1492,0),0)),"",OFFSET('HARGA SATUAN'!$C$6,MATCH(B1095,'HARGA SATUAN'!$N$7:$N$1492,0),0))</f>
        <v/>
      </c>
      <c r="D1095" s="642">
        <f ca="1">SUMIFS(RAB!$F$14:$F$68,RAB!$C$14:$C$68,C1095)</f>
        <v>0</v>
      </c>
      <c r="E1095" s="551">
        <f ca="1" t="shared" si="38"/>
        <v>0</v>
      </c>
      <c r="F1095" s="551">
        <f ca="1">IF(D1095=0,0,SUM($E$713:E1095))</f>
        <v>0</v>
      </c>
    </row>
    <row r="1096" hidden="1" spans="2:6">
      <c r="B1096" s="641">
        <v>383</v>
      </c>
      <c r="C1096" s="642" t="str">
        <f ca="1">IF(ISERROR(OFFSET('HARGA SATUAN'!$C$6,MATCH(B1096,'HARGA SATUAN'!$N$7:$N$1492,0),0)),"",OFFSET('HARGA SATUAN'!$C$6,MATCH(B1096,'HARGA SATUAN'!$N$7:$N$1492,0),0))</f>
        <v/>
      </c>
      <c r="D1096" s="642">
        <f ca="1">SUMIFS(RAB!$F$14:$F$68,RAB!$C$14:$C$68,C1096)</f>
        <v>0</v>
      </c>
      <c r="E1096" s="551">
        <f ca="1" t="shared" si="38"/>
        <v>0</v>
      </c>
      <c r="F1096" s="551">
        <f ca="1">IF(D1096=0,0,SUM($E$713:E1096))</f>
        <v>0</v>
      </c>
    </row>
    <row r="1097" hidden="1" spans="2:6">
      <c r="B1097" s="641">
        <v>384</v>
      </c>
      <c r="C1097" s="642" t="str">
        <f ca="1">IF(ISERROR(OFFSET('HARGA SATUAN'!$C$6,MATCH(B1097,'HARGA SATUAN'!$N$7:$N$1492,0),0)),"",OFFSET('HARGA SATUAN'!$C$6,MATCH(B1097,'HARGA SATUAN'!$N$7:$N$1492,0),0))</f>
        <v/>
      </c>
      <c r="D1097" s="642">
        <f ca="1">SUMIFS(RAB!$F$14:$F$68,RAB!$C$14:$C$68,C1097)</f>
        <v>0</v>
      </c>
      <c r="E1097" s="551">
        <f ca="1" t="shared" si="38"/>
        <v>0</v>
      </c>
      <c r="F1097" s="551">
        <f ca="1">IF(D1097=0,0,SUM($E$713:E1097))</f>
        <v>0</v>
      </c>
    </row>
    <row r="1098" hidden="1" spans="2:6">
      <c r="B1098" s="641">
        <v>385</v>
      </c>
      <c r="C1098" s="642" t="str">
        <f ca="1">IF(ISERROR(OFFSET('HARGA SATUAN'!$C$6,MATCH(B1098,'HARGA SATUAN'!$N$7:$N$1492,0),0)),"",OFFSET('HARGA SATUAN'!$C$6,MATCH(B1098,'HARGA SATUAN'!$N$7:$N$1492,0),0))</f>
        <v/>
      </c>
      <c r="D1098" s="642">
        <f ca="1">SUMIFS(RAB!$F$14:$F$68,RAB!$C$14:$C$68,C1098)</f>
        <v>0</v>
      </c>
      <c r="E1098" s="551">
        <f ca="1" t="shared" si="38"/>
        <v>0</v>
      </c>
      <c r="F1098" s="551">
        <f ca="1">IF(D1098=0,0,SUM($E$713:E1098))</f>
        <v>0</v>
      </c>
    </row>
    <row r="1099" hidden="1" spans="2:6">
      <c r="B1099" s="641">
        <v>386</v>
      </c>
      <c r="C1099" s="642" t="str">
        <f ca="1">IF(ISERROR(OFFSET('HARGA SATUAN'!$C$6,MATCH(B1099,'HARGA SATUAN'!$N$7:$N$1492,0),0)),"",OFFSET('HARGA SATUAN'!$C$6,MATCH(B1099,'HARGA SATUAN'!$N$7:$N$1492,0),0))</f>
        <v/>
      </c>
      <c r="D1099" s="642">
        <f ca="1">SUMIFS(RAB!$F$14:$F$68,RAB!$C$14:$C$68,C1099)</f>
        <v>0</v>
      </c>
      <c r="E1099" s="551">
        <f ca="1" t="shared" ref="E1099:E1162" si="39">IF(D1099=0,0,1)</f>
        <v>0</v>
      </c>
      <c r="F1099" s="551">
        <f ca="1">IF(D1099=0,0,SUM($E$713:E1099))</f>
        <v>0</v>
      </c>
    </row>
    <row r="1100" hidden="1" spans="2:6">
      <c r="B1100" s="641">
        <v>387</v>
      </c>
      <c r="C1100" s="642" t="str">
        <f ca="1">IF(ISERROR(OFFSET('HARGA SATUAN'!$C$6,MATCH(B1100,'HARGA SATUAN'!$N$7:$N$1492,0),0)),"",OFFSET('HARGA SATUAN'!$C$6,MATCH(B1100,'HARGA SATUAN'!$N$7:$N$1492,0),0))</f>
        <v/>
      </c>
      <c r="D1100" s="642">
        <f ca="1">SUMIFS(RAB!$F$14:$F$68,RAB!$C$14:$C$68,C1100)</f>
        <v>0</v>
      </c>
      <c r="E1100" s="551">
        <f ca="1" t="shared" si="39"/>
        <v>0</v>
      </c>
      <c r="F1100" s="551">
        <f ca="1">IF(D1100=0,0,SUM($E$713:E1100))</f>
        <v>0</v>
      </c>
    </row>
    <row r="1101" hidden="1" spans="2:6">
      <c r="B1101" s="641">
        <v>388</v>
      </c>
      <c r="C1101" s="642" t="str">
        <f ca="1">IF(ISERROR(OFFSET('HARGA SATUAN'!$C$6,MATCH(B1101,'HARGA SATUAN'!$N$7:$N$1492,0),0)),"",OFFSET('HARGA SATUAN'!$C$6,MATCH(B1101,'HARGA SATUAN'!$N$7:$N$1492,0),0))</f>
        <v/>
      </c>
      <c r="D1101" s="642">
        <f ca="1">SUMIFS(RAB!$F$14:$F$68,RAB!$C$14:$C$68,C1101)</f>
        <v>0</v>
      </c>
      <c r="E1101" s="551">
        <f ca="1" t="shared" si="39"/>
        <v>0</v>
      </c>
      <c r="F1101" s="551">
        <f ca="1">IF(D1101=0,0,SUM($E$713:E1101))</f>
        <v>0</v>
      </c>
    </row>
    <row r="1102" hidden="1" spans="2:6">
      <c r="B1102" s="641">
        <v>389</v>
      </c>
      <c r="C1102" s="642" t="str">
        <f ca="1">IF(ISERROR(OFFSET('HARGA SATUAN'!$C$6,MATCH(B1102,'HARGA SATUAN'!$N$7:$N$1492,0),0)),"",OFFSET('HARGA SATUAN'!$C$6,MATCH(B1102,'HARGA SATUAN'!$N$7:$N$1492,0),0))</f>
        <v/>
      </c>
      <c r="D1102" s="642">
        <f ca="1">SUMIFS(RAB!$F$14:$F$68,RAB!$C$14:$C$68,C1102)</f>
        <v>0</v>
      </c>
      <c r="E1102" s="551">
        <f ca="1" t="shared" si="39"/>
        <v>0</v>
      </c>
      <c r="F1102" s="551">
        <f ca="1">IF(D1102=0,0,SUM($E$713:E1102))</f>
        <v>0</v>
      </c>
    </row>
    <row r="1103" hidden="1" spans="2:6">
      <c r="B1103" s="641">
        <v>390</v>
      </c>
      <c r="C1103" s="642" t="str">
        <f ca="1">IF(ISERROR(OFFSET('HARGA SATUAN'!$C$6,MATCH(B1103,'HARGA SATUAN'!$N$7:$N$1492,0),0)),"",OFFSET('HARGA SATUAN'!$C$6,MATCH(B1103,'HARGA SATUAN'!$N$7:$N$1492,0),0))</f>
        <v/>
      </c>
      <c r="D1103" s="642">
        <f ca="1">SUMIFS(RAB!$F$14:$F$68,RAB!$C$14:$C$68,C1103)</f>
        <v>0</v>
      </c>
      <c r="E1103" s="551">
        <f ca="1" t="shared" si="39"/>
        <v>0</v>
      </c>
      <c r="F1103" s="551">
        <f ca="1">IF(D1103=0,0,SUM($E$713:E1103))</f>
        <v>0</v>
      </c>
    </row>
    <row r="1104" hidden="1" spans="2:6">
      <c r="B1104" s="641">
        <v>391</v>
      </c>
      <c r="C1104" s="642" t="str">
        <f ca="1">IF(ISERROR(OFFSET('HARGA SATUAN'!$C$6,MATCH(B1104,'HARGA SATUAN'!$N$7:$N$1492,0),0)),"",OFFSET('HARGA SATUAN'!$C$6,MATCH(B1104,'HARGA SATUAN'!$N$7:$N$1492,0),0))</f>
        <v/>
      </c>
      <c r="D1104" s="642">
        <f ca="1">SUMIFS(RAB!$F$14:$F$68,RAB!$C$14:$C$68,C1104)</f>
        <v>0</v>
      </c>
      <c r="E1104" s="551">
        <f ca="1" t="shared" si="39"/>
        <v>0</v>
      </c>
      <c r="F1104" s="551">
        <f ca="1">IF(D1104=0,0,SUM($E$713:E1104))</f>
        <v>0</v>
      </c>
    </row>
    <row r="1105" hidden="1" spans="2:6">
      <c r="B1105" s="641">
        <v>392</v>
      </c>
      <c r="C1105" s="642" t="str">
        <f ca="1">IF(ISERROR(OFFSET('HARGA SATUAN'!$C$6,MATCH(B1105,'HARGA SATUAN'!$N$7:$N$1492,0),0)),"",OFFSET('HARGA SATUAN'!$C$6,MATCH(B1105,'HARGA SATUAN'!$N$7:$N$1492,0),0))</f>
        <v/>
      </c>
      <c r="D1105" s="642">
        <f ca="1">SUMIFS(RAB!$F$14:$F$68,RAB!$C$14:$C$68,C1105)</f>
        <v>0</v>
      </c>
      <c r="E1105" s="551">
        <f ca="1" t="shared" si="39"/>
        <v>0</v>
      </c>
      <c r="F1105" s="551">
        <f ca="1">IF(D1105=0,0,SUM($E$713:E1105))</f>
        <v>0</v>
      </c>
    </row>
    <row r="1106" hidden="1" spans="2:6">
      <c r="B1106" s="641">
        <v>393</v>
      </c>
      <c r="C1106" s="642" t="str">
        <f ca="1">IF(ISERROR(OFFSET('HARGA SATUAN'!$C$6,MATCH(B1106,'HARGA SATUAN'!$N$7:$N$1492,0),0)),"",OFFSET('HARGA SATUAN'!$C$6,MATCH(B1106,'HARGA SATUAN'!$N$7:$N$1492,0),0))</f>
        <v/>
      </c>
      <c r="D1106" s="642">
        <f ca="1">SUMIFS(RAB!$F$14:$F$68,RAB!$C$14:$C$68,C1106)</f>
        <v>0</v>
      </c>
      <c r="E1106" s="551">
        <f ca="1" t="shared" si="39"/>
        <v>0</v>
      </c>
      <c r="F1106" s="551">
        <f ca="1">IF(D1106=0,0,SUM($E$713:E1106))</f>
        <v>0</v>
      </c>
    </row>
    <row r="1107" hidden="1" spans="2:6">
      <c r="B1107" s="641">
        <v>394</v>
      </c>
      <c r="C1107" s="642" t="str">
        <f ca="1">IF(ISERROR(OFFSET('HARGA SATUAN'!$C$6,MATCH(B1107,'HARGA SATUAN'!$N$7:$N$1492,0),0)),"",OFFSET('HARGA SATUAN'!$C$6,MATCH(B1107,'HARGA SATUAN'!$N$7:$N$1492,0),0))</f>
        <v/>
      </c>
      <c r="D1107" s="642">
        <f ca="1">SUMIFS(RAB!$F$14:$F$68,RAB!$C$14:$C$68,C1107)</f>
        <v>0</v>
      </c>
      <c r="E1107" s="551">
        <f ca="1" t="shared" si="39"/>
        <v>0</v>
      </c>
      <c r="F1107" s="551">
        <f ca="1">IF(D1107=0,0,SUM($E$713:E1107))</f>
        <v>0</v>
      </c>
    </row>
    <row r="1108" hidden="1" spans="2:6">
      <c r="B1108" s="641">
        <v>395</v>
      </c>
      <c r="C1108" s="642" t="str">
        <f ca="1">IF(ISERROR(OFFSET('HARGA SATUAN'!$C$6,MATCH(B1108,'HARGA SATUAN'!$N$7:$N$1492,0),0)),"",OFFSET('HARGA SATUAN'!$C$6,MATCH(B1108,'HARGA SATUAN'!$N$7:$N$1492,0),0))</f>
        <v/>
      </c>
      <c r="D1108" s="642">
        <f ca="1">SUMIFS(RAB!$F$14:$F$68,RAB!$C$14:$C$68,C1108)</f>
        <v>0</v>
      </c>
      <c r="E1108" s="551">
        <f ca="1" t="shared" si="39"/>
        <v>0</v>
      </c>
      <c r="F1108" s="551">
        <f ca="1">IF(D1108=0,0,SUM($E$713:E1108))</f>
        <v>0</v>
      </c>
    </row>
    <row r="1109" hidden="1" spans="2:6">
      <c r="B1109" s="641">
        <v>396</v>
      </c>
      <c r="C1109" s="642" t="str">
        <f ca="1">IF(ISERROR(OFFSET('HARGA SATUAN'!$C$6,MATCH(B1109,'HARGA SATUAN'!$N$7:$N$1492,0),0)),"",OFFSET('HARGA SATUAN'!$C$6,MATCH(B1109,'HARGA SATUAN'!$N$7:$N$1492,0),0))</f>
        <v/>
      </c>
      <c r="D1109" s="642">
        <f ca="1">SUMIFS(RAB!$F$14:$F$68,RAB!$C$14:$C$68,C1109)</f>
        <v>0</v>
      </c>
      <c r="E1109" s="551">
        <f ca="1" t="shared" si="39"/>
        <v>0</v>
      </c>
      <c r="F1109" s="551">
        <f ca="1">IF(D1109=0,0,SUM($E$713:E1109))</f>
        <v>0</v>
      </c>
    </row>
    <row r="1110" hidden="1" spans="2:6">
      <c r="B1110" s="641">
        <v>397</v>
      </c>
      <c r="C1110" s="642" t="str">
        <f ca="1">IF(ISERROR(OFFSET('HARGA SATUAN'!$C$6,MATCH(B1110,'HARGA SATUAN'!$N$7:$N$1492,0),0)),"",OFFSET('HARGA SATUAN'!$C$6,MATCH(B1110,'HARGA SATUAN'!$N$7:$N$1492,0),0))</f>
        <v/>
      </c>
      <c r="D1110" s="642">
        <f ca="1">SUMIFS(RAB!$F$14:$F$68,RAB!$C$14:$C$68,C1110)</f>
        <v>0</v>
      </c>
      <c r="E1110" s="551">
        <f ca="1" t="shared" si="39"/>
        <v>0</v>
      </c>
      <c r="F1110" s="551">
        <f ca="1">IF(D1110=0,0,SUM($E$713:E1110))</f>
        <v>0</v>
      </c>
    </row>
    <row r="1111" hidden="1" spans="2:6">
      <c r="B1111" s="641">
        <v>398</v>
      </c>
      <c r="C1111" s="642" t="str">
        <f ca="1">IF(ISERROR(OFFSET('HARGA SATUAN'!$C$6,MATCH(B1111,'HARGA SATUAN'!$N$7:$N$1492,0),0)),"",OFFSET('HARGA SATUAN'!$C$6,MATCH(B1111,'HARGA SATUAN'!$N$7:$N$1492,0),0))</f>
        <v/>
      </c>
      <c r="D1111" s="642">
        <f ca="1">SUMIFS(RAB!$F$14:$F$68,RAB!$C$14:$C$68,C1111)</f>
        <v>0</v>
      </c>
      <c r="E1111" s="551">
        <f ca="1" t="shared" si="39"/>
        <v>0</v>
      </c>
      <c r="F1111" s="551">
        <f ca="1">IF(D1111=0,0,SUM($E$713:E1111))</f>
        <v>0</v>
      </c>
    </row>
    <row r="1112" hidden="1" spans="2:6">
      <c r="B1112" s="641">
        <v>399</v>
      </c>
      <c r="C1112" s="642" t="str">
        <f ca="1">IF(ISERROR(OFFSET('HARGA SATUAN'!$C$6,MATCH(B1112,'HARGA SATUAN'!$N$7:$N$1492,0),0)),"",OFFSET('HARGA SATUAN'!$C$6,MATCH(B1112,'HARGA SATUAN'!$N$7:$N$1492,0),0))</f>
        <v/>
      </c>
      <c r="D1112" s="642">
        <f ca="1">SUMIFS(RAB!$F$14:$F$68,RAB!$C$14:$C$68,C1112)</f>
        <v>0</v>
      </c>
      <c r="E1112" s="551">
        <f ca="1" t="shared" si="39"/>
        <v>0</v>
      </c>
      <c r="F1112" s="551">
        <f ca="1">IF(D1112=0,0,SUM($E$713:E1112))</f>
        <v>0</v>
      </c>
    </row>
    <row r="1113" hidden="1" spans="2:6">
      <c r="B1113" s="641">
        <v>400</v>
      </c>
      <c r="C1113" s="642" t="str">
        <f ca="1">IF(ISERROR(OFFSET('HARGA SATUAN'!$C$6,MATCH(B1113,'HARGA SATUAN'!$N$7:$N$1492,0),0)),"",OFFSET('HARGA SATUAN'!$C$6,MATCH(B1113,'HARGA SATUAN'!$N$7:$N$1492,0),0))</f>
        <v/>
      </c>
      <c r="D1113" s="642">
        <f ca="1">SUMIFS(RAB!$F$14:$F$68,RAB!$C$14:$C$68,C1113)</f>
        <v>0</v>
      </c>
      <c r="E1113" s="551">
        <f ca="1" t="shared" si="39"/>
        <v>0</v>
      </c>
      <c r="F1113" s="551">
        <f ca="1">IF(D1113=0,0,SUM($E$713:E1113))</f>
        <v>0</v>
      </c>
    </row>
    <row r="1114" hidden="1" spans="2:6">
      <c r="B1114" s="641">
        <v>401</v>
      </c>
      <c r="C1114" s="642" t="str">
        <f ca="1">IF(ISERROR(OFFSET('HARGA SATUAN'!$C$6,MATCH(B1114,'HARGA SATUAN'!$N$7:$N$1492,0),0)),"",OFFSET('HARGA SATUAN'!$C$6,MATCH(B1114,'HARGA SATUAN'!$N$7:$N$1492,0),0))</f>
        <v/>
      </c>
      <c r="D1114" s="642">
        <f ca="1">SUMIFS(RAB!$F$14:$F$68,RAB!$C$14:$C$68,C1114)</f>
        <v>0</v>
      </c>
      <c r="E1114" s="551">
        <f ca="1" t="shared" si="39"/>
        <v>0</v>
      </c>
      <c r="F1114" s="551">
        <f ca="1">IF(D1114=0,0,SUM($E$713:E1114))</f>
        <v>0</v>
      </c>
    </row>
    <row r="1115" hidden="1" spans="2:6">
      <c r="B1115" s="641">
        <v>402</v>
      </c>
      <c r="C1115" s="642" t="str">
        <f ca="1">IF(ISERROR(OFFSET('HARGA SATUAN'!$C$6,MATCH(B1115,'HARGA SATUAN'!$N$7:$N$1492,0),0)),"",OFFSET('HARGA SATUAN'!$C$6,MATCH(B1115,'HARGA SATUAN'!$N$7:$N$1492,0),0))</f>
        <v/>
      </c>
      <c r="D1115" s="642">
        <f ca="1">SUMIFS(RAB!$F$14:$F$68,RAB!$C$14:$C$68,C1115)</f>
        <v>0</v>
      </c>
      <c r="E1115" s="551">
        <f ca="1" t="shared" si="39"/>
        <v>0</v>
      </c>
      <c r="F1115" s="551">
        <f ca="1">IF(D1115=0,0,SUM($E$713:E1115))</f>
        <v>0</v>
      </c>
    </row>
    <row r="1116" hidden="1" spans="2:6">
      <c r="B1116" s="641">
        <v>403</v>
      </c>
      <c r="C1116" s="642" t="str">
        <f ca="1">IF(ISERROR(OFFSET('HARGA SATUAN'!$C$6,MATCH(B1116,'HARGA SATUAN'!$N$7:$N$1492,0),0)),"",OFFSET('HARGA SATUAN'!$C$6,MATCH(B1116,'HARGA SATUAN'!$N$7:$N$1492,0),0))</f>
        <v/>
      </c>
      <c r="D1116" s="642">
        <f ca="1">SUMIFS(RAB!$F$14:$F$68,RAB!$C$14:$C$68,C1116)</f>
        <v>0</v>
      </c>
      <c r="E1116" s="551">
        <f ca="1" t="shared" si="39"/>
        <v>0</v>
      </c>
      <c r="F1116" s="551">
        <f ca="1">IF(D1116=0,0,SUM($E$713:E1116))</f>
        <v>0</v>
      </c>
    </row>
    <row r="1117" hidden="1" spans="2:6">
      <c r="B1117" s="641">
        <v>404</v>
      </c>
      <c r="C1117" s="642" t="str">
        <f ca="1">IF(ISERROR(OFFSET('HARGA SATUAN'!$C$6,MATCH(B1117,'HARGA SATUAN'!$N$7:$N$1492,0),0)),"",OFFSET('HARGA SATUAN'!$C$6,MATCH(B1117,'HARGA SATUAN'!$N$7:$N$1492,0),0))</f>
        <v/>
      </c>
      <c r="D1117" s="642">
        <f ca="1">SUMIFS(RAB!$F$14:$F$68,RAB!$C$14:$C$68,C1117)</f>
        <v>0</v>
      </c>
      <c r="E1117" s="551">
        <f ca="1" t="shared" si="39"/>
        <v>0</v>
      </c>
      <c r="F1117" s="551">
        <f ca="1">IF(D1117=0,0,SUM($E$713:E1117))</f>
        <v>0</v>
      </c>
    </row>
    <row r="1118" hidden="1" spans="2:6">
      <c r="B1118" s="641">
        <v>405</v>
      </c>
      <c r="C1118" s="642" t="str">
        <f ca="1">IF(ISERROR(OFFSET('HARGA SATUAN'!$C$6,MATCH(B1118,'HARGA SATUAN'!$N$7:$N$1492,0),0)),"",OFFSET('HARGA SATUAN'!$C$6,MATCH(B1118,'HARGA SATUAN'!$N$7:$N$1492,0),0))</f>
        <v/>
      </c>
      <c r="D1118" s="642">
        <f ca="1">SUMIFS(RAB!$F$14:$F$68,RAB!$C$14:$C$68,C1118)</f>
        <v>0</v>
      </c>
      <c r="E1118" s="551">
        <f ca="1" t="shared" si="39"/>
        <v>0</v>
      </c>
      <c r="F1118" s="551">
        <f ca="1">IF(D1118=0,0,SUM($E$713:E1118))</f>
        <v>0</v>
      </c>
    </row>
    <row r="1119" hidden="1" spans="2:6">
      <c r="B1119" s="641">
        <v>406</v>
      </c>
      <c r="C1119" s="642" t="str">
        <f ca="1">IF(ISERROR(OFFSET('HARGA SATUAN'!$C$6,MATCH(B1119,'HARGA SATUAN'!$N$7:$N$1492,0),0)),"",OFFSET('HARGA SATUAN'!$C$6,MATCH(B1119,'HARGA SATUAN'!$N$7:$N$1492,0),0))</f>
        <v/>
      </c>
      <c r="D1119" s="642">
        <f ca="1">SUMIFS(RAB!$F$14:$F$68,RAB!$C$14:$C$68,C1119)</f>
        <v>0</v>
      </c>
      <c r="E1119" s="551">
        <f ca="1" t="shared" si="39"/>
        <v>0</v>
      </c>
      <c r="F1119" s="551">
        <f ca="1">IF(D1119=0,0,SUM($E$713:E1119))</f>
        <v>0</v>
      </c>
    </row>
    <row r="1120" hidden="1" spans="2:6">
      <c r="B1120" s="641">
        <v>407</v>
      </c>
      <c r="C1120" s="642" t="str">
        <f ca="1">IF(ISERROR(OFFSET('HARGA SATUAN'!$C$6,MATCH(B1120,'HARGA SATUAN'!$N$7:$N$1492,0),0)),"",OFFSET('HARGA SATUAN'!$C$6,MATCH(B1120,'HARGA SATUAN'!$N$7:$N$1492,0),0))</f>
        <v/>
      </c>
      <c r="D1120" s="642">
        <f ca="1">SUMIFS(RAB!$F$14:$F$68,RAB!$C$14:$C$68,C1120)</f>
        <v>0</v>
      </c>
      <c r="E1120" s="551">
        <f ca="1" t="shared" si="39"/>
        <v>0</v>
      </c>
      <c r="F1120" s="551">
        <f ca="1">IF(D1120=0,0,SUM($E$713:E1120))</f>
        <v>0</v>
      </c>
    </row>
    <row r="1121" hidden="1" spans="2:6">
      <c r="B1121" s="641">
        <v>408</v>
      </c>
      <c r="C1121" s="642" t="str">
        <f ca="1">IF(ISERROR(OFFSET('HARGA SATUAN'!$C$6,MATCH(B1121,'HARGA SATUAN'!$N$7:$N$1492,0),0)),"",OFFSET('HARGA SATUAN'!$C$6,MATCH(B1121,'HARGA SATUAN'!$N$7:$N$1492,0),0))</f>
        <v/>
      </c>
      <c r="D1121" s="642">
        <f ca="1">SUMIFS(RAB!$F$14:$F$68,RAB!$C$14:$C$68,C1121)</f>
        <v>0</v>
      </c>
      <c r="E1121" s="551">
        <f ca="1" t="shared" si="39"/>
        <v>0</v>
      </c>
      <c r="F1121" s="551">
        <f ca="1">IF(D1121=0,0,SUM($E$713:E1121))</f>
        <v>0</v>
      </c>
    </row>
    <row r="1122" hidden="1" spans="2:6">
      <c r="B1122" s="641">
        <v>409</v>
      </c>
      <c r="C1122" s="642" t="str">
        <f ca="1">IF(ISERROR(OFFSET('HARGA SATUAN'!$C$6,MATCH(B1122,'HARGA SATUAN'!$N$7:$N$1492,0),0)),"",OFFSET('HARGA SATUAN'!$C$6,MATCH(B1122,'HARGA SATUAN'!$N$7:$N$1492,0),0))</f>
        <v/>
      </c>
      <c r="D1122" s="642">
        <f ca="1">SUMIFS(RAB!$F$14:$F$68,RAB!$C$14:$C$68,C1122)</f>
        <v>0</v>
      </c>
      <c r="E1122" s="551">
        <f ca="1" t="shared" si="39"/>
        <v>0</v>
      </c>
      <c r="F1122" s="551">
        <f ca="1">IF(D1122=0,0,SUM($E$713:E1122))</f>
        <v>0</v>
      </c>
    </row>
    <row r="1123" hidden="1" spans="2:6">
      <c r="B1123" s="641">
        <v>410</v>
      </c>
      <c r="C1123" s="642" t="str">
        <f ca="1">IF(ISERROR(OFFSET('HARGA SATUAN'!$C$6,MATCH(B1123,'HARGA SATUAN'!$N$7:$N$1492,0),0)),"",OFFSET('HARGA SATUAN'!$C$6,MATCH(B1123,'HARGA SATUAN'!$N$7:$N$1492,0),0))</f>
        <v/>
      </c>
      <c r="D1123" s="642">
        <f ca="1">SUMIFS(RAB!$F$14:$F$68,RAB!$C$14:$C$68,C1123)</f>
        <v>0</v>
      </c>
      <c r="E1123" s="551">
        <f ca="1" t="shared" si="39"/>
        <v>0</v>
      </c>
      <c r="F1123" s="551">
        <f ca="1">IF(D1123=0,0,SUM($E$713:E1123))</f>
        <v>0</v>
      </c>
    </row>
    <row r="1124" hidden="1" spans="2:6">
      <c r="B1124" s="641">
        <v>411</v>
      </c>
      <c r="C1124" s="642" t="str">
        <f ca="1">IF(ISERROR(OFFSET('HARGA SATUAN'!$C$6,MATCH(B1124,'HARGA SATUAN'!$N$7:$N$1492,0),0)),"",OFFSET('HARGA SATUAN'!$C$6,MATCH(B1124,'HARGA SATUAN'!$N$7:$N$1492,0),0))</f>
        <v/>
      </c>
      <c r="D1124" s="642">
        <f ca="1">SUMIFS(RAB!$F$14:$F$68,RAB!$C$14:$C$68,C1124)</f>
        <v>0</v>
      </c>
      <c r="E1124" s="551">
        <f ca="1" t="shared" si="39"/>
        <v>0</v>
      </c>
      <c r="F1124" s="551">
        <f ca="1">IF(D1124=0,0,SUM($E$713:E1124))</f>
        <v>0</v>
      </c>
    </row>
    <row r="1125" hidden="1" spans="2:6">
      <c r="B1125" s="641">
        <v>412</v>
      </c>
      <c r="C1125" s="642" t="str">
        <f ca="1">IF(ISERROR(OFFSET('HARGA SATUAN'!$C$6,MATCH(B1125,'HARGA SATUAN'!$N$7:$N$1492,0),0)),"",OFFSET('HARGA SATUAN'!$C$6,MATCH(B1125,'HARGA SATUAN'!$N$7:$N$1492,0),0))</f>
        <v/>
      </c>
      <c r="D1125" s="642">
        <f ca="1">SUMIFS(RAB!$F$14:$F$68,RAB!$C$14:$C$68,C1125)</f>
        <v>0</v>
      </c>
      <c r="E1125" s="551">
        <f ca="1" t="shared" si="39"/>
        <v>0</v>
      </c>
      <c r="F1125" s="551">
        <f ca="1">IF(D1125=0,0,SUM($E$713:E1125))</f>
        <v>0</v>
      </c>
    </row>
    <row r="1126" hidden="1" spans="2:6">
      <c r="B1126" s="641">
        <v>413</v>
      </c>
      <c r="C1126" s="642" t="str">
        <f ca="1">IF(ISERROR(OFFSET('HARGA SATUAN'!$C$6,MATCH(B1126,'HARGA SATUAN'!$N$7:$N$1492,0),0)),"",OFFSET('HARGA SATUAN'!$C$6,MATCH(B1126,'HARGA SATUAN'!$N$7:$N$1492,0),0))</f>
        <v/>
      </c>
      <c r="D1126" s="642">
        <f ca="1">SUMIFS(RAB!$F$14:$F$68,RAB!$C$14:$C$68,C1126)</f>
        <v>0</v>
      </c>
      <c r="E1126" s="551">
        <f ca="1" t="shared" si="39"/>
        <v>0</v>
      </c>
      <c r="F1126" s="551">
        <f ca="1">IF(D1126=0,0,SUM($E$713:E1126))</f>
        <v>0</v>
      </c>
    </row>
    <row r="1127" hidden="1" spans="2:6">
      <c r="B1127" s="641">
        <v>414</v>
      </c>
      <c r="C1127" s="642" t="str">
        <f ca="1">IF(ISERROR(OFFSET('HARGA SATUAN'!$C$6,MATCH(B1127,'HARGA SATUAN'!$N$7:$N$1492,0),0)),"",OFFSET('HARGA SATUAN'!$C$6,MATCH(B1127,'HARGA SATUAN'!$N$7:$N$1492,0),0))</f>
        <v/>
      </c>
      <c r="D1127" s="642">
        <f ca="1">SUMIFS(RAB!$F$14:$F$68,RAB!$C$14:$C$68,C1127)</f>
        <v>0</v>
      </c>
      <c r="E1127" s="551">
        <f ca="1" t="shared" si="39"/>
        <v>0</v>
      </c>
      <c r="F1127" s="551">
        <f ca="1">IF(D1127=0,0,SUM($E$713:E1127))</f>
        <v>0</v>
      </c>
    </row>
    <row r="1128" hidden="1" spans="2:6">
      <c r="B1128" s="641">
        <v>415</v>
      </c>
      <c r="C1128" s="642" t="str">
        <f ca="1">IF(ISERROR(OFFSET('HARGA SATUAN'!$C$6,MATCH(B1128,'HARGA SATUAN'!$N$7:$N$1492,0),0)),"",OFFSET('HARGA SATUAN'!$C$6,MATCH(B1128,'HARGA SATUAN'!$N$7:$N$1492,0),0))</f>
        <v/>
      </c>
      <c r="D1128" s="642">
        <f ca="1">SUMIFS(RAB!$F$14:$F$68,RAB!$C$14:$C$68,C1128)</f>
        <v>0</v>
      </c>
      <c r="E1128" s="551">
        <f ca="1" t="shared" si="39"/>
        <v>0</v>
      </c>
      <c r="F1128" s="551">
        <f ca="1">IF(D1128=0,0,SUM($E$713:E1128))</f>
        <v>0</v>
      </c>
    </row>
    <row r="1129" hidden="1" spans="2:6">
      <c r="B1129" s="641">
        <v>416</v>
      </c>
      <c r="C1129" s="642" t="str">
        <f ca="1">IF(ISERROR(OFFSET('HARGA SATUAN'!$C$6,MATCH(B1129,'HARGA SATUAN'!$N$7:$N$1492,0),0)),"",OFFSET('HARGA SATUAN'!$C$6,MATCH(B1129,'HARGA SATUAN'!$N$7:$N$1492,0),0))</f>
        <v/>
      </c>
      <c r="D1129" s="642">
        <f ca="1">SUMIFS(RAB!$F$14:$F$68,RAB!$C$14:$C$68,C1129)</f>
        <v>0</v>
      </c>
      <c r="E1129" s="551">
        <f ca="1" t="shared" si="39"/>
        <v>0</v>
      </c>
      <c r="F1129" s="551">
        <f ca="1">IF(D1129=0,0,SUM($E$713:E1129))</f>
        <v>0</v>
      </c>
    </row>
    <row r="1130" hidden="1" spans="2:6">
      <c r="B1130" s="641">
        <v>417</v>
      </c>
      <c r="C1130" s="642" t="str">
        <f ca="1">IF(ISERROR(OFFSET('HARGA SATUAN'!$C$6,MATCH(B1130,'HARGA SATUAN'!$N$7:$N$1492,0),0)),"",OFFSET('HARGA SATUAN'!$C$6,MATCH(B1130,'HARGA SATUAN'!$N$7:$N$1492,0),0))</f>
        <v/>
      </c>
      <c r="D1130" s="642">
        <f ca="1">SUMIFS(RAB!$F$14:$F$68,RAB!$C$14:$C$68,C1130)</f>
        <v>0</v>
      </c>
      <c r="E1130" s="551">
        <f ca="1" t="shared" si="39"/>
        <v>0</v>
      </c>
      <c r="F1130" s="551">
        <f ca="1">IF(D1130=0,0,SUM($E$713:E1130))</f>
        <v>0</v>
      </c>
    </row>
    <row r="1131" hidden="1" spans="2:6">
      <c r="B1131" s="641">
        <v>418</v>
      </c>
      <c r="C1131" s="642" t="str">
        <f ca="1">IF(ISERROR(OFFSET('HARGA SATUAN'!$C$6,MATCH(B1131,'HARGA SATUAN'!$N$7:$N$1492,0),0)),"",OFFSET('HARGA SATUAN'!$C$6,MATCH(B1131,'HARGA SATUAN'!$N$7:$N$1492,0),0))</f>
        <v/>
      </c>
      <c r="D1131" s="642">
        <f ca="1">SUMIFS(RAB!$F$14:$F$68,RAB!$C$14:$C$68,C1131)</f>
        <v>0</v>
      </c>
      <c r="E1131" s="551">
        <f ca="1" t="shared" si="39"/>
        <v>0</v>
      </c>
      <c r="F1131" s="551">
        <f ca="1">IF(D1131=0,0,SUM($E$713:E1131))</f>
        <v>0</v>
      </c>
    </row>
    <row r="1132" hidden="1" spans="2:6">
      <c r="B1132" s="641">
        <v>419</v>
      </c>
      <c r="C1132" s="642" t="str">
        <f ca="1">IF(ISERROR(OFFSET('HARGA SATUAN'!$C$6,MATCH(B1132,'HARGA SATUAN'!$N$7:$N$1492,0),0)),"",OFFSET('HARGA SATUAN'!$C$6,MATCH(B1132,'HARGA SATUAN'!$N$7:$N$1492,0),0))</f>
        <v/>
      </c>
      <c r="D1132" s="642">
        <f ca="1">SUMIFS(RAB!$F$14:$F$68,RAB!$C$14:$C$68,C1132)</f>
        <v>0</v>
      </c>
      <c r="E1132" s="551">
        <f ca="1" t="shared" si="39"/>
        <v>0</v>
      </c>
      <c r="F1132" s="551">
        <f ca="1">IF(D1132=0,0,SUM($E$713:E1132))</f>
        <v>0</v>
      </c>
    </row>
    <row r="1133" hidden="1" spans="2:6">
      <c r="B1133" s="641">
        <v>420</v>
      </c>
      <c r="C1133" s="642" t="str">
        <f ca="1">IF(ISERROR(OFFSET('HARGA SATUAN'!$C$6,MATCH(B1133,'HARGA SATUAN'!$N$7:$N$1492,0),0)),"",OFFSET('HARGA SATUAN'!$C$6,MATCH(B1133,'HARGA SATUAN'!$N$7:$N$1492,0),0))</f>
        <v/>
      </c>
      <c r="D1133" s="642">
        <f ca="1">SUMIFS(RAB!$F$14:$F$68,RAB!$C$14:$C$68,C1133)</f>
        <v>0</v>
      </c>
      <c r="E1133" s="551">
        <f ca="1" t="shared" si="39"/>
        <v>0</v>
      </c>
      <c r="F1133" s="551">
        <f ca="1">IF(D1133=0,0,SUM($E$713:E1133))</f>
        <v>0</v>
      </c>
    </row>
    <row r="1134" hidden="1" spans="2:6">
      <c r="B1134" s="641">
        <v>421</v>
      </c>
      <c r="C1134" s="642" t="str">
        <f ca="1">IF(ISERROR(OFFSET('HARGA SATUAN'!$C$6,MATCH(B1134,'HARGA SATUAN'!$N$7:$N$1492,0),0)),"",OFFSET('HARGA SATUAN'!$C$6,MATCH(B1134,'HARGA SATUAN'!$N$7:$N$1492,0),0))</f>
        <v/>
      </c>
      <c r="D1134" s="642">
        <f ca="1">SUMIFS(RAB!$F$14:$F$68,RAB!$C$14:$C$68,C1134)</f>
        <v>0</v>
      </c>
      <c r="E1134" s="551">
        <f ca="1" t="shared" si="39"/>
        <v>0</v>
      </c>
      <c r="F1134" s="551">
        <f ca="1">IF(D1134=0,0,SUM($E$713:E1134))</f>
        <v>0</v>
      </c>
    </row>
    <row r="1135" hidden="1" spans="2:6">
      <c r="B1135" s="641">
        <v>422</v>
      </c>
      <c r="C1135" s="642" t="str">
        <f ca="1">IF(ISERROR(OFFSET('HARGA SATUAN'!$C$6,MATCH(B1135,'HARGA SATUAN'!$N$7:$N$1492,0),0)),"",OFFSET('HARGA SATUAN'!$C$6,MATCH(B1135,'HARGA SATUAN'!$N$7:$N$1492,0),0))</f>
        <v/>
      </c>
      <c r="D1135" s="642">
        <f ca="1">SUMIFS(RAB!$F$14:$F$68,RAB!$C$14:$C$68,C1135)</f>
        <v>0</v>
      </c>
      <c r="E1135" s="551">
        <f ca="1" t="shared" si="39"/>
        <v>0</v>
      </c>
      <c r="F1135" s="551">
        <f ca="1">IF(D1135=0,0,SUM($E$713:E1135))</f>
        <v>0</v>
      </c>
    </row>
    <row r="1136" hidden="1" spans="2:6">
      <c r="B1136" s="641">
        <v>423</v>
      </c>
      <c r="C1136" s="642" t="str">
        <f ca="1">IF(ISERROR(OFFSET('HARGA SATUAN'!$C$6,MATCH(B1136,'HARGA SATUAN'!$N$7:$N$1492,0),0)),"",OFFSET('HARGA SATUAN'!$C$6,MATCH(B1136,'HARGA SATUAN'!$N$7:$N$1492,0),0))</f>
        <v/>
      </c>
      <c r="D1136" s="642">
        <f ca="1">SUMIFS(RAB!$F$14:$F$68,RAB!$C$14:$C$68,C1136)</f>
        <v>0</v>
      </c>
      <c r="E1136" s="551">
        <f ca="1" t="shared" si="39"/>
        <v>0</v>
      </c>
      <c r="F1136" s="551">
        <f ca="1">IF(D1136=0,0,SUM($E$713:E1136))</f>
        <v>0</v>
      </c>
    </row>
    <row r="1137" hidden="1" spans="2:6">
      <c r="B1137" s="641">
        <v>424</v>
      </c>
      <c r="C1137" s="642" t="str">
        <f ca="1">IF(ISERROR(OFFSET('HARGA SATUAN'!$C$6,MATCH(B1137,'HARGA SATUAN'!$N$7:$N$1492,0),0)),"",OFFSET('HARGA SATUAN'!$C$6,MATCH(B1137,'HARGA SATUAN'!$N$7:$N$1492,0),0))</f>
        <v/>
      </c>
      <c r="D1137" s="642">
        <f ca="1">SUMIFS(RAB!$F$14:$F$68,RAB!$C$14:$C$68,C1137)</f>
        <v>0</v>
      </c>
      <c r="E1137" s="551">
        <f ca="1" t="shared" si="39"/>
        <v>0</v>
      </c>
      <c r="F1137" s="551">
        <f ca="1">IF(D1137=0,0,SUM($E$713:E1137))</f>
        <v>0</v>
      </c>
    </row>
    <row r="1138" hidden="1" spans="2:6">
      <c r="B1138" s="641">
        <v>425</v>
      </c>
      <c r="C1138" s="642" t="str">
        <f ca="1">IF(ISERROR(OFFSET('HARGA SATUAN'!$C$6,MATCH(B1138,'HARGA SATUAN'!$N$7:$N$1492,0),0)),"",OFFSET('HARGA SATUAN'!$C$6,MATCH(B1138,'HARGA SATUAN'!$N$7:$N$1492,0),0))</f>
        <v/>
      </c>
      <c r="D1138" s="642">
        <f ca="1">SUMIFS(RAB!$F$14:$F$68,RAB!$C$14:$C$68,C1138)</f>
        <v>0</v>
      </c>
      <c r="E1138" s="551">
        <f ca="1" t="shared" si="39"/>
        <v>0</v>
      </c>
      <c r="F1138" s="551">
        <f ca="1">IF(D1138=0,0,SUM($E$713:E1138))</f>
        <v>0</v>
      </c>
    </row>
    <row r="1139" hidden="1" spans="2:6">
      <c r="B1139" s="641">
        <v>426</v>
      </c>
      <c r="C1139" s="642" t="str">
        <f ca="1">IF(ISERROR(OFFSET('HARGA SATUAN'!$C$6,MATCH(B1139,'HARGA SATUAN'!$N$7:$N$1492,0),0)),"",OFFSET('HARGA SATUAN'!$C$6,MATCH(B1139,'HARGA SATUAN'!$N$7:$N$1492,0),0))</f>
        <v/>
      </c>
      <c r="D1139" s="642">
        <f ca="1">SUMIFS(RAB!$F$14:$F$68,RAB!$C$14:$C$68,C1139)</f>
        <v>0</v>
      </c>
      <c r="E1139" s="551">
        <f ca="1" t="shared" si="39"/>
        <v>0</v>
      </c>
      <c r="F1139" s="551">
        <f ca="1">IF(D1139=0,0,SUM($E$713:E1139))</f>
        <v>0</v>
      </c>
    </row>
    <row r="1140" hidden="1" spans="2:6">
      <c r="B1140" s="641">
        <v>427</v>
      </c>
      <c r="C1140" s="642" t="str">
        <f ca="1">IF(ISERROR(OFFSET('HARGA SATUAN'!$C$6,MATCH(B1140,'HARGA SATUAN'!$N$7:$N$1492,0),0)),"",OFFSET('HARGA SATUAN'!$C$6,MATCH(B1140,'HARGA SATUAN'!$N$7:$N$1492,0),0))</f>
        <v/>
      </c>
      <c r="D1140" s="642">
        <f ca="1">SUMIFS(RAB!$F$14:$F$68,RAB!$C$14:$C$68,C1140)</f>
        <v>0</v>
      </c>
      <c r="E1140" s="551">
        <f ca="1" t="shared" si="39"/>
        <v>0</v>
      </c>
      <c r="F1140" s="551">
        <f ca="1">IF(D1140=0,0,SUM($E$713:E1140))</f>
        <v>0</v>
      </c>
    </row>
    <row r="1141" hidden="1" spans="2:6">
      <c r="B1141" s="641">
        <v>428</v>
      </c>
      <c r="C1141" s="642" t="str">
        <f ca="1">IF(ISERROR(OFFSET('HARGA SATUAN'!$C$6,MATCH(B1141,'HARGA SATUAN'!$N$7:$N$1492,0),0)),"",OFFSET('HARGA SATUAN'!$C$6,MATCH(B1141,'HARGA SATUAN'!$N$7:$N$1492,0),0))</f>
        <v/>
      </c>
      <c r="D1141" s="642">
        <f ca="1">SUMIFS(RAB!$F$14:$F$68,RAB!$C$14:$C$68,C1141)</f>
        <v>0</v>
      </c>
      <c r="E1141" s="551">
        <f ca="1" t="shared" si="39"/>
        <v>0</v>
      </c>
      <c r="F1141" s="551">
        <f ca="1">IF(D1141=0,0,SUM($E$713:E1141))</f>
        <v>0</v>
      </c>
    </row>
    <row r="1142" hidden="1" spans="2:6">
      <c r="B1142" s="641">
        <v>429</v>
      </c>
      <c r="C1142" s="642" t="str">
        <f ca="1">IF(ISERROR(OFFSET('HARGA SATUAN'!$C$6,MATCH(B1142,'HARGA SATUAN'!$N$7:$N$1492,0),0)),"",OFFSET('HARGA SATUAN'!$C$6,MATCH(B1142,'HARGA SATUAN'!$N$7:$N$1492,0),0))</f>
        <v/>
      </c>
      <c r="D1142" s="642">
        <f ca="1">SUMIFS(RAB!$F$14:$F$68,RAB!$C$14:$C$68,C1142)</f>
        <v>0</v>
      </c>
      <c r="E1142" s="551">
        <f ca="1" t="shared" si="39"/>
        <v>0</v>
      </c>
      <c r="F1142" s="551">
        <f ca="1">IF(D1142=0,0,SUM($E$713:E1142))</f>
        <v>0</v>
      </c>
    </row>
    <row r="1143" hidden="1" spans="2:6">
      <c r="B1143" s="641">
        <v>430</v>
      </c>
      <c r="C1143" s="642" t="str">
        <f ca="1">IF(ISERROR(OFFSET('HARGA SATUAN'!$C$6,MATCH(B1143,'HARGA SATUAN'!$N$7:$N$1492,0),0)),"",OFFSET('HARGA SATUAN'!$C$6,MATCH(B1143,'HARGA SATUAN'!$N$7:$N$1492,0),0))</f>
        <v/>
      </c>
      <c r="D1143" s="642">
        <f ca="1">SUMIFS(RAB!$F$14:$F$68,RAB!$C$14:$C$68,C1143)</f>
        <v>0</v>
      </c>
      <c r="E1143" s="551">
        <f ca="1" t="shared" si="39"/>
        <v>0</v>
      </c>
      <c r="F1143" s="551">
        <f ca="1">IF(D1143=0,0,SUM($E$713:E1143))</f>
        <v>0</v>
      </c>
    </row>
    <row r="1144" hidden="1" spans="2:6">
      <c r="B1144" s="641">
        <v>431</v>
      </c>
      <c r="C1144" s="642" t="str">
        <f ca="1">IF(ISERROR(OFFSET('HARGA SATUAN'!$C$6,MATCH(B1144,'HARGA SATUAN'!$N$7:$N$1492,0),0)),"",OFFSET('HARGA SATUAN'!$C$6,MATCH(B1144,'HARGA SATUAN'!$N$7:$N$1492,0),0))</f>
        <v/>
      </c>
      <c r="D1144" s="642">
        <f ca="1">SUMIFS(RAB!$F$14:$F$68,RAB!$C$14:$C$68,C1144)</f>
        <v>0</v>
      </c>
      <c r="E1144" s="551">
        <f ca="1" t="shared" si="39"/>
        <v>0</v>
      </c>
      <c r="F1144" s="551">
        <f ca="1">IF(D1144=0,0,SUM($E$713:E1144))</f>
        <v>0</v>
      </c>
    </row>
    <row r="1145" hidden="1" spans="2:6">
      <c r="B1145" s="641">
        <v>432</v>
      </c>
      <c r="C1145" s="642" t="str">
        <f ca="1">IF(ISERROR(OFFSET('HARGA SATUAN'!$C$6,MATCH(B1145,'HARGA SATUAN'!$N$7:$N$1492,0),0)),"",OFFSET('HARGA SATUAN'!$C$6,MATCH(B1145,'HARGA SATUAN'!$N$7:$N$1492,0),0))</f>
        <v/>
      </c>
      <c r="D1145" s="642">
        <f ca="1">SUMIFS(RAB!$F$14:$F$68,RAB!$C$14:$C$68,C1145)</f>
        <v>0</v>
      </c>
      <c r="E1145" s="551">
        <f ca="1" t="shared" si="39"/>
        <v>0</v>
      </c>
      <c r="F1145" s="551">
        <f ca="1">IF(D1145=0,0,SUM($E$713:E1145))</f>
        <v>0</v>
      </c>
    </row>
    <row r="1146" hidden="1" spans="2:6">
      <c r="B1146" s="641">
        <v>433</v>
      </c>
      <c r="C1146" s="642" t="str">
        <f ca="1">IF(ISERROR(OFFSET('HARGA SATUAN'!$C$6,MATCH(B1146,'HARGA SATUAN'!$N$7:$N$1492,0),0)),"",OFFSET('HARGA SATUAN'!$C$6,MATCH(B1146,'HARGA SATUAN'!$N$7:$N$1492,0),0))</f>
        <v/>
      </c>
      <c r="D1146" s="642">
        <f ca="1">SUMIFS(RAB!$F$14:$F$68,RAB!$C$14:$C$68,C1146)</f>
        <v>0</v>
      </c>
      <c r="E1146" s="551">
        <f ca="1" t="shared" si="39"/>
        <v>0</v>
      </c>
      <c r="F1146" s="551">
        <f ca="1">IF(D1146=0,0,SUM($E$713:E1146))</f>
        <v>0</v>
      </c>
    </row>
    <row r="1147" hidden="1" spans="2:6">
      <c r="B1147" s="641">
        <v>434</v>
      </c>
      <c r="C1147" s="642" t="str">
        <f ca="1">IF(ISERROR(OFFSET('HARGA SATUAN'!$C$6,MATCH(B1147,'HARGA SATUAN'!$N$7:$N$1492,0),0)),"",OFFSET('HARGA SATUAN'!$C$6,MATCH(B1147,'HARGA SATUAN'!$N$7:$N$1492,0),0))</f>
        <v/>
      </c>
      <c r="D1147" s="642">
        <f ca="1">SUMIFS(RAB!$F$14:$F$68,RAB!$C$14:$C$68,C1147)</f>
        <v>0</v>
      </c>
      <c r="E1147" s="551">
        <f ca="1" t="shared" si="39"/>
        <v>0</v>
      </c>
      <c r="F1147" s="551">
        <f ca="1">IF(D1147=0,0,SUM($E$713:E1147))</f>
        <v>0</v>
      </c>
    </row>
    <row r="1148" hidden="1" spans="2:6">
      <c r="B1148" s="641">
        <v>435</v>
      </c>
      <c r="C1148" s="642" t="str">
        <f ca="1">IF(ISERROR(OFFSET('HARGA SATUAN'!$C$6,MATCH(B1148,'HARGA SATUAN'!$N$7:$N$1492,0),0)),"",OFFSET('HARGA SATUAN'!$C$6,MATCH(B1148,'HARGA SATUAN'!$N$7:$N$1492,0),0))</f>
        <v/>
      </c>
      <c r="D1148" s="642">
        <f ca="1">SUMIFS(RAB!$F$14:$F$68,RAB!$C$14:$C$68,C1148)</f>
        <v>0</v>
      </c>
      <c r="E1148" s="551">
        <f ca="1" t="shared" si="39"/>
        <v>0</v>
      </c>
      <c r="F1148" s="551">
        <f ca="1">IF(D1148=0,0,SUM($E$713:E1148))</f>
        <v>0</v>
      </c>
    </row>
    <row r="1149" hidden="1" spans="2:6">
      <c r="B1149" s="641">
        <v>436</v>
      </c>
      <c r="C1149" s="642" t="str">
        <f ca="1">IF(ISERROR(OFFSET('HARGA SATUAN'!$C$6,MATCH(B1149,'HARGA SATUAN'!$N$7:$N$1492,0),0)),"",OFFSET('HARGA SATUAN'!$C$6,MATCH(B1149,'HARGA SATUAN'!$N$7:$N$1492,0),0))</f>
        <v/>
      </c>
      <c r="D1149" s="642">
        <f ca="1">SUMIFS(RAB!$F$14:$F$68,RAB!$C$14:$C$68,C1149)</f>
        <v>0</v>
      </c>
      <c r="E1149" s="551">
        <f ca="1" t="shared" si="39"/>
        <v>0</v>
      </c>
      <c r="F1149" s="551">
        <f ca="1">IF(D1149=0,0,SUM($E$713:E1149))</f>
        <v>0</v>
      </c>
    </row>
    <row r="1150" hidden="1" spans="2:6">
      <c r="B1150" s="641">
        <v>437</v>
      </c>
      <c r="C1150" s="642" t="str">
        <f ca="1">IF(ISERROR(OFFSET('HARGA SATUAN'!$C$6,MATCH(B1150,'HARGA SATUAN'!$N$7:$N$1492,0),0)),"",OFFSET('HARGA SATUAN'!$C$6,MATCH(B1150,'HARGA SATUAN'!$N$7:$N$1492,0),0))</f>
        <v/>
      </c>
      <c r="D1150" s="642">
        <f ca="1">SUMIFS(RAB!$F$14:$F$68,RAB!$C$14:$C$68,C1150)</f>
        <v>0</v>
      </c>
      <c r="E1150" s="551">
        <f ca="1" t="shared" si="39"/>
        <v>0</v>
      </c>
      <c r="F1150" s="551">
        <f ca="1">IF(D1150=0,0,SUM($E$713:E1150))</f>
        <v>0</v>
      </c>
    </row>
    <row r="1151" hidden="1" spans="2:6">
      <c r="B1151" s="641">
        <v>438</v>
      </c>
      <c r="C1151" s="642" t="str">
        <f ca="1">IF(ISERROR(OFFSET('HARGA SATUAN'!$C$6,MATCH(B1151,'HARGA SATUAN'!$N$7:$N$1492,0),0)),"",OFFSET('HARGA SATUAN'!$C$6,MATCH(B1151,'HARGA SATUAN'!$N$7:$N$1492,0),0))</f>
        <v/>
      </c>
      <c r="D1151" s="642">
        <f ca="1">SUMIFS(RAB!$F$14:$F$68,RAB!$C$14:$C$68,C1151)</f>
        <v>0</v>
      </c>
      <c r="E1151" s="551">
        <f ca="1" t="shared" si="39"/>
        <v>0</v>
      </c>
      <c r="F1151" s="551">
        <f ca="1">IF(D1151=0,0,SUM($E$713:E1151))</f>
        <v>0</v>
      </c>
    </row>
    <row r="1152" hidden="1" spans="2:6">
      <c r="B1152" s="641">
        <v>439</v>
      </c>
      <c r="C1152" s="642" t="str">
        <f ca="1">IF(ISERROR(OFFSET('HARGA SATUAN'!$C$6,MATCH(B1152,'HARGA SATUAN'!$N$7:$N$1492,0),0)),"",OFFSET('HARGA SATUAN'!$C$6,MATCH(B1152,'HARGA SATUAN'!$N$7:$N$1492,0),0))</f>
        <v/>
      </c>
      <c r="D1152" s="642">
        <f ca="1">SUMIFS(RAB!$F$14:$F$68,RAB!$C$14:$C$68,C1152)</f>
        <v>0</v>
      </c>
      <c r="E1152" s="551">
        <f ca="1" t="shared" si="39"/>
        <v>0</v>
      </c>
      <c r="F1152" s="551">
        <f ca="1">IF(D1152=0,0,SUM($E$713:E1152))</f>
        <v>0</v>
      </c>
    </row>
    <row r="1153" hidden="1" spans="2:6">
      <c r="B1153" s="641">
        <v>440</v>
      </c>
      <c r="C1153" s="642" t="str">
        <f ca="1">IF(ISERROR(OFFSET('HARGA SATUAN'!$C$6,MATCH(B1153,'HARGA SATUAN'!$N$7:$N$1492,0),0)),"",OFFSET('HARGA SATUAN'!$C$6,MATCH(B1153,'HARGA SATUAN'!$N$7:$N$1492,0),0))</f>
        <v/>
      </c>
      <c r="D1153" s="642">
        <f ca="1">SUMIFS(RAB!$F$14:$F$68,RAB!$C$14:$C$68,C1153)</f>
        <v>0</v>
      </c>
      <c r="E1153" s="551">
        <f ca="1" t="shared" si="39"/>
        <v>0</v>
      </c>
      <c r="F1153" s="551">
        <f ca="1">IF(D1153=0,0,SUM($E$713:E1153))</f>
        <v>0</v>
      </c>
    </row>
    <row r="1154" hidden="1" spans="2:6">
      <c r="B1154" s="641">
        <v>441</v>
      </c>
      <c r="C1154" s="642" t="str">
        <f ca="1">IF(ISERROR(OFFSET('HARGA SATUAN'!$C$6,MATCH(B1154,'HARGA SATUAN'!$N$7:$N$1492,0),0)),"",OFFSET('HARGA SATUAN'!$C$6,MATCH(B1154,'HARGA SATUAN'!$N$7:$N$1492,0),0))</f>
        <v/>
      </c>
      <c r="D1154" s="642">
        <f ca="1">SUMIFS(RAB!$F$14:$F$68,RAB!$C$14:$C$68,C1154)</f>
        <v>0</v>
      </c>
      <c r="E1154" s="551">
        <f ca="1" t="shared" si="39"/>
        <v>0</v>
      </c>
      <c r="F1154" s="551">
        <f ca="1">IF(D1154=0,0,SUM($E$713:E1154))</f>
        <v>0</v>
      </c>
    </row>
    <row r="1155" hidden="1" spans="2:6">
      <c r="B1155" s="641">
        <v>442</v>
      </c>
      <c r="C1155" s="642" t="str">
        <f ca="1">IF(ISERROR(OFFSET('HARGA SATUAN'!$C$6,MATCH(B1155,'HARGA SATUAN'!$N$7:$N$1492,0),0)),"",OFFSET('HARGA SATUAN'!$C$6,MATCH(B1155,'HARGA SATUAN'!$N$7:$N$1492,0),0))</f>
        <v/>
      </c>
      <c r="D1155" s="642">
        <f ca="1">SUMIFS(RAB!$F$14:$F$68,RAB!$C$14:$C$68,C1155)</f>
        <v>0</v>
      </c>
      <c r="E1155" s="551">
        <f ca="1" t="shared" si="39"/>
        <v>0</v>
      </c>
      <c r="F1155" s="551">
        <f ca="1">IF(D1155=0,0,SUM($E$713:E1155))</f>
        <v>0</v>
      </c>
    </row>
    <row r="1156" hidden="1" spans="2:6">
      <c r="B1156" s="641">
        <v>443</v>
      </c>
      <c r="C1156" s="642" t="str">
        <f ca="1">IF(ISERROR(OFFSET('HARGA SATUAN'!$C$6,MATCH(B1156,'HARGA SATUAN'!$N$7:$N$1492,0),0)),"",OFFSET('HARGA SATUAN'!$C$6,MATCH(B1156,'HARGA SATUAN'!$N$7:$N$1492,0),0))</f>
        <v/>
      </c>
      <c r="D1156" s="642">
        <f ca="1">SUMIFS(RAB!$F$14:$F$68,RAB!$C$14:$C$68,C1156)</f>
        <v>0</v>
      </c>
      <c r="E1156" s="551">
        <f ca="1" t="shared" si="39"/>
        <v>0</v>
      </c>
      <c r="F1156" s="551">
        <f ca="1">IF(D1156=0,0,SUM($E$713:E1156))</f>
        <v>0</v>
      </c>
    </row>
    <row r="1157" hidden="1" spans="2:6">
      <c r="B1157" s="641">
        <v>444</v>
      </c>
      <c r="C1157" s="642" t="str">
        <f ca="1">IF(ISERROR(OFFSET('HARGA SATUAN'!$C$6,MATCH(B1157,'HARGA SATUAN'!$N$7:$N$1492,0),0)),"",OFFSET('HARGA SATUAN'!$C$6,MATCH(B1157,'HARGA SATUAN'!$N$7:$N$1492,0),0))</f>
        <v/>
      </c>
      <c r="D1157" s="642">
        <f ca="1">SUMIFS(RAB!$F$14:$F$68,RAB!$C$14:$C$68,C1157)</f>
        <v>0</v>
      </c>
      <c r="E1157" s="551">
        <f ca="1" t="shared" si="39"/>
        <v>0</v>
      </c>
      <c r="F1157" s="551">
        <f ca="1">IF(D1157=0,0,SUM($E$713:E1157))</f>
        <v>0</v>
      </c>
    </row>
    <row r="1158" hidden="1" spans="2:6">
      <c r="B1158" s="641">
        <v>445</v>
      </c>
      <c r="C1158" s="642" t="str">
        <f ca="1">IF(ISERROR(OFFSET('HARGA SATUAN'!$C$6,MATCH(B1158,'HARGA SATUAN'!$N$7:$N$1492,0),0)),"",OFFSET('HARGA SATUAN'!$C$6,MATCH(B1158,'HARGA SATUAN'!$N$7:$N$1492,0),0))</f>
        <v/>
      </c>
      <c r="D1158" s="642">
        <f ca="1">SUMIFS(RAB!$F$14:$F$68,RAB!$C$14:$C$68,C1158)</f>
        <v>0</v>
      </c>
      <c r="E1158" s="551">
        <f ca="1" t="shared" si="39"/>
        <v>0</v>
      </c>
      <c r="F1158" s="551">
        <f ca="1">IF(D1158=0,0,SUM($E$713:E1158))</f>
        <v>0</v>
      </c>
    </row>
    <row r="1159" hidden="1" spans="2:6">
      <c r="B1159" s="641">
        <v>446</v>
      </c>
      <c r="C1159" s="642" t="str">
        <f ca="1">IF(ISERROR(OFFSET('HARGA SATUAN'!$C$6,MATCH(B1159,'HARGA SATUAN'!$N$7:$N$1492,0),0)),"",OFFSET('HARGA SATUAN'!$C$6,MATCH(B1159,'HARGA SATUAN'!$N$7:$N$1492,0),0))</f>
        <v/>
      </c>
      <c r="D1159" s="642">
        <f ca="1">SUMIFS(RAB!$F$14:$F$68,RAB!$C$14:$C$68,C1159)</f>
        <v>0</v>
      </c>
      <c r="E1159" s="551">
        <f ca="1" t="shared" si="39"/>
        <v>0</v>
      </c>
      <c r="F1159" s="551">
        <f ca="1">IF(D1159=0,0,SUM($E$713:E1159))</f>
        <v>0</v>
      </c>
    </row>
    <row r="1160" hidden="1" spans="2:6">
      <c r="B1160" s="641">
        <v>447</v>
      </c>
      <c r="C1160" s="642" t="str">
        <f ca="1">IF(ISERROR(OFFSET('HARGA SATUAN'!$C$6,MATCH(B1160,'HARGA SATUAN'!$N$7:$N$1492,0),0)),"",OFFSET('HARGA SATUAN'!$C$6,MATCH(B1160,'HARGA SATUAN'!$N$7:$N$1492,0),0))</f>
        <v/>
      </c>
      <c r="D1160" s="642">
        <f ca="1">SUMIFS(RAB!$F$14:$F$68,RAB!$C$14:$C$68,C1160)</f>
        <v>0</v>
      </c>
      <c r="E1160" s="551">
        <f ca="1" t="shared" si="39"/>
        <v>0</v>
      </c>
      <c r="F1160" s="551">
        <f ca="1">IF(D1160=0,0,SUM($E$713:E1160))</f>
        <v>0</v>
      </c>
    </row>
    <row r="1161" hidden="1" spans="2:6">
      <c r="B1161" s="641">
        <v>448</v>
      </c>
      <c r="C1161" s="642" t="str">
        <f ca="1">IF(ISERROR(OFFSET('HARGA SATUAN'!$C$6,MATCH(B1161,'HARGA SATUAN'!$N$7:$N$1492,0),0)),"",OFFSET('HARGA SATUAN'!$C$6,MATCH(B1161,'HARGA SATUAN'!$N$7:$N$1492,0),0))</f>
        <v/>
      </c>
      <c r="D1161" s="642">
        <f ca="1">SUMIFS(RAB!$F$14:$F$68,RAB!$C$14:$C$68,C1161)</f>
        <v>0</v>
      </c>
      <c r="E1161" s="551">
        <f ca="1" t="shared" si="39"/>
        <v>0</v>
      </c>
      <c r="F1161" s="551">
        <f ca="1">IF(D1161=0,0,SUM($E$713:E1161))</f>
        <v>0</v>
      </c>
    </row>
    <row r="1162" hidden="1" spans="2:6">
      <c r="B1162" s="641">
        <v>449</v>
      </c>
      <c r="C1162" s="642" t="str">
        <f ca="1">IF(ISERROR(OFFSET('HARGA SATUAN'!$C$6,MATCH(B1162,'HARGA SATUAN'!$N$7:$N$1492,0),0)),"",OFFSET('HARGA SATUAN'!$C$6,MATCH(B1162,'HARGA SATUAN'!$N$7:$N$1492,0),0))</f>
        <v/>
      </c>
      <c r="D1162" s="642">
        <f ca="1">SUMIFS(RAB!$F$14:$F$68,RAB!$C$14:$C$68,C1162)</f>
        <v>0</v>
      </c>
      <c r="E1162" s="551">
        <f ca="1" t="shared" si="39"/>
        <v>0</v>
      </c>
      <c r="F1162" s="551">
        <f ca="1">IF(D1162=0,0,SUM($E$713:E1162))</f>
        <v>0</v>
      </c>
    </row>
    <row r="1163" hidden="1" spans="2:6">
      <c r="B1163" s="641">
        <v>450</v>
      </c>
      <c r="C1163" s="642" t="str">
        <f ca="1">IF(ISERROR(OFFSET('HARGA SATUAN'!$C$6,MATCH(B1163,'HARGA SATUAN'!$N$7:$N$1492,0),0)),"",OFFSET('HARGA SATUAN'!$C$6,MATCH(B1163,'HARGA SATUAN'!$N$7:$N$1492,0),0))</f>
        <v/>
      </c>
      <c r="D1163" s="642">
        <f ca="1">SUMIFS(RAB!$F$14:$F$68,RAB!$C$14:$C$68,C1163)</f>
        <v>0</v>
      </c>
      <c r="E1163" s="551">
        <f ca="1" t="shared" ref="E1163:E1226" si="40">IF(D1163=0,0,1)</f>
        <v>0</v>
      </c>
      <c r="F1163" s="551">
        <f ca="1">IF(D1163=0,0,SUM($E$713:E1163))</f>
        <v>0</v>
      </c>
    </row>
    <row r="1164" hidden="1" spans="2:6">
      <c r="B1164" s="641">
        <v>451</v>
      </c>
      <c r="C1164" s="642" t="str">
        <f ca="1">IF(ISERROR(OFFSET('HARGA SATUAN'!$C$6,MATCH(B1164,'HARGA SATUAN'!$N$7:$N$1492,0),0)),"",OFFSET('HARGA SATUAN'!$C$6,MATCH(B1164,'HARGA SATUAN'!$N$7:$N$1492,0),0))</f>
        <v/>
      </c>
      <c r="D1164" s="642">
        <f ca="1">SUMIFS(RAB!$F$14:$F$68,RAB!$C$14:$C$68,C1164)</f>
        <v>0</v>
      </c>
      <c r="E1164" s="551">
        <f ca="1" t="shared" si="40"/>
        <v>0</v>
      </c>
      <c r="F1164" s="551">
        <f ca="1">IF(D1164=0,0,SUM($E$713:E1164))</f>
        <v>0</v>
      </c>
    </row>
    <row r="1165" hidden="1" spans="2:6">
      <c r="B1165" s="641">
        <v>452</v>
      </c>
      <c r="C1165" s="642" t="str">
        <f ca="1">IF(ISERROR(OFFSET('HARGA SATUAN'!$C$6,MATCH(B1165,'HARGA SATUAN'!$N$7:$N$1492,0),0)),"",OFFSET('HARGA SATUAN'!$C$6,MATCH(B1165,'HARGA SATUAN'!$N$7:$N$1492,0),0))</f>
        <v/>
      </c>
      <c r="D1165" s="642">
        <f ca="1">SUMIFS(RAB!$F$14:$F$68,RAB!$C$14:$C$68,C1165)</f>
        <v>0</v>
      </c>
      <c r="E1165" s="551">
        <f ca="1" t="shared" si="40"/>
        <v>0</v>
      </c>
      <c r="F1165" s="551">
        <f ca="1">IF(D1165=0,0,SUM($E$713:E1165))</f>
        <v>0</v>
      </c>
    </row>
    <row r="1166" hidden="1" spans="2:6">
      <c r="B1166" s="641">
        <v>453</v>
      </c>
      <c r="C1166" s="642" t="str">
        <f ca="1">IF(ISERROR(OFFSET('HARGA SATUAN'!$C$6,MATCH(B1166,'HARGA SATUAN'!$N$7:$N$1492,0),0)),"",OFFSET('HARGA SATUAN'!$C$6,MATCH(B1166,'HARGA SATUAN'!$N$7:$N$1492,0),0))</f>
        <v/>
      </c>
      <c r="D1166" s="642">
        <f ca="1">SUMIFS(RAB!$F$14:$F$68,RAB!$C$14:$C$68,C1166)</f>
        <v>0</v>
      </c>
      <c r="E1166" s="551">
        <f ca="1" t="shared" si="40"/>
        <v>0</v>
      </c>
      <c r="F1166" s="551">
        <f ca="1">IF(D1166=0,0,SUM($E$713:E1166))</f>
        <v>0</v>
      </c>
    </row>
    <row r="1167" hidden="1" spans="2:6">
      <c r="B1167" s="641">
        <v>454</v>
      </c>
      <c r="C1167" s="642" t="str">
        <f ca="1">IF(ISERROR(OFFSET('HARGA SATUAN'!$C$6,MATCH(B1167,'HARGA SATUAN'!$N$7:$N$1492,0),0)),"",OFFSET('HARGA SATUAN'!$C$6,MATCH(B1167,'HARGA SATUAN'!$N$7:$N$1492,0),0))</f>
        <v/>
      </c>
      <c r="D1167" s="642">
        <f ca="1">SUMIFS(RAB!$F$14:$F$68,RAB!$C$14:$C$68,C1167)</f>
        <v>0</v>
      </c>
      <c r="E1167" s="551">
        <f ca="1" t="shared" si="40"/>
        <v>0</v>
      </c>
      <c r="F1167" s="551">
        <f ca="1">IF(D1167=0,0,SUM($E$713:E1167))</f>
        <v>0</v>
      </c>
    </row>
    <row r="1168" hidden="1" spans="2:6">
      <c r="B1168" s="641">
        <v>455</v>
      </c>
      <c r="C1168" s="642" t="str">
        <f ca="1">IF(ISERROR(OFFSET('HARGA SATUAN'!$C$6,MATCH(B1168,'HARGA SATUAN'!$N$7:$N$1492,0),0)),"",OFFSET('HARGA SATUAN'!$C$6,MATCH(B1168,'HARGA SATUAN'!$N$7:$N$1492,0),0))</f>
        <v/>
      </c>
      <c r="D1168" s="642">
        <f ca="1">SUMIFS(RAB!$F$14:$F$68,RAB!$C$14:$C$68,C1168)</f>
        <v>0</v>
      </c>
      <c r="E1168" s="551">
        <f ca="1" t="shared" si="40"/>
        <v>0</v>
      </c>
      <c r="F1168" s="551">
        <f ca="1">IF(D1168=0,0,SUM($E$713:E1168))</f>
        <v>0</v>
      </c>
    </row>
    <row r="1169" hidden="1" spans="2:6">
      <c r="B1169" s="641">
        <v>456</v>
      </c>
      <c r="C1169" s="642" t="str">
        <f ca="1">IF(ISERROR(OFFSET('HARGA SATUAN'!$C$6,MATCH(B1169,'HARGA SATUAN'!$N$7:$N$1492,0),0)),"",OFFSET('HARGA SATUAN'!$C$6,MATCH(B1169,'HARGA SATUAN'!$N$7:$N$1492,0),0))</f>
        <v/>
      </c>
      <c r="D1169" s="642">
        <f ca="1">SUMIFS(RAB!$F$14:$F$68,RAB!$C$14:$C$68,C1169)</f>
        <v>0</v>
      </c>
      <c r="E1169" s="551">
        <f ca="1" t="shared" si="40"/>
        <v>0</v>
      </c>
      <c r="F1169" s="551">
        <f ca="1">IF(D1169=0,0,SUM($E$713:E1169))</f>
        <v>0</v>
      </c>
    </row>
    <row r="1170" hidden="1" spans="2:6">
      <c r="B1170" s="641">
        <v>457</v>
      </c>
      <c r="C1170" s="642" t="str">
        <f ca="1">IF(ISERROR(OFFSET('HARGA SATUAN'!$C$6,MATCH(B1170,'HARGA SATUAN'!$N$7:$N$1492,0),0)),"",OFFSET('HARGA SATUAN'!$C$6,MATCH(B1170,'HARGA SATUAN'!$N$7:$N$1492,0),0))</f>
        <v/>
      </c>
      <c r="D1170" s="642">
        <f ca="1">SUMIFS(RAB!$F$14:$F$68,RAB!$C$14:$C$68,C1170)</f>
        <v>0</v>
      </c>
      <c r="E1170" s="551">
        <f ca="1" t="shared" si="40"/>
        <v>0</v>
      </c>
      <c r="F1170" s="551">
        <f ca="1">IF(D1170=0,0,SUM($E$713:E1170))</f>
        <v>0</v>
      </c>
    </row>
    <row r="1171" hidden="1" spans="2:6">
      <c r="B1171" s="641">
        <v>458</v>
      </c>
      <c r="C1171" s="642" t="str">
        <f ca="1">IF(ISERROR(OFFSET('HARGA SATUAN'!$C$6,MATCH(B1171,'HARGA SATUAN'!$N$7:$N$1492,0),0)),"",OFFSET('HARGA SATUAN'!$C$6,MATCH(B1171,'HARGA SATUAN'!$N$7:$N$1492,0),0))</f>
        <v/>
      </c>
      <c r="D1171" s="642">
        <f ca="1">SUMIFS(RAB!$F$14:$F$68,RAB!$C$14:$C$68,C1171)</f>
        <v>0</v>
      </c>
      <c r="E1171" s="551">
        <f ca="1" t="shared" si="40"/>
        <v>0</v>
      </c>
      <c r="F1171" s="551">
        <f ca="1">IF(D1171=0,0,SUM($E$713:E1171))</f>
        <v>0</v>
      </c>
    </row>
    <row r="1172" hidden="1" spans="2:6">
      <c r="B1172" s="641">
        <v>459</v>
      </c>
      <c r="C1172" s="642" t="str">
        <f ca="1">IF(ISERROR(OFFSET('HARGA SATUAN'!$C$6,MATCH(B1172,'HARGA SATUAN'!$N$7:$N$1492,0),0)),"",OFFSET('HARGA SATUAN'!$C$6,MATCH(B1172,'HARGA SATUAN'!$N$7:$N$1492,0),0))</f>
        <v/>
      </c>
      <c r="D1172" s="642">
        <f ca="1">SUMIFS(RAB!$F$14:$F$68,RAB!$C$14:$C$68,C1172)</f>
        <v>0</v>
      </c>
      <c r="E1172" s="551">
        <f ca="1" t="shared" si="40"/>
        <v>0</v>
      </c>
      <c r="F1172" s="551">
        <f ca="1">IF(D1172=0,0,SUM($E$713:E1172))</f>
        <v>0</v>
      </c>
    </row>
    <row r="1173" hidden="1" spans="2:6">
      <c r="B1173" s="641">
        <v>460</v>
      </c>
      <c r="C1173" s="642" t="str">
        <f ca="1">IF(ISERROR(OFFSET('HARGA SATUAN'!$C$6,MATCH(B1173,'HARGA SATUAN'!$N$7:$N$1492,0),0)),"",OFFSET('HARGA SATUAN'!$C$6,MATCH(B1173,'HARGA SATUAN'!$N$7:$N$1492,0),0))</f>
        <v/>
      </c>
      <c r="D1173" s="642">
        <f ca="1">SUMIFS(RAB!$F$14:$F$68,RAB!$C$14:$C$68,C1173)</f>
        <v>0</v>
      </c>
      <c r="E1173" s="551">
        <f ca="1" t="shared" si="40"/>
        <v>0</v>
      </c>
      <c r="F1173" s="551">
        <f ca="1">IF(D1173=0,0,SUM($E$713:E1173))</f>
        <v>0</v>
      </c>
    </row>
    <row r="1174" hidden="1" spans="2:6">
      <c r="B1174" s="641">
        <v>461</v>
      </c>
      <c r="C1174" s="642" t="str">
        <f ca="1">IF(ISERROR(OFFSET('HARGA SATUAN'!$C$6,MATCH(B1174,'HARGA SATUAN'!$N$7:$N$1492,0),0)),"",OFFSET('HARGA SATUAN'!$C$6,MATCH(B1174,'HARGA SATUAN'!$N$7:$N$1492,0),0))</f>
        <v/>
      </c>
      <c r="D1174" s="642">
        <f ca="1">SUMIFS(RAB!$F$14:$F$68,RAB!$C$14:$C$68,C1174)</f>
        <v>0</v>
      </c>
      <c r="E1174" s="551">
        <f ca="1" t="shared" si="40"/>
        <v>0</v>
      </c>
      <c r="F1174" s="551">
        <f ca="1">IF(D1174=0,0,SUM($E$713:E1174))</f>
        <v>0</v>
      </c>
    </row>
    <row r="1175" hidden="1" spans="2:6">
      <c r="B1175" s="641">
        <v>462</v>
      </c>
      <c r="C1175" s="642" t="str">
        <f ca="1">IF(ISERROR(OFFSET('HARGA SATUAN'!$C$6,MATCH(B1175,'HARGA SATUAN'!$N$7:$N$1492,0),0)),"",OFFSET('HARGA SATUAN'!$C$6,MATCH(B1175,'HARGA SATUAN'!$N$7:$N$1492,0),0))</f>
        <v/>
      </c>
      <c r="D1175" s="642">
        <f ca="1">SUMIFS(RAB!$F$14:$F$68,RAB!$C$14:$C$68,C1175)</f>
        <v>0</v>
      </c>
      <c r="E1175" s="551">
        <f ca="1" t="shared" si="40"/>
        <v>0</v>
      </c>
      <c r="F1175" s="551">
        <f ca="1">IF(D1175=0,0,SUM($E$713:E1175))</f>
        <v>0</v>
      </c>
    </row>
    <row r="1176" hidden="1" spans="2:6">
      <c r="B1176" s="641">
        <v>463</v>
      </c>
      <c r="C1176" s="642" t="str">
        <f ca="1">IF(ISERROR(OFFSET('HARGA SATUAN'!$C$6,MATCH(B1176,'HARGA SATUAN'!$N$7:$N$1492,0),0)),"",OFFSET('HARGA SATUAN'!$C$6,MATCH(B1176,'HARGA SATUAN'!$N$7:$N$1492,0),0))</f>
        <v/>
      </c>
      <c r="D1176" s="642">
        <f ca="1">SUMIFS(RAB!$F$14:$F$68,RAB!$C$14:$C$68,C1176)</f>
        <v>0</v>
      </c>
      <c r="E1176" s="551">
        <f ca="1" t="shared" si="40"/>
        <v>0</v>
      </c>
      <c r="F1176" s="551">
        <f ca="1">IF(D1176=0,0,SUM($E$713:E1176))</f>
        <v>0</v>
      </c>
    </row>
    <row r="1177" hidden="1" spans="2:6">
      <c r="B1177" s="641">
        <v>464</v>
      </c>
      <c r="C1177" s="642" t="str">
        <f ca="1">IF(ISERROR(OFFSET('HARGA SATUAN'!$C$6,MATCH(B1177,'HARGA SATUAN'!$N$7:$N$1492,0),0)),"",OFFSET('HARGA SATUAN'!$C$6,MATCH(B1177,'HARGA SATUAN'!$N$7:$N$1492,0),0))</f>
        <v/>
      </c>
      <c r="D1177" s="642">
        <f ca="1">SUMIFS(RAB!$F$14:$F$68,RAB!$C$14:$C$68,C1177)</f>
        <v>0</v>
      </c>
      <c r="E1177" s="551">
        <f ca="1" t="shared" si="40"/>
        <v>0</v>
      </c>
      <c r="F1177" s="551">
        <f ca="1">IF(D1177=0,0,SUM($E$713:E1177))</f>
        <v>0</v>
      </c>
    </row>
    <row r="1178" hidden="1" spans="2:6">
      <c r="B1178" s="641">
        <v>465</v>
      </c>
      <c r="C1178" s="642" t="str">
        <f ca="1">IF(ISERROR(OFFSET('HARGA SATUAN'!$C$6,MATCH(B1178,'HARGA SATUAN'!$N$7:$N$1492,0),0)),"",OFFSET('HARGA SATUAN'!$C$6,MATCH(B1178,'HARGA SATUAN'!$N$7:$N$1492,0),0))</f>
        <v/>
      </c>
      <c r="D1178" s="642">
        <f ca="1">SUMIFS(RAB!$F$14:$F$68,RAB!$C$14:$C$68,C1178)</f>
        <v>0</v>
      </c>
      <c r="E1178" s="551">
        <f ca="1" t="shared" si="40"/>
        <v>0</v>
      </c>
      <c r="F1178" s="551">
        <f ca="1">IF(D1178=0,0,SUM($E$713:E1178))</f>
        <v>0</v>
      </c>
    </row>
    <row r="1179" hidden="1" spans="2:6">
      <c r="B1179" s="641">
        <v>466</v>
      </c>
      <c r="C1179" s="642" t="str">
        <f ca="1">IF(ISERROR(OFFSET('HARGA SATUAN'!$C$6,MATCH(B1179,'HARGA SATUAN'!$N$7:$N$1492,0),0)),"",OFFSET('HARGA SATUAN'!$C$6,MATCH(B1179,'HARGA SATUAN'!$N$7:$N$1492,0),0))</f>
        <v/>
      </c>
      <c r="D1179" s="642">
        <f ca="1">SUMIFS(RAB!$F$14:$F$68,RAB!$C$14:$C$68,C1179)</f>
        <v>0</v>
      </c>
      <c r="E1179" s="551">
        <f ca="1" t="shared" si="40"/>
        <v>0</v>
      </c>
      <c r="F1179" s="551">
        <f ca="1">IF(D1179=0,0,SUM($E$713:E1179))</f>
        <v>0</v>
      </c>
    </row>
    <row r="1180" hidden="1" spans="2:6">
      <c r="B1180" s="641">
        <v>467</v>
      </c>
      <c r="C1180" s="642" t="str">
        <f ca="1">IF(ISERROR(OFFSET('HARGA SATUAN'!$C$6,MATCH(B1180,'HARGA SATUAN'!$N$7:$N$1492,0),0)),"",OFFSET('HARGA SATUAN'!$C$6,MATCH(B1180,'HARGA SATUAN'!$N$7:$N$1492,0),0))</f>
        <v/>
      </c>
      <c r="D1180" s="642">
        <f ca="1">SUMIFS(RAB!$F$14:$F$68,RAB!$C$14:$C$68,C1180)</f>
        <v>0</v>
      </c>
      <c r="E1180" s="551">
        <f ca="1" t="shared" si="40"/>
        <v>0</v>
      </c>
      <c r="F1180" s="551">
        <f ca="1">IF(D1180=0,0,SUM($E$713:E1180))</f>
        <v>0</v>
      </c>
    </row>
    <row r="1181" hidden="1" spans="2:6">
      <c r="B1181" s="641">
        <v>468</v>
      </c>
      <c r="C1181" s="642" t="str">
        <f ca="1">IF(ISERROR(OFFSET('HARGA SATUAN'!$C$6,MATCH(B1181,'HARGA SATUAN'!$N$7:$N$1492,0),0)),"",OFFSET('HARGA SATUAN'!$C$6,MATCH(B1181,'HARGA SATUAN'!$N$7:$N$1492,0),0))</f>
        <v/>
      </c>
      <c r="D1181" s="642">
        <f ca="1">SUMIFS(RAB!$F$14:$F$68,RAB!$C$14:$C$68,C1181)</f>
        <v>0</v>
      </c>
      <c r="E1181" s="551">
        <f ca="1" t="shared" si="40"/>
        <v>0</v>
      </c>
      <c r="F1181" s="551">
        <f ca="1">IF(D1181=0,0,SUM($E$713:E1181))</f>
        <v>0</v>
      </c>
    </row>
    <row r="1182" hidden="1" spans="2:6">
      <c r="B1182" s="641">
        <v>469</v>
      </c>
      <c r="C1182" s="642" t="str">
        <f ca="1">IF(ISERROR(OFFSET('HARGA SATUAN'!$C$6,MATCH(B1182,'HARGA SATUAN'!$N$7:$N$1492,0),0)),"",OFFSET('HARGA SATUAN'!$C$6,MATCH(B1182,'HARGA SATUAN'!$N$7:$N$1492,0),0))</f>
        <v/>
      </c>
      <c r="D1182" s="642">
        <f ca="1">SUMIFS(RAB!$F$14:$F$68,RAB!$C$14:$C$68,C1182)</f>
        <v>0</v>
      </c>
      <c r="E1182" s="551">
        <f ca="1" t="shared" si="40"/>
        <v>0</v>
      </c>
      <c r="F1182" s="551">
        <f ca="1">IF(D1182=0,0,SUM($E$713:E1182))</f>
        <v>0</v>
      </c>
    </row>
    <row r="1183" hidden="1" spans="2:6">
      <c r="B1183" s="641">
        <v>470</v>
      </c>
      <c r="C1183" s="642" t="str">
        <f ca="1">IF(ISERROR(OFFSET('HARGA SATUAN'!$C$6,MATCH(B1183,'HARGA SATUAN'!$N$7:$N$1492,0),0)),"",OFFSET('HARGA SATUAN'!$C$6,MATCH(B1183,'HARGA SATUAN'!$N$7:$N$1492,0),0))</f>
        <v/>
      </c>
      <c r="D1183" s="642">
        <f ca="1">SUMIFS(RAB!$F$14:$F$68,RAB!$C$14:$C$68,C1183)</f>
        <v>0</v>
      </c>
      <c r="E1183" s="551">
        <f ca="1" t="shared" si="40"/>
        <v>0</v>
      </c>
      <c r="F1183" s="551">
        <f ca="1">IF(D1183=0,0,SUM($E$713:E1183))</f>
        <v>0</v>
      </c>
    </row>
    <row r="1184" hidden="1" spans="2:6">
      <c r="B1184" s="641">
        <v>471</v>
      </c>
      <c r="C1184" s="642" t="str">
        <f ca="1">IF(ISERROR(OFFSET('HARGA SATUAN'!$C$6,MATCH(B1184,'HARGA SATUAN'!$N$7:$N$1492,0),0)),"",OFFSET('HARGA SATUAN'!$C$6,MATCH(B1184,'HARGA SATUAN'!$N$7:$N$1492,0),0))</f>
        <v/>
      </c>
      <c r="D1184" s="642">
        <f ca="1">SUMIFS(RAB!$F$14:$F$68,RAB!$C$14:$C$68,C1184)</f>
        <v>0</v>
      </c>
      <c r="E1184" s="551">
        <f ca="1" t="shared" si="40"/>
        <v>0</v>
      </c>
      <c r="F1184" s="551">
        <f ca="1">IF(D1184=0,0,SUM($E$713:E1184))</f>
        <v>0</v>
      </c>
    </row>
    <row r="1185" hidden="1" spans="2:6">
      <c r="B1185" s="641">
        <v>472</v>
      </c>
      <c r="C1185" s="642" t="str">
        <f ca="1">IF(ISERROR(OFFSET('HARGA SATUAN'!$C$6,MATCH(B1185,'HARGA SATUAN'!$N$7:$N$1492,0),0)),"",OFFSET('HARGA SATUAN'!$C$6,MATCH(B1185,'HARGA SATUAN'!$N$7:$N$1492,0),0))</f>
        <v/>
      </c>
      <c r="D1185" s="642">
        <f ca="1">SUMIFS(RAB!$F$14:$F$68,RAB!$C$14:$C$68,C1185)</f>
        <v>0</v>
      </c>
      <c r="E1185" s="551">
        <f ca="1" t="shared" si="40"/>
        <v>0</v>
      </c>
      <c r="F1185" s="551">
        <f ca="1">IF(D1185=0,0,SUM($E$713:E1185))</f>
        <v>0</v>
      </c>
    </row>
    <row r="1186" hidden="1" spans="2:6">
      <c r="B1186" s="641">
        <v>473</v>
      </c>
      <c r="C1186" s="642" t="str">
        <f ca="1">IF(ISERROR(OFFSET('HARGA SATUAN'!$C$6,MATCH(B1186,'HARGA SATUAN'!$N$7:$N$1492,0),0)),"",OFFSET('HARGA SATUAN'!$C$6,MATCH(B1186,'HARGA SATUAN'!$N$7:$N$1492,0),0))</f>
        <v/>
      </c>
      <c r="D1186" s="642">
        <f ca="1">SUMIFS(RAB!$F$14:$F$68,RAB!$C$14:$C$68,C1186)</f>
        <v>0</v>
      </c>
      <c r="E1186" s="551">
        <f ca="1" t="shared" si="40"/>
        <v>0</v>
      </c>
      <c r="F1186" s="551">
        <f ca="1">IF(D1186=0,0,SUM($E$713:E1186))</f>
        <v>0</v>
      </c>
    </row>
    <row r="1187" hidden="1" spans="2:6">
      <c r="B1187" s="641">
        <v>474</v>
      </c>
      <c r="C1187" s="642" t="str">
        <f ca="1">IF(ISERROR(OFFSET('HARGA SATUAN'!$C$6,MATCH(B1187,'HARGA SATUAN'!$N$7:$N$1492,0),0)),"",OFFSET('HARGA SATUAN'!$C$6,MATCH(B1187,'HARGA SATUAN'!$N$7:$N$1492,0),0))</f>
        <v/>
      </c>
      <c r="D1187" s="642">
        <f ca="1">SUMIFS(RAB!$F$14:$F$68,RAB!$C$14:$C$68,C1187)</f>
        <v>0</v>
      </c>
      <c r="E1187" s="551">
        <f ca="1" t="shared" si="40"/>
        <v>0</v>
      </c>
      <c r="F1187" s="551">
        <f ca="1">IF(D1187=0,0,SUM($E$713:E1187))</f>
        <v>0</v>
      </c>
    </row>
    <row r="1188" hidden="1" spans="2:6">
      <c r="B1188" s="641">
        <v>475</v>
      </c>
      <c r="C1188" s="642" t="str">
        <f ca="1">IF(ISERROR(OFFSET('HARGA SATUAN'!$C$6,MATCH(B1188,'HARGA SATUAN'!$N$7:$N$1492,0),0)),"",OFFSET('HARGA SATUAN'!$C$6,MATCH(B1188,'HARGA SATUAN'!$N$7:$N$1492,0),0))</f>
        <v/>
      </c>
      <c r="D1188" s="642">
        <f ca="1">SUMIFS(RAB!$F$14:$F$68,RAB!$C$14:$C$68,C1188)</f>
        <v>0</v>
      </c>
      <c r="E1188" s="551">
        <f ca="1" t="shared" si="40"/>
        <v>0</v>
      </c>
      <c r="F1188" s="551">
        <f ca="1">IF(D1188=0,0,SUM($E$713:E1188))</f>
        <v>0</v>
      </c>
    </row>
    <row r="1189" hidden="1" spans="2:6">
      <c r="B1189" s="641">
        <v>476</v>
      </c>
      <c r="C1189" s="642" t="str">
        <f ca="1">IF(ISERROR(OFFSET('HARGA SATUAN'!$C$6,MATCH(B1189,'HARGA SATUAN'!$N$7:$N$1492,0),0)),"",OFFSET('HARGA SATUAN'!$C$6,MATCH(B1189,'HARGA SATUAN'!$N$7:$N$1492,0),0))</f>
        <v/>
      </c>
      <c r="D1189" s="642">
        <f ca="1">SUMIFS(RAB!$F$14:$F$68,RAB!$C$14:$C$68,C1189)</f>
        <v>0</v>
      </c>
      <c r="E1189" s="551">
        <f ca="1" t="shared" si="40"/>
        <v>0</v>
      </c>
      <c r="F1189" s="551">
        <f ca="1">IF(D1189=0,0,SUM($E$713:E1189))</f>
        <v>0</v>
      </c>
    </row>
    <row r="1190" hidden="1" spans="2:6">
      <c r="B1190" s="641">
        <v>477</v>
      </c>
      <c r="C1190" s="642" t="str">
        <f ca="1">IF(ISERROR(OFFSET('HARGA SATUAN'!$C$6,MATCH(B1190,'HARGA SATUAN'!$N$7:$N$1492,0),0)),"",OFFSET('HARGA SATUAN'!$C$6,MATCH(B1190,'HARGA SATUAN'!$N$7:$N$1492,0),0))</f>
        <v/>
      </c>
      <c r="D1190" s="642">
        <f ca="1">SUMIFS(RAB!$F$14:$F$68,RAB!$C$14:$C$68,C1190)</f>
        <v>0</v>
      </c>
      <c r="E1190" s="551">
        <f ca="1" t="shared" si="40"/>
        <v>0</v>
      </c>
      <c r="F1190" s="551">
        <f ca="1">IF(D1190=0,0,SUM($E$713:E1190))</f>
        <v>0</v>
      </c>
    </row>
    <row r="1191" hidden="1" spans="2:6">
      <c r="B1191" s="641">
        <v>478</v>
      </c>
      <c r="C1191" s="642" t="str">
        <f ca="1">IF(ISERROR(OFFSET('HARGA SATUAN'!$C$6,MATCH(B1191,'HARGA SATUAN'!$N$7:$N$1492,0),0)),"",OFFSET('HARGA SATUAN'!$C$6,MATCH(B1191,'HARGA SATUAN'!$N$7:$N$1492,0),0))</f>
        <v/>
      </c>
      <c r="D1191" s="642">
        <f ca="1">SUMIFS(RAB!$F$14:$F$68,RAB!$C$14:$C$68,C1191)</f>
        <v>0</v>
      </c>
      <c r="E1191" s="551">
        <f ca="1" t="shared" si="40"/>
        <v>0</v>
      </c>
      <c r="F1191" s="551">
        <f ca="1">IF(D1191=0,0,SUM($E$713:E1191))</f>
        <v>0</v>
      </c>
    </row>
    <row r="1192" hidden="1" spans="2:6">
      <c r="B1192" s="641">
        <v>479</v>
      </c>
      <c r="C1192" s="642" t="str">
        <f ca="1">IF(ISERROR(OFFSET('HARGA SATUAN'!$C$6,MATCH(B1192,'HARGA SATUAN'!$N$7:$N$1492,0),0)),"",OFFSET('HARGA SATUAN'!$C$6,MATCH(B1192,'HARGA SATUAN'!$N$7:$N$1492,0),0))</f>
        <v/>
      </c>
      <c r="D1192" s="642">
        <f ca="1">SUMIFS(RAB!$F$14:$F$68,RAB!$C$14:$C$68,C1192)</f>
        <v>0</v>
      </c>
      <c r="E1192" s="551">
        <f ca="1" t="shared" si="40"/>
        <v>0</v>
      </c>
      <c r="F1192" s="551">
        <f ca="1">IF(D1192=0,0,SUM($E$713:E1192))</f>
        <v>0</v>
      </c>
    </row>
    <row r="1193" hidden="1" spans="2:6">
      <c r="B1193" s="641">
        <v>480</v>
      </c>
      <c r="C1193" s="642" t="str">
        <f ca="1">IF(ISERROR(OFFSET('HARGA SATUAN'!$C$6,MATCH(B1193,'HARGA SATUAN'!$N$7:$N$1492,0),0)),"",OFFSET('HARGA SATUAN'!$C$6,MATCH(B1193,'HARGA SATUAN'!$N$7:$N$1492,0),0))</f>
        <v/>
      </c>
      <c r="D1193" s="642">
        <f ca="1">SUMIFS(RAB!$F$14:$F$68,RAB!$C$14:$C$68,C1193)</f>
        <v>0</v>
      </c>
      <c r="E1193" s="551">
        <f ca="1" t="shared" si="40"/>
        <v>0</v>
      </c>
      <c r="F1193" s="551">
        <f ca="1">IF(D1193=0,0,SUM($E$713:E1193))</f>
        <v>0</v>
      </c>
    </row>
    <row r="1194" hidden="1" spans="2:6">
      <c r="B1194" s="641">
        <v>481</v>
      </c>
      <c r="C1194" s="642" t="str">
        <f ca="1">IF(ISERROR(OFFSET('HARGA SATUAN'!$C$6,MATCH(B1194,'HARGA SATUAN'!$N$7:$N$1492,0),0)),"",OFFSET('HARGA SATUAN'!$C$6,MATCH(B1194,'HARGA SATUAN'!$N$7:$N$1492,0),0))</f>
        <v/>
      </c>
      <c r="D1194" s="642">
        <f ca="1">SUMIFS(RAB!$F$14:$F$68,RAB!$C$14:$C$68,C1194)</f>
        <v>0</v>
      </c>
      <c r="E1194" s="551">
        <f ca="1" t="shared" si="40"/>
        <v>0</v>
      </c>
      <c r="F1194" s="551">
        <f ca="1">IF(D1194=0,0,SUM($E$713:E1194))</f>
        <v>0</v>
      </c>
    </row>
    <row r="1195" hidden="1" spans="2:6">
      <c r="B1195" s="641">
        <v>482</v>
      </c>
      <c r="C1195" s="642" t="str">
        <f ca="1">IF(ISERROR(OFFSET('HARGA SATUAN'!$C$6,MATCH(B1195,'HARGA SATUAN'!$N$7:$N$1492,0),0)),"",OFFSET('HARGA SATUAN'!$C$6,MATCH(B1195,'HARGA SATUAN'!$N$7:$N$1492,0),0))</f>
        <v/>
      </c>
      <c r="D1195" s="642">
        <f ca="1">SUMIFS(RAB!$F$14:$F$68,RAB!$C$14:$C$68,C1195)</f>
        <v>0</v>
      </c>
      <c r="E1195" s="551">
        <f ca="1" t="shared" si="40"/>
        <v>0</v>
      </c>
      <c r="F1195" s="551">
        <f ca="1">IF(D1195=0,0,SUM($E$713:E1195))</f>
        <v>0</v>
      </c>
    </row>
    <row r="1196" hidden="1" spans="2:6">
      <c r="B1196" s="641">
        <v>483</v>
      </c>
      <c r="C1196" s="642" t="str">
        <f ca="1">IF(ISERROR(OFFSET('HARGA SATUAN'!$C$6,MATCH(B1196,'HARGA SATUAN'!$N$7:$N$1492,0),0)),"",OFFSET('HARGA SATUAN'!$C$6,MATCH(B1196,'HARGA SATUAN'!$N$7:$N$1492,0),0))</f>
        <v/>
      </c>
      <c r="D1196" s="642">
        <f ca="1">SUMIFS(RAB!$F$14:$F$68,RAB!$C$14:$C$68,C1196)</f>
        <v>0</v>
      </c>
      <c r="E1196" s="551">
        <f ca="1" t="shared" si="40"/>
        <v>0</v>
      </c>
      <c r="F1196" s="551">
        <f ca="1">IF(D1196=0,0,SUM($E$713:E1196))</f>
        <v>0</v>
      </c>
    </row>
    <row r="1197" hidden="1" spans="2:6">
      <c r="B1197" s="641">
        <v>484</v>
      </c>
      <c r="C1197" s="642" t="str">
        <f ca="1">IF(ISERROR(OFFSET('HARGA SATUAN'!$C$6,MATCH(B1197,'HARGA SATUAN'!$N$7:$N$1492,0),0)),"",OFFSET('HARGA SATUAN'!$C$6,MATCH(B1197,'HARGA SATUAN'!$N$7:$N$1492,0),0))</f>
        <v/>
      </c>
      <c r="D1197" s="642">
        <f ca="1">SUMIFS(RAB!$F$14:$F$68,RAB!$C$14:$C$68,C1197)</f>
        <v>0</v>
      </c>
      <c r="E1197" s="551">
        <f ca="1" t="shared" si="40"/>
        <v>0</v>
      </c>
      <c r="F1197" s="551">
        <f ca="1">IF(D1197=0,0,SUM($E$713:E1197))</f>
        <v>0</v>
      </c>
    </row>
    <row r="1198" hidden="1" spans="2:6">
      <c r="B1198" s="641">
        <v>485</v>
      </c>
      <c r="C1198" s="642" t="str">
        <f ca="1">IF(ISERROR(OFFSET('HARGA SATUAN'!$C$6,MATCH(B1198,'HARGA SATUAN'!$N$7:$N$1492,0),0)),"",OFFSET('HARGA SATUAN'!$C$6,MATCH(B1198,'HARGA SATUAN'!$N$7:$N$1492,0),0))</f>
        <v/>
      </c>
      <c r="D1198" s="642">
        <f ca="1">SUMIFS(RAB!$F$14:$F$68,RAB!$C$14:$C$68,C1198)</f>
        <v>0</v>
      </c>
      <c r="E1198" s="551">
        <f ca="1" t="shared" si="40"/>
        <v>0</v>
      </c>
      <c r="F1198" s="551">
        <f ca="1">IF(D1198=0,0,SUM($E$713:E1198))</f>
        <v>0</v>
      </c>
    </row>
    <row r="1199" hidden="1" spans="2:6">
      <c r="B1199" s="641">
        <v>486</v>
      </c>
      <c r="C1199" s="642" t="str">
        <f ca="1">IF(ISERROR(OFFSET('HARGA SATUAN'!$C$6,MATCH(B1199,'HARGA SATUAN'!$N$7:$N$1492,0),0)),"",OFFSET('HARGA SATUAN'!$C$6,MATCH(B1199,'HARGA SATUAN'!$N$7:$N$1492,0),0))</f>
        <v/>
      </c>
      <c r="D1199" s="642">
        <f ca="1">SUMIFS(RAB!$F$14:$F$68,RAB!$C$14:$C$68,C1199)</f>
        <v>0</v>
      </c>
      <c r="E1199" s="551">
        <f ca="1" t="shared" si="40"/>
        <v>0</v>
      </c>
      <c r="F1199" s="551">
        <f ca="1">IF(D1199=0,0,SUM($E$713:E1199))</f>
        <v>0</v>
      </c>
    </row>
    <row r="1200" hidden="1" spans="2:6">
      <c r="B1200" s="641">
        <v>487</v>
      </c>
      <c r="C1200" s="642" t="str">
        <f ca="1">IF(ISERROR(OFFSET('HARGA SATUAN'!$C$6,MATCH(B1200,'HARGA SATUAN'!$N$7:$N$1492,0),0)),"",OFFSET('HARGA SATUAN'!$C$6,MATCH(B1200,'HARGA SATUAN'!$N$7:$N$1492,0),0))</f>
        <v/>
      </c>
      <c r="D1200" s="642">
        <f ca="1">SUMIFS(RAB!$F$14:$F$68,RAB!$C$14:$C$68,C1200)</f>
        <v>0</v>
      </c>
      <c r="E1200" s="551">
        <f ca="1" t="shared" si="40"/>
        <v>0</v>
      </c>
      <c r="F1200" s="551">
        <f ca="1">IF(D1200=0,0,SUM($E$713:E1200))</f>
        <v>0</v>
      </c>
    </row>
    <row r="1201" hidden="1" spans="2:6">
      <c r="B1201" s="641">
        <v>488</v>
      </c>
      <c r="C1201" s="642" t="str">
        <f ca="1">IF(ISERROR(OFFSET('HARGA SATUAN'!$C$6,MATCH(B1201,'HARGA SATUAN'!$N$7:$N$1492,0),0)),"",OFFSET('HARGA SATUAN'!$C$6,MATCH(B1201,'HARGA SATUAN'!$N$7:$N$1492,0),0))</f>
        <v/>
      </c>
      <c r="D1201" s="642">
        <f ca="1">SUMIFS(RAB!$F$14:$F$68,RAB!$C$14:$C$68,C1201)</f>
        <v>0</v>
      </c>
      <c r="E1201" s="551">
        <f ca="1" t="shared" si="40"/>
        <v>0</v>
      </c>
      <c r="F1201" s="551">
        <f ca="1">IF(D1201=0,0,SUM($E$713:E1201))</f>
        <v>0</v>
      </c>
    </row>
    <row r="1202" hidden="1" spans="2:6">
      <c r="B1202" s="641">
        <v>489</v>
      </c>
      <c r="C1202" s="642" t="str">
        <f ca="1">IF(ISERROR(OFFSET('HARGA SATUAN'!$C$6,MATCH(B1202,'HARGA SATUAN'!$N$7:$N$1492,0),0)),"",OFFSET('HARGA SATUAN'!$C$6,MATCH(B1202,'HARGA SATUAN'!$N$7:$N$1492,0),0))</f>
        <v/>
      </c>
      <c r="D1202" s="642">
        <f ca="1">SUMIFS(RAB!$F$14:$F$68,RAB!$C$14:$C$68,C1202)</f>
        <v>0</v>
      </c>
      <c r="E1202" s="551">
        <f ca="1" t="shared" si="40"/>
        <v>0</v>
      </c>
      <c r="F1202" s="551">
        <f ca="1">IF(D1202=0,0,SUM($E$713:E1202))</f>
        <v>0</v>
      </c>
    </row>
    <row r="1203" hidden="1" spans="2:6">
      <c r="B1203" s="641">
        <v>490</v>
      </c>
      <c r="C1203" s="642" t="str">
        <f ca="1">IF(ISERROR(OFFSET('HARGA SATUAN'!$C$6,MATCH(B1203,'HARGA SATUAN'!$N$7:$N$1492,0),0)),"",OFFSET('HARGA SATUAN'!$C$6,MATCH(B1203,'HARGA SATUAN'!$N$7:$N$1492,0),0))</f>
        <v/>
      </c>
      <c r="D1203" s="642">
        <f ca="1">SUMIFS(RAB!$F$14:$F$68,RAB!$C$14:$C$68,C1203)</f>
        <v>0</v>
      </c>
      <c r="E1203" s="551">
        <f ca="1" t="shared" si="40"/>
        <v>0</v>
      </c>
      <c r="F1203" s="551">
        <f ca="1">IF(D1203=0,0,SUM($E$713:E1203))</f>
        <v>0</v>
      </c>
    </row>
    <row r="1204" hidden="1" spans="2:6">
      <c r="B1204" s="641">
        <v>491</v>
      </c>
      <c r="C1204" s="642" t="str">
        <f ca="1">IF(ISERROR(OFFSET('HARGA SATUAN'!$C$6,MATCH(B1204,'HARGA SATUAN'!$N$7:$N$1492,0),0)),"",OFFSET('HARGA SATUAN'!$C$6,MATCH(B1204,'HARGA SATUAN'!$N$7:$N$1492,0),0))</f>
        <v/>
      </c>
      <c r="D1204" s="642">
        <f ca="1">SUMIFS(RAB!$F$14:$F$68,RAB!$C$14:$C$68,C1204)</f>
        <v>0</v>
      </c>
      <c r="E1204" s="551">
        <f ca="1" t="shared" si="40"/>
        <v>0</v>
      </c>
      <c r="F1204" s="551">
        <f ca="1">IF(D1204=0,0,SUM($E$713:E1204))</f>
        <v>0</v>
      </c>
    </row>
    <row r="1205" hidden="1" spans="2:6">
      <c r="B1205" s="641">
        <v>492</v>
      </c>
      <c r="C1205" s="642" t="str">
        <f ca="1">IF(ISERROR(OFFSET('HARGA SATUAN'!$C$6,MATCH(B1205,'HARGA SATUAN'!$N$7:$N$1492,0),0)),"",OFFSET('HARGA SATUAN'!$C$6,MATCH(B1205,'HARGA SATUAN'!$N$7:$N$1492,0),0))</f>
        <v/>
      </c>
      <c r="D1205" s="642">
        <f ca="1">SUMIFS(RAB!$F$14:$F$68,RAB!$C$14:$C$68,C1205)</f>
        <v>0</v>
      </c>
      <c r="E1205" s="551">
        <f ca="1" t="shared" si="40"/>
        <v>0</v>
      </c>
      <c r="F1205" s="551">
        <f ca="1">IF(D1205=0,0,SUM($E$713:E1205))</f>
        <v>0</v>
      </c>
    </row>
    <row r="1206" hidden="1" spans="2:6">
      <c r="B1206" s="641">
        <v>493</v>
      </c>
      <c r="C1206" s="642" t="str">
        <f ca="1">IF(ISERROR(OFFSET('HARGA SATUAN'!$C$6,MATCH(B1206,'HARGA SATUAN'!$N$7:$N$1492,0),0)),"",OFFSET('HARGA SATUAN'!$C$6,MATCH(B1206,'HARGA SATUAN'!$N$7:$N$1492,0),0))</f>
        <v/>
      </c>
      <c r="D1206" s="642">
        <f ca="1">SUMIFS(RAB!$F$14:$F$68,RAB!$C$14:$C$68,C1206)</f>
        <v>0</v>
      </c>
      <c r="E1206" s="551">
        <f ca="1" t="shared" si="40"/>
        <v>0</v>
      </c>
      <c r="F1206" s="551">
        <f ca="1">IF(D1206=0,0,SUM($E$713:E1206))</f>
        <v>0</v>
      </c>
    </row>
    <row r="1207" hidden="1" spans="2:6">
      <c r="B1207" s="641">
        <v>494</v>
      </c>
      <c r="C1207" s="642" t="str">
        <f ca="1">IF(ISERROR(OFFSET('HARGA SATUAN'!$C$6,MATCH(B1207,'HARGA SATUAN'!$N$7:$N$1492,0),0)),"",OFFSET('HARGA SATUAN'!$C$6,MATCH(B1207,'HARGA SATUAN'!$N$7:$N$1492,0),0))</f>
        <v/>
      </c>
      <c r="D1207" s="642">
        <f ca="1">SUMIFS(RAB!$F$14:$F$68,RAB!$C$14:$C$68,C1207)</f>
        <v>0</v>
      </c>
      <c r="E1207" s="551">
        <f ca="1" t="shared" si="40"/>
        <v>0</v>
      </c>
      <c r="F1207" s="551">
        <f ca="1">IF(D1207=0,0,SUM($E$713:E1207))</f>
        <v>0</v>
      </c>
    </row>
    <row r="1208" hidden="1" spans="2:6">
      <c r="B1208" s="641">
        <v>495</v>
      </c>
      <c r="C1208" s="642" t="str">
        <f ca="1">IF(ISERROR(OFFSET('HARGA SATUAN'!$C$6,MATCH(B1208,'HARGA SATUAN'!$N$7:$N$1492,0),0)),"",OFFSET('HARGA SATUAN'!$C$6,MATCH(B1208,'HARGA SATUAN'!$N$7:$N$1492,0),0))</f>
        <v/>
      </c>
      <c r="D1208" s="642">
        <f ca="1">SUMIFS(RAB!$F$14:$F$68,RAB!$C$14:$C$68,C1208)</f>
        <v>0</v>
      </c>
      <c r="E1208" s="551">
        <f ca="1" t="shared" si="40"/>
        <v>0</v>
      </c>
      <c r="F1208" s="551">
        <f ca="1">IF(D1208=0,0,SUM($E$713:E1208))</f>
        <v>0</v>
      </c>
    </row>
    <row r="1209" hidden="1" spans="2:6">
      <c r="B1209" s="641">
        <v>496</v>
      </c>
      <c r="C1209" s="642" t="str">
        <f ca="1">IF(ISERROR(OFFSET('HARGA SATUAN'!$C$6,MATCH(B1209,'HARGA SATUAN'!$N$7:$N$1492,0),0)),"",OFFSET('HARGA SATUAN'!$C$6,MATCH(B1209,'HARGA SATUAN'!$N$7:$N$1492,0),0))</f>
        <v/>
      </c>
      <c r="D1209" s="642">
        <f ca="1">SUMIFS(RAB!$F$14:$F$68,RAB!$C$14:$C$68,C1209)</f>
        <v>0</v>
      </c>
      <c r="E1209" s="551">
        <f ca="1" t="shared" si="40"/>
        <v>0</v>
      </c>
      <c r="F1209" s="551">
        <f ca="1">IF(D1209=0,0,SUM($E$713:E1209))</f>
        <v>0</v>
      </c>
    </row>
    <row r="1210" hidden="1" spans="2:6">
      <c r="B1210" s="641">
        <v>497</v>
      </c>
      <c r="C1210" s="642" t="str">
        <f ca="1">IF(ISERROR(OFFSET('HARGA SATUAN'!$C$6,MATCH(B1210,'HARGA SATUAN'!$N$7:$N$1492,0),0)),"",OFFSET('HARGA SATUAN'!$C$6,MATCH(B1210,'HARGA SATUAN'!$N$7:$N$1492,0),0))</f>
        <v/>
      </c>
      <c r="D1210" s="642">
        <f ca="1">SUMIFS(RAB!$F$14:$F$68,RAB!$C$14:$C$68,C1210)</f>
        <v>0</v>
      </c>
      <c r="E1210" s="551">
        <f ca="1" t="shared" si="40"/>
        <v>0</v>
      </c>
      <c r="F1210" s="551">
        <f ca="1">IF(D1210=0,0,SUM($E$713:E1210))</f>
        <v>0</v>
      </c>
    </row>
    <row r="1211" hidden="1" spans="2:6">
      <c r="B1211" s="641">
        <v>498</v>
      </c>
      <c r="C1211" s="642" t="str">
        <f ca="1">IF(ISERROR(OFFSET('HARGA SATUAN'!$C$6,MATCH(B1211,'HARGA SATUAN'!$N$7:$N$1492,0),0)),"",OFFSET('HARGA SATUAN'!$C$6,MATCH(B1211,'HARGA SATUAN'!$N$7:$N$1492,0),0))</f>
        <v/>
      </c>
      <c r="D1211" s="642">
        <f ca="1">SUMIFS(RAB!$F$14:$F$68,RAB!$C$14:$C$68,C1211)</f>
        <v>0</v>
      </c>
      <c r="E1211" s="551">
        <f ca="1" t="shared" si="40"/>
        <v>0</v>
      </c>
      <c r="F1211" s="551">
        <f ca="1">IF(D1211=0,0,SUM($E$713:E1211))</f>
        <v>0</v>
      </c>
    </row>
    <row r="1212" hidden="1" spans="2:6">
      <c r="B1212" s="641">
        <v>499</v>
      </c>
      <c r="C1212" s="642" t="str">
        <f ca="1">IF(ISERROR(OFFSET('HARGA SATUAN'!$C$6,MATCH(B1212,'HARGA SATUAN'!$N$7:$N$1492,0),0)),"",OFFSET('HARGA SATUAN'!$C$6,MATCH(B1212,'HARGA SATUAN'!$N$7:$N$1492,0),0))</f>
        <v/>
      </c>
      <c r="D1212" s="642">
        <f ca="1">SUMIFS(RAB!$F$14:$F$68,RAB!$C$14:$C$68,C1212)</f>
        <v>0</v>
      </c>
      <c r="E1212" s="551">
        <f ca="1" t="shared" si="40"/>
        <v>0</v>
      </c>
      <c r="F1212" s="551">
        <f ca="1">IF(D1212=0,0,SUM($E$713:E1212))</f>
        <v>0</v>
      </c>
    </row>
    <row r="1213" hidden="1" spans="2:6">
      <c r="B1213" s="641">
        <v>500</v>
      </c>
      <c r="C1213" s="642" t="str">
        <f ca="1">IF(ISERROR(OFFSET('HARGA SATUAN'!$C$6,MATCH(B1213,'HARGA SATUAN'!$N$7:$N$1492,0),0)),"",OFFSET('HARGA SATUAN'!$C$6,MATCH(B1213,'HARGA SATUAN'!$N$7:$N$1492,0),0))</f>
        <v/>
      </c>
      <c r="D1213" s="642">
        <f ca="1">SUMIFS(RAB!$F$14:$F$68,RAB!$C$14:$C$68,C1213)</f>
        <v>0</v>
      </c>
      <c r="E1213" s="551">
        <f ca="1" t="shared" si="40"/>
        <v>0</v>
      </c>
      <c r="F1213" s="551">
        <f ca="1">IF(D1213=0,0,SUM($E$713:E1213))</f>
        <v>0</v>
      </c>
    </row>
    <row r="1214" hidden="1" spans="2:6">
      <c r="B1214" s="641">
        <v>501</v>
      </c>
      <c r="C1214" s="642" t="str">
        <f ca="1">IF(ISERROR(OFFSET('HARGA SATUAN'!$C$6,MATCH(B1214,'HARGA SATUAN'!$N$7:$N$1492,0),0)),"",OFFSET('HARGA SATUAN'!$C$6,MATCH(B1214,'HARGA SATUAN'!$N$7:$N$1492,0),0))</f>
        <v/>
      </c>
      <c r="D1214" s="642">
        <f ca="1">SUMIFS(RAB!$F$14:$F$68,RAB!$C$14:$C$68,C1214)</f>
        <v>0</v>
      </c>
      <c r="E1214" s="551">
        <f ca="1" t="shared" si="40"/>
        <v>0</v>
      </c>
      <c r="F1214" s="551">
        <f ca="1">IF(D1214=0,0,SUM($E$713:E1214))</f>
        <v>0</v>
      </c>
    </row>
    <row r="1215" hidden="1" spans="2:6">
      <c r="B1215" s="641">
        <v>502</v>
      </c>
      <c r="C1215" s="642" t="str">
        <f ca="1">IF(ISERROR(OFFSET('HARGA SATUAN'!$C$6,MATCH(B1215,'HARGA SATUAN'!$N$7:$N$1492,0),0)),"",OFFSET('HARGA SATUAN'!$C$6,MATCH(B1215,'HARGA SATUAN'!$N$7:$N$1492,0),0))</f>
        <v/>
      </c>
      <c r="D1215" s="642">
        <f ca="1">SUMIFS(RAB!$F$14:$F$68,RAB!$C$14:$C$68,C1215)</f>
        <v>0</v>
      </c>
      <c r="E1215" s="551">
        <f ca="1" t="shared" si="40"/>
        <v>0</v>
      </c>
      <c r="F1215" s="551">
        <f ca="1">IF(D1215=0,0,SUM($E$713:E1215))</f>
        <v>0</v>
      </c>
    </row>
    <row r="1216" hidden="1" spans="2:6">
      <c r="B1216" s="641">
        <v>503</v>
      </c>
      <c r="C1216" s="642" t="str">
        <f ca="1">IF(ISERROR(OFFSET('HARGA SATUAN'!$C$6,MATCH(B1216,'HARGA SATUAN'!$N$7:$N$1492,0),0)),"",OFFSET('HARGA SATUAN'!$C$6,MATCH(B1216,'HARGA SATUAN'!$N$7:$N$1492,0),0))</f>
        <v/>
      </c>
      <c r="D1216" s="642">
        <f ca="1">SUMIFS(RAB!$F$14:$F$68,RAB!$C$14:$C$68,C1216)</f>
        <v>0</v>
      </c>
      <c r="E1216" s="551">
        <f ca="1" t="shared" si="40"/>
        <v>0</v>
      </c>
      <c r="F1216" s="551">
        <f ca="1">IF(D1216=0,0,SUM($E$713:E1216))</f>
        <v>0</v>
      </c>
    </row>
    <row r="1217" hidden="1" spans="2:6">
      <c r="B1217" s="641">
        <v>504</v>
      </c>
      <c r="C1217" s="642" t="str">
        <f ca="1">IF(ISERROR(OFFSET('HARGA SATUAN'!$C$6,MATCH(B1217,'HARGA SATUAN'!$N$7:$N$1492,0),0)),"",OFFSET('HARGA SATUAN'!$C$6,MATCH(B1217,'HARGA SATUAN'!$N$7:$N$1492,0),0))</f>
        <v/>
      </c>
      <c r="D1217" s="642">
        <f ca="1">SUMIFS(RAB!$F$14:$F$68,RAB!$C$14:$C$68,C1217)</f>
        <v>0</v>
      </c>
      <c r="E1217" s="551">
        <f ca="1" t="shared" si="40"/>
        <v>0</v>
      </c>
      <c r="F1217" s="551">
        <f ca="1">IF(D1217=0,0,SUM($E$713:E1217))</f>
        <v>0</v>
      </c>
    </row>
    <row r="1218" hidden="1" spans="2:6">
      <c r="B1218" s="641">
        <v>505</v>
      </c>
      <c r="C1218" s="642" t="str">
        <f ca="1">IF(ISERROR(OFFSET('HARGA SATUAN'!$C$6,MATCH(B1218,'HARGA SATUAN'!$N$7:$N$1492,0),0)),"",OFFSET('HARGA SATUAN'!$C$6,MATCH(B1218,'HARGA SATUAN'!$N$7:$N$1492,0),0))</f>
        <v/>
      </c>
      <c r="D1218" s="642">
        <f ca="1">SUMIFS(RAB!$F$14:$F$68,RAB!$C$14:$C$68,C1218)</f>
        <v>0</v>
      </c>
      <c r="E1218" s="551">
        <f ca="1" t="shared" si="40"/>
        <v>0</v>
      </c>
      <c r="F1218" s="551">
        <f ca="1">IF(D1218=0,0,SUM($E$713:E1218))</f>
        <v>0</v>
      </c>
    </row>
    <row r="1219" hidden="1" spans="2:6">
      <c r="B1219" s="641">
        <v>506</v>
      </c>
      <c r="C1219" s="642" t="str">
        <f ca="1">IF(ISERROR(OFFSET('HARGA SATUAN'!$C$6,MATCH(B1219,'HARGA SATUAN'!$N$7:$N$1492,0),0)),"",OFFSET('HARGA SATUAN'!$C$6,MATCH(B1219,'HARGA SATUAN'!$N$7:$N$1492,0),0))</f>
        <v/>
      </c>
      <c r="D1219" s="642">
        <f ca="1">SUMIFS(RAB!$F$14:$F$68,RAB!$C$14:$C$68,C1219)</f>
        <v>0</v>
      </c>
      <c r="E1219" s="551">
        <f ca="1" t="shared" si="40"/>
        <v>0</v>
      </c>
      <c r="F1219" s="551">
        <f ca="1">IF(D1219=0,0,SUM($E$713:E1219))</f>
        <v>0</v>
      </c>
    </row>
    <row r="1220" hidden="1" spans="2:6">
      <c r="B1220" s="641">
        <v>507</v>
      </c>
      <c r="C1220" s="642" t="str">
        <f ca="1">IF(ISERROR(OFFSET('HARGA SATUAN'!$C$6,MATCH(B1220,'HARGA SATUAN'!$N$7:$N$1492,0),0)),"",OFFSET('HARGA SATUAN'!$C$6,MATCH(B1220,'HARGA SATUAN'!$N$7:$N$1492,0),0))</f>
        <v/>
      </c>
      <c r="D1220" s="642">
        <f ca="1">SUMIFS(RAB!$F$14:$F$68,RAB!$C$14:$C$68,C1220)</f>
        <v>0</v>
      </c>
      <c r="E1220" s="551">
        <f ca="1" t="shared" si="40"/>
        <v>0</v>
      </c>
      <c r="F1220" s="551">
        <f ca="1">IF(D1220=0,0,SUM($E$713:E1220))</f>
        <v>0</v>
      </c>
    </row>
    <row r="1221" hidden="1" spans="2:6">
      <c r="B1221" s="641">
        <v>508</v>
      </c>
      <c r="C1221" s="642" t="str">
        <f ca="1">IF(ISERROR(OFFSET('HARGA SATUAN'!$C$6,MATCH(B1221,'HARGA SATUAN'!$N$7:$N$1492,0),0)),"",OFFSET('HARGA SATUAN'!$C$6,MATCH(B1221,'HARGA SATUAN'!$N$7:$N$1492,0),0))</f>
        <v/>
      </c>
      <c r="D1221" s="642">
        <f ca="1">SUMIFS(RAB!$F$14:$F$68,RAB!$C$14:$C$68,C1221)</f>
        <v>0</v>
      </c>
      <c r="E1221" s="551">
        <f ca="1" t="shared" si="40"/>
        <v>0</v>
      </c>
      <c r="F1221" s="551">
        <f ca="1">IF(D1221=0,0,SUM($E$713:E1221))</f>
        <v>0</v>
      </c>
    </row>
    <row r="1222" hidden="1" spans="2:6">
      <c r="B1222" s="641">
        <v>509</v>
      </c>
      <c r="C1222" s="642" t="str">
        <f ca="1">IF(ISERROR(OFFSET('HARGA SATUAN'!$C$6,MATCH(B1222,'HARGA SATUAN'!$N$7:$N$1492,0),0)),"",OFFSET('HARGA SATUAN'!$C$6,MATCH(B1222,'HARGA SATUAN'!$N$7:$N$1492,0),0))</f>
        <v/>
      </c>
      <c r="D1222" s="642">
        <f ca="1">SUMIFS(RAB!$F$14:$F$68,RAB!$C$14:$C$68,C1222)</f>
        <v>0</v>
      </c>
      <c r="E1222" s="551">
        <f ca="1" t="shared" si="40"/>
        <v>0</v>
      </c>
      <c r="F1222" s="551">
        <f ca="1">IF(D1222=0,0,SUM($E$713:E1222))</f>
        <v>0</v>
      </c>
    </row>
    <row r="1223" hidden="1" spans="2:6">
      <c r="B1223" s="641">
        <v>510</v>
      </c>
      <c r="C1223" s="642" t="str">
        <f ca="1">IF(ISERROR(OFFSET('HARGA SATUAN'!$C$6,MATCH(B1223,'HARGA SATUAN'!$N$7:$N$1492,0),0)),"",OFFSET('HARGA SATUAN'!$C$6,MATCH(B1223,'HARGA SATUAN'!$N$7:$N$1492,0),0))</f>
        <v/>
      </c>
      <c r="D1223" s="642">
        <f ca="1">SUMIFS(RAB!$F$14:$F$68,RAB!$C$14:$C$68,C1223)</f>
        <v>0</v>
      </c>
      <c r="E1223" s="551">
        <f ca="1" t="shared" si="40"/>
        <v>0</v>
      </c>
      <c r="F1223" s="551">
        <f ca="1">IF(D1223=0,0,SUM($E$713:E1223))</f>
        <v>0</v>
      </c>
    </row>
    <row r="1224" hidden="1" spans="2:6">
      <c r="B1224" s="641">
        <v>511</v>
      </c>
      <c r="C1224" s="642" t="str">
        <f ca="1">IF(ISERROR(OFFSET('HARGA SATUAN'!$C$6,MATCH(B1224,'HARGA SATUAN'!$N$7:$N$1492,0),0)),"",OFFSET('HARGA SATUAN'!$C$6,MATCH(B1224,'HARGA SATUAN'!$N$7:$N$1492,0),0))</f>
        <v/>
      </c>
      <c r="D1224" s="642">
        <f ca="1">SUMIFS(RAB!$F$14:$F$68,RAB!$C$14:$C$68,C1224)</f>
        <v>0</v>
      </c>
      <c r="E1224" s="551">
        <f ca="1" t="shared" si="40"/>
        <v>0</v>
      </c>
      <c r="F1224" s="551">
        <f ca="1">IF(D1224=0,0,SUM($E$713:E1224))</f>
        <v>0</v>
      </c>
    </row>
    <row r="1225" hidden="1" spans="2:6">
      <c r="B1225" s="641">
        <v>512</v>
      </c>
      <c r="C1225" s="642" t="str">
        <f ca="1">IF(ISERROR(OFFSET('HARGA SATUAN'!$C$6,MATCH(B1225,'HARGA SATUAN'!$N$7:$N$1492,0),0)),"",OFFSET('HARGA SATUAN'!$C$6,MATCH(B1225,'HARGA SATUAN'!$N$7:$N$1492,0),0))</f>
        <v/>
      </c>
      <c r="D1225" s="642">
        <f ca="1">SUMIFS(RAB!$F$14:$F$68,RAB!$C$14:$C$68,C1225)</f>
        <v>0</v>
      </c>
      <c r="E1225" s="551">
        <f ca="1" t="shared" si="40"/>
        <v>0</v>
      </c>
      <c r="F1225" s="551">
        <f ca="1">IF(D1225=0,0,SUM($E$713:E1225))</f>
        <v>0</v>
      </c>
    </row>
    <row r="1226" hidden="1" spans="2:6">
      <c r="B1226" s="641">
        <v>513</v>
      </c>
      <c r="C1226" s="642" t="str">
        <f ca="1">IF(ISERROR(OFFSET('HARGA SATUAN'!$C$6,MATCH(B1226,'HARGA SATUAN'!$N$7:$N$1492,0),0)),"",OFFSET('HARGA SATUAN'!$C$6,MATCH(B1226,'HARGA SATUAN'!$N$7:$N$1492,0),0))</f>
        <v/>
      </c>
      <c r="D1226" s="642">
        <f ca="1">SUMIFS(RAB!$F$14:$F$68,RAB!$C$14:$C$68,C1226)</f>
        <v>0</v>
      </c>
      <c r="E1226" s="551">
        <f ca="1" t="shared" si="40"/>
        <v>0</v>
      </c>
      <c r="F1226" s="551">
        <f ca="1">IF(D1226=0,0,SUM($E$713:E1226))</f>
        <v>0</v>
      </c>
    </row>
    <row r="1227" hidden="1" spans="2:6">
      <c r="B1227" s="641">
        <v>514</v>
      </c>
      <c r="C1227" s="642" t="str">
        <f ca="1">IF(ISERROR(OFFSET('HARGA SATUAN'!$C$6,MATCH(B1227,'HARGA SATUAN'!$N$7:$N$1492,0),0)),"",OFFSET('HARGA SATUAN'!$C$6,MATCH(B1227,'HARGA SATUAN'!$N$7:$N$1492,0),0))</f>
        <v/>
      </c>
      <c r="D1227" s="642">
        <f ca="1">SUMIFS(RAB!$F$14:$F$68,RAB!$C$14:$C$68,C1227)</f>
        <v>0</v>
      </c>
      <c r="E1227" s="551">
        <f ca="1" t="shared" ref="E1227:E1290" si="41">IF(D1227=0,0,1)</f>
        <v>0</v>
      </c>
      <c r="F1227" s="551">
        <f ca="1">IF(D1227=0,0,SUM($E$713:E1227))</f>
        <v>0</v>
      </c>
    </row>
    <row r="1228" hidden="1" spans="2:6">
      <c r="B1228" s="641">
        <v>515</v>
      </c>
      <c r="C1228" s="642" t="str">
        <f ca="1">IF(ISERROR(OFFSET('HARGA SATUAN'!$C$6,MATCH(B1228,'HARGA SATUAN'!$N$7:$N$1492,0),0)),"",OFFSET('HARGA SATUAN'!$C$6,MATCH(B1228,'HARGA SATUAN'!$N$7:$N$1492,0),0))</f>
        <v/>
      </c>
      <c r="D1228" s="642">
        <f ca="1">SUMIFS(RAB!$F$14:$F$68,RAB!$C$14:$C$68,C1228)</f>
        <v>0</v>
      </c>
      <c r="E1228" s="551">
        <f ca="1" t="shared" si="41"/>
        <v>0</v>
      </c>
      <c r="F1228" s="551">
        <f ca="1">IF(D1228=0,0,SUM($E$713:E1228))</f>
        <v>0</v>
      </c>
    </row>
    <row r="1229" hidden="1" spans="2:6">
      <c r="B1229" s="641">
        <v>516</v>
      </c>
      <c r="C1229" s="642" t="str">
        <f ca="1">IF(ISERROR(OFFSET('HARGA SATUAN'!$C$6,MATCH(B1229,'HARGA SATUAN'!$N$7:$N$1492,0),0)),"",OFFSET('HARGA SATUAN'!$C$6,MATCH(B1229,'HARGA SATUAN'!$N$7:$N$1492,0),0))</f>
        <v/>
      </c>
      <c r="D1229" s="642">
        <f ca="1">SUMIFS(RAB!$F$14:$F$68,RAB!$C$14:$C$68,C1229)</f>
        <v>0</v>
      </c>
      <c r="E1229" s="551">
        <f ca="1" t="shared" si="41"/>
        <v>0</v>
      </c>
      <c r="F1229" s="551">
        <f ca="1">IF(D1229=0,0,SUM($E$713:E1229))</f>
        <v>0</v>
      </c>
    </row>
    <row r="1230" hidden="1" spans="2:6">
      <c r="B1230" s="641">
        <v>517</v>
      </c>
      <c r="C1230" s="642" t="str">
        <f ca="1">IF(ISERROR(OFFSET('HARGA SATUAN'!$C$6,MATCH(B1230,'HARGA SATUAN'!$N$7:$N$1492,0),0)),"",OFFSET('HARGA SATUAN'!$C$6,MATCH(B1230,'HARGA SATUAN'!$N$7:$N$1492,0),0))</f>
        <v/>
      </c>
      <c r="D1230" s="642">
        <f ca="1">SUMIFS(RAB!$F$14:$F$68,RAB!$C$14:$C$68,C1230)</f>
        <v>0</v>
      </c>
      <c r="E1230" s="551">
        <f ca="1" t="shared" si="41"/>
        <v>0</v>
      </c>
      <c r="F1230" s="551">
        <f ca="1">IF(D1230=0,0,SUM($E$713:E1230))</f>
        <v>0</v>
      </c>
    </row>
    <row r="1231" hidden="1" spans="2:6">
      <c r="B1231" s="641">
        <v>518</v>
      </c>
      <c r="C1231" s="642" t="str">
        <f ca="1">IF(ISERROR(OFFSET('HARGA SATUAN'!$C$6,MATCH(B1231,'HARGA SATUAN'!$N$7:$N$1492,0),0)),"",OFFSET('HARGA SATUAN'!$C$6,MATCH(B1231,'HARGA SATUAN'!$N$7:$N$1492,0),0))</f>
        <v/>
      </c>
      <c r="D1231" s="642">
        <f ca="1">SUMIFS(RAB!$F$14:$F$68,RAB!$C$14:$C$68,C1231)</f>
        <v>0</v>
      </c>
      <c r="E1231" s="551">
        <f ca="1" t="shared" si="41"/>
        <v>0</v>
      </c>
      <c r="F1231" s="551">
        <f ca="1">IF(D1231=0,0,SUM($E$713:E1231))</f>
        <v>0</v>
      </c>
    </row>
    <row r="1232" hidden="1" spans="2:6">
      <c r="B1232" s="641">
        <v>519</v>
      </c>
      <c r="C1232" s="642" t="str">
        <f ca="1">IF(ISERROR(OFFSET('HARGA SATUAN'!$C$6,MATCH(B1232,'HARGA SATUAN'!$N$7:$N$1492,0),0)),"",OFFSET('HARGA SATUAN'!$C$6,MATCH(B1232,'HARGA SATUAN'!$N$7:$N$1492,0),0))</f>
        <v/>
      </c>
      <c r="D1232" s="642">
        <f ca="1">SUMIFS(RAB!$F$14:$F$68,RAB!$C$14:$C$68,C1232)</f>
        <v>0</v>
      </c>
      <c r="E1232" s="551">
        <f ca="1" t="shared" si="41"/>
        <v>0</v>
      </c>
      <c r="F1232" s="551">
        <f ca="1">IF(D1232=0,0,SUM($E$713:E1232))</f>
        <v>0</v>
      </c>
    </row>
    <row r="1233" hidden="1" spans="2:6">
      <c r="B1233" s="641">
        <v>520</v>
      </c>
      <c r="C1233" s="642" t="str">
        <f ca="1">IF(ISERROR(OFFSET('HARGA SATUAN'!$C$6,MATCH(B1233,'HARGA SATUAN'!$N$7:$N$1492,0),0)),"",OFFSET('HARGA SATUAN'!$C$6,MATCH(B1233,'HARGA SATUAN'!$N$7:$N$1492,0),0))</f>
        <v/>
      </c>
      <c r="D1233" s="642">
        <f ca="1">SUMIFS(RAB!$F$14:$F$68,RAB!$C$14:$C$68,C1233)</f>
        <v>0</v>
      </c>
      <c r="E1233" s="551">
        <f ca="1" t="shared" si="41"/>
        <v>0</v>
      </c>
      <c r="F1233" s="551">
        <f ca="1">IF(D1233=0,0,SUM($E$713:E1233))</f>
        <v>0</v>
      </c>
    </row>
    <row r="1234" hidden="1" spans="2:6">
      <c r="B1234" s="641">
        <v>521</v>
      </c>
      <c r="C1234" s="642" t="str">
        <f ca="1">IF(ISERROR(OFFSET('HARGA SATUAN'!$C$6,MATCH(B1234,'HARGA SATUAN'!$N$7:$N$1492,0),0)),"",OFFSET('HARGA SATUAN'!$C$6,MATCH(B1234,'HARGA SATUAN'!$N$7:$N$1492,0),0))</f>
        <v/>
      </c>
      <c r="D1234" s="642">
        <f ca="1">SUMIFS(RAB!$F$14:$F$68,RAB!$C$14:$C$68,C1234)</f>
        <v>0</v>
      </c>
      <c r="E1234" s="551">
        <f ca="1" t="shared" si="41"/>
        <v>0</v>
      </c>
      <c r="F1234" s="551">
        <f ca="1">IF(D1234=0,0,SUM($E$713:E1234))</f>
        <v>0</v>
      </c>
    </row>
    <row r="1235" hidden="1" spans="2:6">
      <c r="B1235" s="641">
        <v>522</v>
      </c>
      <c r="C1235" s="642" t="str">
        <f ca="1">IF(ISERROR(OFFSET('HARGA SATUAN'!$C$6,MATCH(B1235,'HARGA SATUAN'!$N$7:$N$1492,0),0)),"",OFFSET('HARGA SATUAN'!$C$6,MATCH(B1235,'HARGA SATUAN'!$N$7:$N$1492,0),0))</f>
        <v/>
      </c>
      <c r="D1235" s="642">
        <f ca="1">SUMIFS(RAB!$F$14:$F$68,RAB!$C$14:$C$68,C1235)</f>
        <v>0</v>
      </c>
      <c r="E1235" s="551">
        <f ca="1" t="shared" si="41"/>
        <v>0</v>
      </c>
      <c r="F1235" s="551">
        <f ca="1">IF(D1235=0,0,SUM($E$713:E1235))</f>
        <v>0</v>
      </c>
    </row>
    <row r="1236" hidden="1" spans="2:6">
      <c r="B1236" s="641">
        <v>523</v>
      </c>
      <c r="C1236" s="642" t="str">
        <f ca="1">IF(ISERROR(OFFSET('HARGA SATUAN'!$C$6,MATCH(B1236,'HARGA SATUAN'!$N$7:$N$1492,0),0)),"",OFFSET('HARGA SATUAN'!$C$6,MATCH(B1236,'HARGA SATUAN'!$N$7:$N$1492,0),0))</f>
        <v/>
      </c>
      <c r="D1236" s="642">
        <f ca="1">SUMIFS(RAB!$F$14:$F$68,RAB!$C$14:$C$68,C1236)</f>
        <v>0</v>
      </c>
      <c r="E1236" s="551">
        <f ca="1" t="shared" si="41"/>
        <v>0</v>
      </c>
      <c r="F1236" s="551">
        <f ca="1">IF(D1236=0,0,SUM($E$713:E1236))</f>
        <v>0</v>
      </c>
    </row>
    <row r="1237" hidden="1" spans="2:6">
      <c r="B1237" s="641">
        <v>524</v>
      </c>
      <c r="C1237" s="642" t="str">
        <f ca="1">IF(ISERROR(OFFSET('HARGA SATUAN'!$C$6,MATCH(B1237,'HARGA SATUAN'!$N$7:$N$1492,0),0)),"",OFFSET('HARGA SATUAN'!$C$6,MATCH(B1237,'HARGA SATUAN'!$N$7:$N$1492,0),0))</f>
        <v/>
      </c>
      <c r="D1237" s="642">
        <f ca="1">SUMIFS(RAB!$F$14:$F$68,RAB!$C$14:$C$68,C1237)</f>
        <v>0</v>
      </c>
      <c r="E1237" s="551">
        <f ca="1" t="shared" si="41"/>
        <v>0</v>
      </c>
      <c r="F1237" s="551">
        <f ca="1">IF(D1237=0,0,SUM($E$713:E1237))</f>
        <v>0</v>
      </c>
    </row>
    <row r="1238" hidden="1" spans="2:6">
      <c r="B1238" s="641">
        <v>525</v>
      </c>
      <c r="C1238" s="642" t="str">
        <f ca="1">IF(ISERROR(OFFSET('HARGA SATUAN'!$C$6,MATCH(B1238,'HARGA SATUAN'!$N$7:$N$1492,0),0)),"",OFFSET('HARGA SATUAN'!$C$6,MATCH(B1238,'HARGA SATUAN'!$N$7:$N$1492,0),0))</f>
        <v/>
      </c>
      <c r="D1238" s="642">
        <f ca="1">SUMIFS(RAB!$F$14:$F$68,RAB!$C$14:$C$68,C1238)</f>
        <v>0</v>
      </c>
      <c r="E1238" s="551">
        <f ca="1" t="shared" si="41"/>
        <v>0</v>
      </c>
      <c r="F1238" s="551">
        <f ca="1">IF(D1238=0,0,SUM($E$713:E1238))</f>
        <v>0</v>
      </c>
    </row>
    <row r="1239" hidden="1" spans="2:6">
      <c r="B1239" s="641">
        <v>526</v>
      </c>
      <c r="C1239" s="642" t="str">
        <f ca="1">IF(ISERROR(OFFSET('HARGA SATUAN'!$C$6,MATCH(B1239,'HARGA SATUAN'!$N$7:$N$1492,0),0)),"",OFFSET('HARGA SATUAN'!$C$6,MATCH(B1239,'HARGA SATUAN'!$N$7:$N$1492,0),0))</f>
        <v/>
      </c>
      <c r="D1239" s="642">
        <f ca="1">SUMIFS(RAB!$F$14:$F$68,RAB!$C$14:$C$68,C1239)</f>
        <v>0</v>
      </c>
      <c r="E1239" s="551">
        <f ca="1" t="shared" si="41"/>
        <v>0</v>
      </c>
      <c r="F1239" s="551">
        <f ca="1">IF(D1239=0,0,SUM($E$713:E1239))</f>
        <v>0</v>
      </c>
    </row>
    <row r="1240" hidden="1" spans="2:6">
      <c r="B1240" s="641">
        <v>527</v>
      </c>
      <c r="C1240" s="642" t="str">
        <f ca="1">IF(ISERROR(OFFSET('HARGA SATUAN'!$C$6,MATCH(B1240,'HARGA SATUAN'!$N$7:$N$1492,0),0)),"",OFFSET('HARGA SATUAN'!$C$6,MATCH(B1240,'HARGA SATUAN'!$N$7:$N$1492,0),0))</f>
        <v/>
      </c>
      <c r="D1240" s="642">
        <f ca="1">SUMIFS(RAB!$F$14:$F$68,RAB!$C$14:$C$68,C1240)</f>
        <v>0</v>
      </c>
      <c r="E1240" s="551">
        <f ca="1" t="shared" si="41"/>
        <v>0</v>
      </c>
      <c r="F1240" s="551">
        <f ca="1">IF(D1240=0,0,SUM($E$713:E1240))</f>
        <v>0</v>
      </c>
    </row>
    <row r="1241" hidden="1" spans="2:6">
      <c r="B1241" s="641">
        <v>528</v>
      </c>
      <c r="C1241" s="642" t="str">
        <f ca="1">IF(ISERROR(OFFSET('HARGA SATUAN'!$C$6,MATCH(B1241,'HARGA SATUAN'!$N$7:$N$1492,0),0)),"",OFFSET('HARGA SATUAN'!$C$6,MATCH(B1241,'HARGA SATUAN'!$N$7:$N$1492,0),0))</f>
        <v/>
      </c>
      <c r="D1241" s="642">
        <f ca="1">SUMIFS(RAB!$F$14:$F$68,RAB!$C$14:$C$68,C1241)</f>
        <v>0</v>
      </c>
      <c r="E1241" s="551">
        <f ca="1" t="shared" si="41"/>
        <v>0</v>
      </c>
      <c r="F1241" s="551">
        <f ca="1">IF(D1241=0,0,SUM($E$713:E1241))</f>
        <v>0</v>
      </c>
    </row>
    <row r="1242" hidden="1" spans="2:6">
      <c r="B1242" s="641">
        <v>529</v>
      </c>
      <c r="C1242" s="642" t="str">
        <f ca="1">IF(ISERROR(OFFSET('HARGA SATUAN'!$C$6,MATCH(B1242,'HARGA SATUAN'!$N$7:$N$1492,0),0)),"",OFFSET('HARGA SATUAN'!$C$6,MATCH(B1242,'HARGA SATUAN'!$N$7:$N$1492,0),0))</f>
        <v/>
      </c>
      <c r="D1242" s="642">
        <f ca="1">SUMIFS(RAB!$F$14:$F$68,RAB!$C$14:$C$68,C1242)</f>
        <v>0</v>
      </c>
      <c r="E1242" s="551">
        <f ca="1" t="shared" si="41"/>
        <v>0</v>
      </c>
      <c r="F1242" s="551">
        <f ca="1">IF(D1242=0,0,SUM($E$713:E1242))</f>
        <v>0</v>
      </c>
    </row>
    <row r="1243" hidden="1" spans="2:6">
      <c r="B1243" s="641">
        <v>530</v>
      </c>
      <c r="C1243" s="642" t="str">
        <f ca="1">IF(ISERROR(OFFSET('HARGA SATUAN'!$C$6,MATCH(B1243,'HARGA SATUAN'!$N$7:$N$1492,0),0)),"",OFFSET('HARGA SATUAN'!$C$6,MATCH(B1243,'HARGA SATUAN'!$N$7:$N$1492,0),0))</f>
        <v/>
      </c>
      <c r="D1243" s="642">
        <f ca="1">SUMIFS(RAB!$F$14:$F$68,RAB!$C$14:$C$68,C1243)</f>
        <v>0</v>
      </c>
      <c r="E1243" s="551">
        <f ca="1" t="shared" si="41"/>
        <v>0</v>
      </c>
      <c r="F1243" s="551">
        <f ca="1">IF(D1243=0,0,SUM($E$713:E1243))</f>
        <v>0</v>
      </c>
    </row>
    <row r="1244" hidden="1" spans="2:6">
      <c r="B1244" s="641">
        <v>531</v>
      </c>
      <c r="C1244" s="642" t="str">
        <f ca="1">IF(ISERROR(OFFSET('HARGA SATUAN'!$C$6,MATCH(B1244,'HARGA SATUAN'!$N$7:$N$1492,0),0)),"",OFFSET('HARGA SATUAN'!$C$6,MATCH(B1244,'HARGA SATUAN'!$N$7:$N$1492,0),0))</f>
        <v/>
      </c>
      <c r="D1244" s="642">
        <f ca="1">SUMIFS(RAB!$F$14:$F$68,RAB!$C$14:$C$68,C1244)</f>
        <v>0</v>
      </c>
      <c r="E1244" s="551">
        <f ca="1" t="shared" si="41"/>
        <v>0</v>
      </c>
      <c r="F1244" s="551">
        <f ca="1">IF(D1244=0,0,SUM($E$713:E1244))</f>
        <v>0</v>
      </c>
    </row>
    <row r="1245" hidden="1" spans="2:6">
      <c r="B1245" s="641">
        <v>532</v>
      </c>
      <c r="C1245" s="642" t="str">
        <f ca="1">IF(ISERROR(OFFSET('HARGA SATUAN'!$C$6,MATCH(B1245,'HARGA SATUAN'!$N$7:$N$1492,0),0)),"",OFFSET('HARGA SATUAN'!$C$6,MATCH(B1245,'HARGA SATUAN'!$N$7:$N$1492,0),0))</f>
        <v/>
      </c>
      <c r="D1245" s="642">
        <f ca="1">SUMIFS(RAB!$F$14:$F$68,RAB!$C$14:$C$68,C1245)</f>
        <v>0</v>
      </c>
      <c r="E1245" s="551">
        <f ca="1" t="shared" si="41"/>
        <v>0</v>
      </c>
      <c r="F1245" s="551">
        <f ca="1">IF(D1245=0,0,SUM($E$713:E1245))</f>
        <v>0</v>
      </c>
    </row>
    <row r="1246" hidden="1" spans="2:6">
      <c r="B1246" s="641">
        <v>533</v>
      </c>
      <c r="C1246" s="642" t="str">
        <f ca="1">IF(ISERROR(OFFSET('HARGA SATUAN'!$C$6,MATCH(B1246,'HARGA SATUAN'!$N$7:$N$1492,0),0)),"",OFFSET('HARGA SATUAN'!$C$6,MATCH(B1246,'HARGA SATUAN'!$N$7:$N$1492,0),0))</f>
        <v/>
      </c>
      <c r="D1246" s="642">
        <f ca="1">SUMIFS(RAB!$F$14:$F$68,RAB!$C$14:$C$68,C1246)</f>
        <v>0</v>
      </c>
      <c r="E1246" s="551">
        <f ca="1" t="shared" si="41"/>
        <v>0</v>
      </c>
      <c r="F1246" s="551">
        <f ca="1">IF(D1246=0,0,SUM($E$713:E1246))</f>
        <v>0</v>
      </c>
    </row>
    <row r="1247" hidden="1" spans="2:6">
      <c r="B1247" s="641">
        <v>534</v>
      </c>
      <c r="C1247" s="642" t="str">
        <f ca="1">IF(ISERROR(OFFSET('HARGA SATUAN'!$C$6,MATCH(B1247,'HARGA SATUAN'!$N$7:$N$1492,0),0)),"",OFFSET('HARGA SATUAN'!$C$6,MATCH(B1247,'HARGA SATUAN'!$N$7:$N$1492,0),0))</f>
        <v/>
      </c>
      <c r="D1247" s="642">
        <f ca="1">SUMIFS(RAB!$F$14:$F$68,RAB!$C$14:$C$68,C1247)</f>
        <v>0</v>
      </c>
      <c r="E1247" s="551">
        <f ca="1" t="shared" si="41"/>
        <v>0</v>
      </c>
      <c r="F1247" s="551">
        <f ca="1">IF(D1247=0,0,SUM($E$713:E1247))</f>
        <v>0</v>
      </c>
    </row>
    <row r="1248" hidden="1" spans="2:6">
      <c r="B1248" s="641">
        <v>535</v>
      </c>
      <c r="C1248" s="642" t="str">
        <f ca="1">IF(ISERROR(OFFSET('HARGA SATUAN'!$C$6,MATCH(B1248,'HARGA SATUAN'!$N$7:$N$1492,0),0)),"",OFFSET('HARGA SATUAN'!$C$6,MATCH(B1248,'HARGA SATUAN'!$N$7:$N$1492,0),0))</f>
        <v/>
      </c>
      <c r="D1248" s="642">
        <f ca="1">SUMIFS(RAB!$F$14:$F$68,RAB!$C$14:$C$68,C1248)</f>
        <v>0</v>
      </c>
      <c r="E1248" s="551">
        <f ca="1" t="shared" si="41"/>
        <v>0</v>
      </c>
      <c r="F1248" s="551">
        <f ca="1">IF(D1248=0,0,SUM($E$713:E1248))</f>
        <v>0</v>
      </c>
    </row>
    <row r="1249" hidden="1" spans="2:6">
      <c r="B1249" s="641">
        <v>536</v>
      </c>
      <c r="C1249" s="642" t="str">
        <f ca="1">IF(ISERROR(OFFSET('HARGA SATUAN'!$C$6,MATCH(B1249,'HARGA SATUAN'!$N$7:$N$1492,0),0)),"",OFFSET('HARGA SATUAN'!$C$6,MATCH(B1249,'HARGA SATUAN'!$N$7:$N$1492,0),0))</f>
        <v/>
      </c>
      <c r="D1249" s="642">
        <f ca="1">SUMIFS(RAB!$F$14:$F$68,RAB!$C$14:$C$68,C1249)</f>
        <v>0</v>
      </c>
      <c r="E1249" s="551">
        <f ca="1" t="shared" si="41"/>
        <v>0</v>
      </c>
      <c r="F1249" s="551">
        <f ca="1">IF(D1249=0,0,SUM($E$713:E1249))</f>
        <v>0</v>
      </c>
    </row>
    <row r="1250" hidden="1" spans="2:6">
      <c r="B1250" s="641">
        <v>537</v>
      </c>
      <c r="C1250" s="642" t="str">
        <f ca="1">IF(ISERROR(OFFSET('HARGA SATUAN'!$C$6,MATCH(B1250,'HARGA SATUAN'!$N$7:$N$1492,0),0)),"",OFFSET('HARGA SATUAN'!$C$6,MATCH(B1250,'HARGA SATUAN'!$N$7:$N$1492,0),0))</f>
        <v/>
      </c>
      <c r="D1250" s="642">
        <f ca="1">SUMIFS(RAB!$F$14:$F$68,RAB!$C$14:$C$68,C1250)</f>
        <v>0</v>
      </c>
      <c r="E1250" s="551">
        <f ca="1" t="shared" si="41"/>
        <v>0</v>
      </c>
      <c r="F1250" s="551">
        <f ca="1">IF(D1250=0,0,SUM($E$713:E1250))</f>
        <v>0</v>
      </c>
    </row>
    <row r="1251" hidden="1" spans="2:6">
      <c r="B1251" s="641">
        <v>538</v>
      </c>
      <c r="C1251" s="642" t="str">
        <f ca="1">IF(ISERROR(OFFSET('HARGA SATUAN'!$C$6,MATCH(B1251,'HARGA SATUAN'!$N$7:$N$1492,0),0)),"",OFFSET('HARGA SATUAN'!$C$6,MATCH(B1251,'HARGA SATUAN'!$N$7:$N$1492,0),0))</f>
        <v/>
      </c>
      <c r="D1251" s="642">
        <f ca="1">SUMIFS(RAB!$F$14:$F$68,RAB!$C$14:$C$68,C1251)</f>
        <v>0</v>
      </c>
      <c r="E1251" s="551">
        <f ca="1" t="shared" si="41"/>
        <v>0</v>
      </c>
      <c r="F1251" s="551">
        <f ca="1">IF(D1251=0,0,SUM($E$713:E1251))</f>
        <v>0</v>
      </c>
    </row>
    <row r="1252" hidden="1" spans="2:6">
      <c r="B1252" s="641">
        <v>539</v>
      </c>
      <c r="C1252" s="642" t="str">
        <f ca="1">IF(ISERROR(OFFSET('HARGA SATUAN'!$C$6,MATCH(B1252,'HARGA SATUAN'!$N$7:$N$1492,0),0)),"",OFFSET('HARGA SATUAN'!$C$6,MATCH(B1252,'HARGA SATUAN'!$N$7:$N$1492,0),0))</f>
        <v/>
      </c>
      <c r="D1252" s="642">
        <f ca="1">SUMIFS(RAB!$F$14:$F$68,RAB!$C$14:$C$68,C1252)</f>
        <v>0</v>
      </c>
      <c r="E1252" s="551">
        <f ca="1" t="shared" si="41"/>
        <v>0</v>
      </c>
      <c r="F1252" s="551">
        <f ca="1">IF(D1252=0,0,SUM($E$713:E1252))</f>
        <v>0</v>
      </c>
    </row>
    <row r="1253" hidden="1" spans="2:6">
      <c r="B1253" s="641">
        <v>540</v>
      </c>
      <c r="C1253" s="642" t="str">
        <f ca="1">IF(ISERROR(OFFSET('HARGA SATUAN'!$C$6,MATCH(B1253,'HARGA SATUAN'!$N$7:$N$1492,0),0)),"",OFFSET('HARGA SATUAN'!$C$6,MATCH(B1253,'HARGA SATUAN'!$N$7:$N$1492,0),0))</f>
        <v/>
      </c>
      <c r="D1253" s="642">
        <f ca="1">SUMIFS(RAB!$F$14:$F$68,RAB!$C$14:$C$68,C1253)</f>
        <v>0</v>
      </c>
      <c r="E1253" s="551">
        <f ca="1" t="shared" si="41"/>
        <v>0</v>
      </c>
      <c r="F1253" s="551">
        <f ca="1">IF(D1253=0,0,SUM($E$713:E1253))</f>
        <v>0</v>
      </c>
    </row>
    <row r="1254" hidden="1" spans="2:6">
      <c r="B1254" s="641">
        <v>541</v>
      </c>
      <c r="C1254" s="642" t="str">
        <f ca="1">IF(ISERROR(OFFSET('HARGA SATUAN'!$C$6,MATCH(B1254,'HARGA SATUAN'!$N$7:$N$1492,0),0)),"",OFFSET('HARGA SATUAN'!$C$6,MATCH(B1254,'HARGA SATUAN'!$N$7:$N$1492,0),0))</f>
        <v/>
      </c>
      <c r="D1254" s="642">
        <f ca="1">SUMIFS(RAB!$F$14:$F$68,RAB!$C$14:$C$68,C1254)</f>
        <v>0</v>
      </c>
      <c r="E1254" s="551">
        <f ca="1" t="shared" si="41"/>
        <v>0</v>
      </c>
      <c r="F1254" s="551">
        <f ca="1">IF(D1254=0,0,SUM($E$713:E1254))</f>
        <v>0</v>
      </c>
    </row>
    <row r="1255" hidden="1" spans="2:6">
      <c r="B1255" s="641">
        <v>542</v>
      </c>
      <c r="C1255" s="642" t="str">
        <f ca="1">IF(ISERROR(OFFSET('HARGA SATUAN'!$C$6,MATCH(B1255,'HARGA SATUAN'!$N$7:$N$1492,0),0)),"",OFFSET('HARGA SATUAN'!$C$6,MATCH(B1255,'HARGA SATUAN'!$N$7:$N$1492,0),0))</f>
        <v/>
      </c>
      <c r="D1255" s="642">
        <f ca="1">SUMIFS(RAB!$F$14:$F$68,RAB!$C$14:$C$68,C1255)</f>
        <v>0</v>
      </c>
      <c r="E1255" s="551">
        <f ca="1" t="shared" si="41"/>
        <v>0</v>
      </c>
      <c r="F1255" s="551">
        <f ca="1">IF(D1255=0,0,SUM($E$713:E1255))</f>
        <v>0</v>
      </c>
    </row>
    <row r="1256" hidden="1" spans="2:6">
      <c r="B1256" s="641">
        <v>543</v>
      </c>
      <c r="C1256" s="642" t="str">
        <f ca="1">IF(ISERROR(OFFSET('HARGA SATUAN'!$C$6,MATCH(B1256,'HARGA SATUAN'!$N$7:$N$1492,0),0)),"",OFFSET('HARGA SATUAN'!$C$6,MATCH(B1256,'HARGA SATUAN'!$N$7:$N$1492,0),0))</f>
        <v/>
      </c>
      <c r="D1256" s="642">
        <f ca="1">SUMIFS(RAB!$F$14:$F$68,RAB!$C$14:$C$68,C1256)</f>
        <v>0</v>
      </c>
      <c r="E1256" s="551">
        <f ca="1" t="shared" si="41"/>
        <v>0</v>
      </c>
      <c r="F1256" s="551">
        <f ca="1">IF(D1256=0,0,SUM($E$713:E1256))</f>
        <v>0</v>
      </c>
    </row>
    <row r="1257" hidden="1" spans="2:6">
      <c r="B1257" s="641">
        <v>544</v>
      </c>
      <c r="C1257" s="642" t="str">
        <f ca="1">IF(ISERROR(OFFSET('HARGA SATUAN'!$C$6,MATCH(B1257,'HARGA SATUAN'!$N$7:$N$1492,0),0)),"",OFFSET('HARGA SATUAN'!$C$6,MATCH(B1257,'HARGA SATUAN'!$N$7:$N$1492,0),0))</f>
        <v/>
      </c>
      <c r="D1257" s="642">
        <f ca="1">SUMIFS(RAB!$F$14:$F$68,RAB!$C$14:$C$68,C1257)</f>
        <v>0</v>
      </c>
      <c r="E1257" s="551">
        <f ca="1" t="shared" si="41"/>
        <v>0</v>
      </c>
      <c r="F1257" s="551">
        <f ca="1">IF(D1257=0,0,SUM($E$713:E1257))</f>
        <v>0</v>
      </c>
    </row>
    <row r="1258" hidden="1" spans="2:6">
      <c r="B1258" s="641">
        <v>545</v>
      </c>
      <c r="C1258" s="642" t="str">
        <f ca="1">IF(ISERROR(OFFSET('HARGA SATUAN'!$C$6,MATCH(B1258,'HARGA SATUAN'!$N$7:$N$1492,0),0)),"",OFFSET('HARGA SATUAN'!$C$6,MATCH(B1258,'HARGA SATUAN'!$N$7:$N$1492,0),0))</f>
        <v/>
      </c>
      <c r="D1258" s="642">
        <f ca="1">SUMIFS(RAB!$F$14:$F$68,RAB!$C$14:$C$68,C1258)</f>
        <v>0</v>
      </c>
      <c r="E1258" s="551">
        <f ca="1" t="shared" si="41"/>
        <v>0</v>
      </c>
      <c r="F1258" s="551">
        <f ca="1">IF(D1258=0,0,SUM($E$713:E1258))</f>
        <v>0</v>
      </c>
    </row>
    <row r="1259" hidden="1" spans="2:6">
      <c r="B1259" s="641">
        <v>546</v>
      </c>
      <c r="C1259" s="642" t="str">
        <f ca="1">IF(ISERROR(OFFSET('HARGA SATUAN'!$C$6,MATCH(B1259,'HARGA SATUAN'!$N$7:$N$1492,0),0)),"",OFFSET('HARGA SATUAN'!$C$6,MATCH(B1259,'HARGA SATUAN'!$N$7:$N$1492,0),0))</f>
        <v/>
      </c>
      <c r="D1259" s="642">
        <f ca="1">SUMIFS(RAB!$F$14:$F$68,RAB!$C$14:$C$68,C1259)</f>
        <v>0</v>
      </c>
      <c r="E1259" s="551">
        <f ca="1" t="shared" si="41"/>
        <v>0</v>
      </c>
      <c r="F1259" s="551">
        <f ca="1">IF(D1259=0,0,SUM($E$713:E1259))</f>
        <v>0</v>
      </c>
    </row>
    <row r="1260" hidden="1" spans="2:6">
      <c r="B1260" s="641">
        <v>547</v>
      </c>
      <c r="C1260" s="642" t="str">
        <f ca="1">IF(ISERROR(OFFSET('HARGA SATUAN'!$C$6,MATCH(B1260,'HARGA SATUAN'!$N$7:$N$1492,0),0)),"",OFFSET('HARGA SATUAN'!$C$6,MATCH(B1260,'HARGA SATUAN'!$N$7:$N$1492,0),0))</f>
        <v/>
      </c>
      <c r="D1260" s="642">
        <f ca="1">SUMIFS(RAB!$F$14:$F$68,RAB!$C$14:$C$68,C1260)</f>
        <v>0</v>
      </c>
      <c r="E1260" s="551">
        <f ca="1" t="shared" si="41"/>
        <v>0</v>
      </c>
      <c r="F1260" s="551">
        <f ca="1">IF(D1260=0,0,SUM($E$713:E1260))</f>
        <v>0</v>
      </c>
    </row>
    <row r="1261" hidden="1" spans="2:6">
      <c r="B1261" s="641">
        <v>548</v>
      </c>
      <c r="C1261" s="642" t="str">
        <f ca="1">IF(ISERROR(OFFSET('HARGA SATUAN'!$C$6,MATCH(B1261,'HARGA SATUAN'!$N$7:$N$1492,0),0)),"",OFFSET('HARGA SATUAN'!$C$6,MATCH(B1261,'HARGA SATUAN'!$N$7:$N$1492,0),0))</f>
        <v/>
      </c>
      <c r="D1261" s="642">
        <f ca="1">SUMIFS(RAB!$F$14:$F$68,RAB!$C$14:$C$68,C1261)</f>
        <v>0</v>
      </c>
      <c r="E1261" s="551">
        <f ca="1" t="shared" si="41"/>
        <v>0</v>
      </c>
      <c r="F1261" s="551">
        <f ca="1">IF(D1261=0,0,SUM($E$713:E1261))</f>
        <v>0</v>
      </c>
    </row>
    <row r="1262" hidden="1" spans="2:6">
      <c r="B1262" s="641">
        <v>549</v>
      </c>
      <c r="C1262" s="642" t="str">
        <f ca="1">IF(ISERROR(OFFSET('HARGA SATUAN'!$C$6,MATCH(B1262,'HARGA SATUAN'!$N$7:$N$1492,0),0)),"",OFFSET('HARGA SATUAN'!$C$6,MATCH(B1262,'HARGA SATUAN'!$N$7:$N$1492,0),0))</f>
        <v/>
      </c>
      <c r="D1262" s="642">
        <f ca="1">SUMIFS(RAB!$F$14:$F$68,RAB!$C$14:$C$68,C1262)</f>
        <v>0</v>
      </c>
      <c r="E1262" s="551">
        <f ca="1" t="shared" si="41"/>
        <v>0</v>
      </c>
      <c r="F1262" s="551">
        <f ca="1">IF(D1262=0,0,SUM($E$713:E1262))</f>
        <v>0</v>
      </c>
    </row>
    <row r="1263" hidden="1" spans="2:6">
      <c r="B1263" s="641">
        <v>550</v>
      </c>
      <c r="C1263" s="642" t="str">
        <f ca="1">IF(ISERROR(OFFSET('HARGA SATUAN'!$C$6,MATCH(B1263,'HARGA SATUAN'!$N$7:$N$1492,0),0)),"",OFFSET('HARGA SATUAN'!$C$6,MATCH(B1263,'HARGA SATUAN'!$N$7:$N$1492,0),0))</f>
        <v/>
      </c>
      <c r="D1263" s="642">
        <f ca="1">SUMIFS(RAB!$F$14:$F$68,RAB!$C$14:$C$68,C1263)</f>
        <v>0</v>
      </c>
      <c r="E1263" s="551">
        <f ca="1" t="shared" si="41"/>
        <v>0</v>
      </c>
      <c r="F1263" s="551">
        <f ca="1">IF(D1263=0,0,SUM($E$713:E1263))</f>
        <v>0</v>
      </c>
    </row>
    <row r="1264" hidden="1" spans="2:6">
      <c r="B1264" s="641">
        <v>551</v>
      </c>
      <c r="C1264" s="642" t="str">
        <f ca="1">IF(ISERROR(OFFSET('HARGA SATUAN'!$C$6,MATCH(B1264,'HARGA SATUAN'!$N$7:$N$1492,0),0)),"",OFFSET('HARGA SATUAN'!$C$6,MATCH(B1264,'HARGA SATUAN'!$N$7:$N$1492,0),0))</f>
        <v/>
      </c>
      <c r="D1264" s="642">
        <f ca="1">SUMIFS(RAB!$F$14:$F$68,RAB!$C$14:$C$68,C1264)</f>
        <v>0</v>
      </c>
      <c r="E1264" s="551">
        <f ca="1" t="shared" si="41"/>
        <v>0</v>
      </c>
      <c r="F1264" s="551">
        <f ca="1">IF(D1264=0,0,SUM($E$713:E1264))</f>
        <v>0</v>
      </c>
    </row>
    <row r="1265" hidden="1" spans="2:6">
      <c r="B1265" s="641">
        <v>552</v>
      </c>
      <c r="C1265" s="642" t="str">
        <f ca="1">IF(ISERROR(OFFSET('HARGA SATUAN'!$C$6,MATCH(B1265,'HARGA SATUAN'!$N$7:$N$1492,0),0)),"",OFFSET('HARGA SATUAN'!$C$6,MATCH(B1265,'HARGA SATUAN'!$N$7:$N$1492,0),0))</f>
        <v/>
      </c>
      <c r="D1265" s="642">
        <f ca="1">SUMIFS(RAB!$F$14:$F$68,RAB!$C$14:$C$68,C1265)</f>
        <v>0</v>
      </c>
      <c r="E1265" s="551">
        <f ca="1" t="shared" si="41"/>
        <v>0</v>
      </c>
      <c r="F1265" s="551">
        <f ca="1">IF(D1265=0,0,SUM($E$713:E1265))</f>
        <v>0</v>
      </c>
    </row>
    <row r="1266" hidden="1" spans="2:6">
      <c r="B1266" s="641">
        <v>553</v>
      </c>
      <c r="C1266" s="642" t="str">
        <f ca="1">IF(ISERROR(OFFSET('HARGA SATUAN'!$C$6,MATCH(B1266,'HARGA SATUAN'!$N$7:$N$1492,0),0)),"",OFFSET('HARGA SATUAN'!$C$6,MATCH(B1266,'HARGA SATUAN'!$N$7:$N$1492,0),0))</f>
        <v/>
      </c>
      <c r="D1266" s="642">
        <f ca="1">SUMIFS(RAB!$F$14:$F$68,RAB!$C$14:$C$68,C1266)</f>
        <v>0</v>
      </c>
      <c r="E1266" s="551">
        <f ca="1" t="shared" si="41"/>
        <v>0</v>
      </c>
      <c r="F1266" s="551">
        <f ca="1">IF(D1266=0,0,SUM($E$713:E1266))</f>
        <v>0</v>
      </c>
    </row>
    <row r="1267" hidden="1" spans="2:6">
      <c r="B1267" s="641">
        <v>554</v>
      </c>
      <c r="C1267" s="642" t="str">
        <f ca="1">IF(ISERROR(OFFSET('HARGA SATUAN'!$C$6,MATCH(B1267,'HARGA SATUAN'!$N$7:$N$1492,0),0)),"",OFFSET('HARGA SATUAN'!$C$6,MATCH(B1267,'HARGA SATUAN'!$N$7:$N$1492,0),0))</f>
        <v/>
      </c>
      <c r="D1267" s="642">
        <f ca="1">SUMIFS(RAB!$F$14:$F$68,RAB!$C$14:$C$68,C1267)</f>
        <v>0</v>
      </c>
      <c r="E1267" s="551">
        <f ca="1" t="shared" si="41"/>
        <v>0</v>
      </c>
      <c r="F1267" s="551">
        <f ca="1">IF(D1267=0,0,SUM($E$713:E1267))</f>
        <v>0</v>
      </c>
    </row>
    <row r="1268" hidden="1" spans="2:6">
      <c r="B1268" s="641">
        <v>555</v>
      </c>
      <c r="C1268" s="642" t="str">
        <f ca="1">IF(ISERROR(OFFSET('HARGA SATUAN'!$C$6,MATCH(B1268,'HARGA SATUAN'!$N$7:$N$1492,0),0)),"",OFFSET('HARGA SATUAN'!$C$6,MATCH(B1268,'HARGA SATUAN'!$N$7:$N$1492,0),0))</f>
        <v/>
      </c>
      <c r="D1268" s="642">
        <f ca="1">SUMIFS(RAB!$F$14:$F$68,RAB!$C$14:$C$68,C1268)</f>
        <v>0</v>
      </c>
      <c r="E1268" s="551">
        <f ca="1" t="shared" si="41"/>
        <v>0</v>
      </c>
      <c r="F1268" s="551">
        <f ca="1">IF(D1268=0,0,SUM($E$713:E1268))</f>
        <v>0</v>
      </c>
    </row>
    <row r="1269" hidden="1" spans="2:6">
      <c r="B1269" s="641">
        <v>556</v>
      </c>
      <c r="C1269" s="642" t="str">
        <f ca="1">IF(ISERROR(OFFSET('HARGA SATUAN'!$C$6,MATCH(B1269,'HARGA SATUAN'!$N$7:$N$1492,0),0)),"",OFFSET('HARGA SATUAN'!$C$6,MATCH(B1269,'HARGA SATUAN'!$N$7:$N$1492,0),0))</f>
        <v/>
      </c>
      <c r="D1269" s="642">
        <f ca="1">SUMIFS(RAB!$F$14:$F$68,RAB!$C$14:$C$68,C1269)</f>
        <v>0</v>
      </c>
      <c r="E1269" s="551">
        <f ca="1" t="shared" si="41"/>
        <v>0</v>
      </c>
      <c r="F1269" s="551">
        <f ca="1">IF(D1269=0,0,SUM($E$713:E1269))</f>
        <v>0</v>
      </c>
    </row>
    <row r="1270" hidden="1" spans="2:6">
      <c r="B1270" s="641">
        <v>557</v>
      </c>
      <c r="C1270" s="642" t="str">
        <f ca="1">IF(ISERROR(OFFSET('HARGA SATUAN'!$C$6,MATCH(B1270,'HARGA SATUAN'!$N$7:$N$1492,0),0)),"",OFFSET('HARGA SATUAN'!$C$6,MATCH(B1270,'HARGA SATUAN'!$N$7:$N$1492,0),0))</f>
        <v/>
      </c>
      <c r="D1270" s="642">
        <f ca="1">SUMIFS(RAB!$F$14:$F$68,RAB!$C$14:$C$68,C1270)</f>
        <v>0</v>
      </c>
      <c r="E1270" s="551">
        <f ca="1" t="shared" si="41"/>
        <v>0</v>
      </c>
      <c r="F1270" s="551">
        <f ca="1">IF(D1270=0,0,SUM($E$713:E1270))</f>
        <v>0</v>
      </c>
    </row>
    <row r="1271" hidden="1" spans="2:6">
      <c r="B1271" s="641">
        <v>558</v>
      </c>
      <c r="C1271" s="642" t="str">
        <f ca="1">IF(ISERROR(OFFSET('HARGA SATUAN'!$C$6,MATCH(B1271,'HARGA SATUAN'!$N$7:$N$1492,0),0)),"",OFFSET('HARGA SATUAN'!$C$6,MATCH(B1271,'HARGA SATUAN'!$N$7:$N$1492,0),0))</f>
        <v/>
      </c>
      <c r="D1271" s="642">
        <f ca="1">SUMIFS(RAB!$F$14:$F$68,RAB!$C$14:$C$68,C1271)</f>
        <v>0</v>
      </c>
      <c r="E1271" s="551">
        <f ca="1" t="shared" si="41"/>
        <v>0</v>
      </c>
      <c r="F1271" s="551">
        <f ca="1">IF(D1271=0,0,SUM($E$713:E1271))</f>
        <v>0</v>
      </c>
    </row>
    <row r="1272" hidden="1" spans="2:6">
      <c r="B1272" s="641">
        <v>559</v>
      </c>
      <c r="C1272" s="642" t="str">
        <f ca="1">IF(ISERROR(OFFSET('HARGA SATUAN'!$C$6,MATCH(B1272,'HARGA SATUAN'!$N$7:$N$1492,0),0)),"",OFFSET('HARGA SATUAN'!$C$6,MATCH(B1272,'HARGA SATUAN'!$N$7:$N$1492,0),0))</f>
        <v/>
      </c>
      <c r="D1272" s="642">
        <f ca="1">SUMIFS(RAB!$F$14:$F$68,RAB!$C$14:$C$68,C1272)</f>
        <v>0</v>
      </c>
      <c r="E1272" s="551">
        <f ca="1" t="shared" si="41"/>
        <v>0</v>
      </c>
      <c r="F1272" s="551">
        <f ca="1">IF(D1272=0,0,SUM($E$713:E1272))</f>
        <v>0</v>
      </c>
    </row>
    <row r="1273" hidden="1" spans="2:6">
      <c r="B1273" s="641">
        <v>560</v>
      </c>
      <c r="C1273" s="642" t="str">
        <f ca="1">IF(ISERROR(OFFSET('HARGA SATUAN'!$C$6,MATCH(B1273,'HARGA SATUAN'!$N$7:$N$1492,0),0)),"",OFFSET('HARGA SATUAN'!$C$6,MATCH(B1273,'HARGA SATUAN'!$N$7:$N$1492,0),0))</f>
        <v/>
      </c>
      <c r="D1273" s="642">
        <f ca="1">SUMIFS(RAB!$F$14:$F$68,RAB!$C$14:$C$68,C1273)</f>
        <v>0</v>
      </c>
      <c r="E1273" s="551">
        <f ca="1" t="shared" si="41"/>
        <v>0</v>
      </c>
      <c r="F1273" s="551">
        <f ca="1">IF(D1273=0,0,SUM($E$713:E1273))</f>
        <v>0</v>
      </c>
    </row>
    <row r="1274" hidden="1" spans="2:6">
      <c r="B1274" s="641">
        <v>561</v>
      </c>
      <c r="C1274" s="642" t="str">
        <f ca="1">IF(ISERROR(OFFSET('HARGA SATUAN'!$C$6,MATCH(B1274,'HARGA SATUAN'!$N$7:$N$1492,0),0)),"",OFFSET('HARGA SATUAN'!$C$6,MATCH(B1274,'HARGA SATUAN'!$N$7:$N$1492,0),0))</f>
        <v/>
      </c>
      <c r="D1274" s="642">
        <f ca="1">SUMIFS(RAB!$F$14:$F$68,RAB!$C$14:$C$68,C1274)</f>
        <v>0</v>
      </c>
      <c r="E1274" s="551">
        <f ca="1" t="shared" si="41"/>
        <v>0</v>
      </c>
      <c r="F1274" s="551">
        <f ca="1">IF(D1274=0,0,SUM($E$713:E1274))</f>
        <v>0</v>
      </c>
    </row>
    <row r="1275" hidden="1" spans="2:6">
      <c r="B1275" s="641">
        <v>562</v>
      </c>
      <c r="C1275" s="642" t="str">
        <f ca="1">IF(ISERROR(OFFSET('HARGA SATUAN'!$C$6,MATCH(B1275,'HARGA SATUAN'!$N$7:$N$1492,0),0)),"",OFFSET('HARGA SATUAN'!$C$6,MATCH(B1275,'HARGA SATUAN'!$N$7:$N$1492,0),0))</f>
        <v/>
      </c>
      <c r="D1275" s="642">
        <f ca="1">SUMIFS(RAB!$F$14:$F$68,RAB!$C$14:$C$68,C1275)</f>
        <v>0</v>
      </c>
      <c r="E1275" s="551">
        <f ca="1" t="shared" si="41"/>
        <v>0</v>
      </c>
      <c r="F1275" s="551">
        <f ca="1">IF(D1275=0,0,SUM($E$713:E1275))</f>
        <v>0</v>
      </c>
    </row>
    <row r="1276" hidden="1" spans="2:6">
      <c r="B1276" s="641">
        <v>563</v>
      </c>
      <c r="C1276" s="642" t="str">
        <f ca="1">IF(ISERROR(OFFSET('HARGA SATUAN'!$C$6,MATCH(B1276,'HARGA SATUAN'!$N$7:$N$1492,0),0)),"",OFFSET('HARGA SATUAN'!$C$6,MATCH(B1276,'HARGA SATUAN'!$N$7:$N$1492,0),0))</f>
        <v/>
      </c>
      <c r="D1276" s="642">
        <f ca="1">SUMIFS(RAB!$F$14:$F$68,RAB!$C$14:$C$68,C1276)</f>
        <v>0</v>
      </c>
      <c r="E1276" s="551">
        <f ca="1" t="shared" si="41"/>
        <v>0</v>
      </c>
      <c r="F1276" s="551">
        <f ca="1">IF(D1276=0,0,SUM($E$713:E1276))</f>
        <v>0</v>
      </c>
    </row>
    <row r="1277" hidden="1" spans="2:6">
      <c r="B1277" s="641">
        <v>564</v>
      </c>
      <c r="C1277" s="642" t="str">
        <f ca="1">IF(ISERROR(OFFSET('HARGA SATUAN'!$C$6,MATCH(B1277,'HARGA SATUAN'!$N$7:$N$1492,0),0)),"",OFFSET('HARGA SATUAN'!$C$6,MATCH(B1277,'HARGA SATUAN'!$N$7:$N$1492,0),0))</f>
        <v/>
      </c>
      <c r="D1277" s="642">
        <f ca="1">SUMIFS(RAB!$F$14:$F$68,RAB!$C$14:$C$68,C1277)</f>
        <v>0</v>
      </c>
      <c r="E1277" s="551">
        <f ca="1" t="shared" si="41"/>
        <v>0</v>
      </c>
      <c r="F1277" s="551">
        <f ca="1">IF(D1277=0,0,SUM($E$713:E1277))</f>
        <v>0</v>
      </c>
    </row>
    <row r="1278" hidden="1" spans="2:6">
      <c r="B1278" s="641">
        <v>565</v>
      </c>
      <c r="C1278" s="642" t="str">
        <f ca="1">IF(ISERROR(OFFSET('HARGA SATUAN'!$C$6,MATCH(B1278,'HARGA SATUAN'!$N$7:$N$1492,0),0)),"",OFFSET('HARGA SATUAN'!$C$6,MATCH(B1278,'HARGA SATUAN'!$N$7:$N$1492,0),0))</f>
        <v/>
      </c>
      <c r="D1278" s="642">
        <f ca="1">SUMIFS(RAB!$F$14:$F$68,RAB!$C$14:$C$68,C1278)</f>
        <v>0</v>
      </c>
      <c r="E1278" s="551">
        <f ca="1" t="shared" si="41"/>
        <v>0</v>
      </c>
      <c r="F1278" s="551">
        <f ca="1">IF(D1278=0,0,SUM($E$713:E1278))</f>
        <v>0</v>
      </c>
    </row>
    <row r="1279" hidden="1" spans="2:6">
      <c r="B1279" s="641">
        <v>566</v>
      </c>
      <c r="C1279" s="642" t="str">
        <f ca="1">IF(ISERROR(OFFSET('HARGA SATUAN'!$C$6,MATCH(B1279,'HARGA SATUAN'!$N$7:$N$1492,0),0)),"",OFFSET('HARGA SATUAN'!$C$6,MATCH(B1279,'HARGA SATUAN'!$N$7:$N$1492,0),0))</f>
        <v/>
      </c>
      <c r="D1279" s="642">
        <f ca="1">SUMIFS(RAB!$F$14:$F$68,RAB!$C$14:$C$68,C1279)</f>
        <v>0</v>
      </c>
      <c r="E1279" s="551">
        <f ca="1" t="shared" si="41"/>
        <v>0</v>
      </c>
      <c r="F1279" s="551">
        <f ca="1">IF(D1279=0,0,SUM($E$713:E1279))</f>
        <v>0</v>
      </c>
    </row>
    <row r="1280" hidden="1" spans="2:6">
      <c r="B1280" s="641">
        <v>567</v>
      </c>
      <c r="C1280" s="642" t="str">
        <f ca="1">IF(ISERROR(OFFSET('HARGA SATUAN'!$C$6,MATCH(B1280,'HARGA SATUAN'!$N$7:$N$1492,0),0)),"",OFFSET('HARGA SATUAN'!$C$6,MATCH(B1280,'HARGA SATUAN'!$N$7:$N$1492,0),0))</f>
        <v/>
      </c>
      <c r="D1280" s="642">
        <f ca="1">SUMIFS(RAB!$F$14:$F$68,RAB!$C$14:$C$68,C1280)</f>
        <v>0</v>
      </c>
      <c r="E1280" s="551">
        <f ca="1" t="shared" si="41"/>
        <v>0</v>
      </c>
      <c r="F1280" s="551">
        <f ca="1">IF(D1280=0,0,SUM($E$713:E1280))</f>
        <v>0</v>
      </c>
    </row>
    <row r="1281" hidden="1" spans="2:6">
      <c r="B1281" s="641">
        <v>568</v>
      </c>
      <c r="C1281" s="642" t="str">
        <f ca="1">IF(ISERROR(OFFSET('HARGA SATUAN'!$C$6,MATCH(B1281,'HARGA SATUAN'!$N$7:$N$1492,0),0)),"",OFFSET('HARGA SATUAN'!$C$6,MATCH(B1281,'HARGA SATUAN'!$N$7:$N$1492,0),0))</f>
        <v/>
      </c>
      <c r="D1281" s="642">
        <f ca="1">SUMIFS(RAB!$F$14:$F$68,RAB!$C$14:$C$68,C1281)</f>
        <v>0</v>
      </c>
      <c r="E1281" s="551">
        <f ca="1" t="shared" si="41"/>
        <v>0</v>
      </c>
      <c r="F1281" s="551">
        <f ca="1">IF(D1281=0,0,SUM($E$713:E1281))</f>
        <v>0</v>
      </c>
    </row>
    <row r="1282" hidden="1" spans="2:6">
      <c r="B1282" s="641">
        <v>569</v>
      </c>
      <c r="C1282" s="642" t="str">
        <f ca="1">IF(ISERROR(OFFSET('HARGA SATUAN'!$C$6,MATCH(B1282,'HARGA SATUAN'!$N$7:$N$1492,0),0)),"",OFFSET('HARGA SATUAN'!$C$6,MATCH(B1282,'HARGA SATUAN'!$N$7:$N$1492,0),0))</f>
        <v/>
      </c>
      <c r="D1282" s="642">
        <f ca="1">SUMIFS(RAB!$F$14:$F$68,RAB!$C$14:$C$68,C1282)</f>
        <v>0</v>
      </c>
      <c r="E1282" s="551">
        <f ca="1" t="shared" si="41"/>
        <v>0</v>
      </c>
      <c r="F1282" s="551">
        <f ca="1">IF(D1282=0,0,SUM($E$713:E1282))</f>
        <v>0</v>
      </c>
    </row>
    <row r="1283" hidden="1" spans="2:6">
      <c r="B1283" s="641">
        <v>570</v>
      </c>
      <c r="C1283" s="642" t="str">
        <f ca="1">IF(ISERROR(OFFSET('HARGA SATUAN'!$C$6,MATCH(B1283,'HARGA SATUAN'!$N$7:$N$1492,0),0)),"",OFFSET('HARGA SATUAN'!$C$6,MATCH(B1283,'HARGA SATUAN'!$N$7:$N$1492,0),0))</f>
        <v/>
      </c>
      <c r="D1283" s="642">
        <f ca="1">SUMIFS(RAB!$F$14:$F$68,RAB!$C$14:$C$68,C1283)</f>
        <v>0</v>
      </c>
      <c r="E1283" s="551">
        <f ca="1" t="shared" si="41"/>
        <v>0</v>
      </c>
      <c r="F1283" s="551">
        <f ca="1">IF(D1283=0,0,SUM($E$713:E1283))</f>
        <v>0</v>
      </c>
    </row>
    <row r="1284" hidden="1" spans="2:6">
      <c r="B1284" s="641">
        <v>571</v>
      </c>
      <c r="C1284" s="642" t="str">
        <f ca="1">IF(ISERROR(OFFSET('HARGA SATUAN'!$C$6,MATCH(B1284,'HARGA SATUAN'!$N$7:$N$1492,0),0)),"",OFFSET('HARGA SATUAN'!$C$6,MATCH(B1284,'HARGA SATUAN'!$N$7:$N$1492,0),0))</f>
        <v/>
      </c>
      <c r="D1284" s="642">
        <f ca="1">SUMIFS(RAB!$F$14:$F$68,RAB!$C$14:$C$68,C1284)</f>
        <v>0</v>
      </c>
      <c r="E1284" s="551">
        <f ca="1" t="shared" si="41"/>
        <v>0</v>
      </c>
      <c r="F1284" s="551">
        <f ca="1">IF(D1284=0,0,SUM($E$713:E1284))</f>
        <v>0</v>
      </c>
    </row>
    <row r="1285" hidden="1" spans="2:6">
      <c r="B1285" s="641">
        <v>572</v>
      </c>
      <c r="C1285" s="642" t="str">
        <f ca="1">IF(ISERROR(OFFSET('HARGA SATUAN'!$C$6,MATCH(B1285,'HARGA SATUAN'!$N$7:$N$1492,0),0)),"",OFFSET('HARGA SATUAN'!$C$6,MATCH(B1285,'HARGA SATUAN'!$N$7:$N$1492,0),0))</f>
        <v/>
      </c>
      <c r="D1285" s="642">
        <f ca="1">SUMIFS(RAB!$F$14:$F$68,RAB!$C$14:$C$68,C1285)</f>
        <v>0</v>
      </c>
      <c r="E1285" s="551">
        <f ca="1" t="shared" si="41"/>
        <v>0</v>
      </c>
      <c r="F1285" s="551">
        <f ca="1">IF(D1285=0,0,SUM($E$713:E1285))</f>
        <v>0</v>
      </c>
    </row>
    <row r="1286" hidden="1" spans="2:6">
      <c r="B1286" s="641">
        <v>573</v>
      </c>
      <c r="C1286" s="642" t="str">
        <f ca="1">IF(ISERROR(OFFSET('HARGA SATUAN'!$C$6,MATCH(B1286,'HARGA SATUAN'!$N$7:$N$1492,0),0)),"",OFFSET('HARGA SATUAN'!$C$6,MATCH(B1286,'HARGA SATUAN'!$N$7:$N$1492,0),0))</f>
        <v/>
      </c>
      <c r="D1286" s="642">
        <f ca="1">SUMIFS(RAB!$F$14:$F$68,RAB!$C$14:$C$68,C1286)</f>
        <v>0</v>
      </c>
      <c r="E1286" s="551">
        <f ca="1" t="shared" si="41"/>
        <v>0</v>
      </c>
      <c r="F1286" s="551">
        <f ca="1">IF(D1286=0,0,SUM($E$713:E1286))</f>
        <v>0</v>
      </c>
    </row>
    <row r="1287" hidden="1" spans="2:6">
      <c r="B1287" s="641">
        <v>574</v>
      </c>
      <c r="C1287" s="642" t="str">
        <f ca="1">IF(ISERROR(OFFSET('HARGA SATUAN'!$C$6,MATCH(B1287,'HARGA SATUAN'!$N$7:$N$1492,0),0)),"",OFFSET('HARGA SATUAN'!$C$6,MATCH(B1287,'HARGA SATUAN'!$N$7:$N$1492,0),0))</f>
        <v/>
      </c>
      <c r="D1287" s="642">
        <f ca="1">SUMIFS(RAB!$F$14:$F$68,RAB!$C$14:$C$68,C1287)</f>
        <v>0</v>
      </c>
      <c r="E1287" s="551">
        <f ca="1" t="shared" si="41"/>
        <v>0</v>
      </c>
      <c r="F1287" s="551">
        <f ca="1">IF(D1287=0,0,SUM($E$713:E1287))</f>
        <v>0</v>
      </c>
    </row>
    <row r="1288" hidden="1" spans="2:6">
      <c r="B1288" s="641">
        <v>575</v>
      </c>
      <c r="C1288" s="642" t="str">
        <f ca="1">IF(ISERROR(OFFSET('HARGA SATUAN'!$C$6,MATCH(B1288,'HARGA SATUAN'!$N$7:$N$1492,0),0)),"",OFFSET('HARGA SATUAN'!$C$6,MATCH(B1288,'HARGA SATUAN'!$N$7:$N$1492,0),0))</f>
        <v/>
      </c>
      <c r="D1288" s="642">
        <f ca="1">SUMIFS(RAB!$F$14:$F$68,RAB!$C$14:$C$68,C1288)</f>
        <v>0</v>
      </c>
      <c r="E1288" s="551">
        <f ca="1" t="shared" si="41"/>
        <v>0</v>
      </c>
      <c r="F1288" s="551">
        <f ca="1">IF(D1288=0,0,SUM($E$713:E1288))</f>
        <v>0</v>
      </c>
    </row>
    <row r="1289" hidden="1" spans="2:6">
      <c r="B1289" s="641">
        <v>576</v>
      </c>
      <c r="C1289" s="642" t="str">
        <f ca="1">IF(ISERROR(OFFSET('HARGA SATUAN'!$C$6,MATCH(B1289,'HARGA SATUAN'!$N$7:$N$1492,0),0)),"",OFFSET('HARGA SATUAN'!$C$6,MATCH(B1289,'HARGA SATUAN'!$N$7:$N$1492,0),0))</f>
        <v/>
      </c>
      <c r="D1289" s="642">
        <f ca="1">SUMIFS(RAB!$F$14:$F$68,RAB!$C$14:$C$68,C1289)</f>
        <v>0</v>
      </c>
      <c r="E1289" s="551">
        <f ca="1" t="shared" si="41"/>
        <v>0</v>
      </c>
      <c r="F1289" s="551">
        <f ca="1">IF(D1289=0,0,SUM($E$713:E1289))</f>
        <v>0</v>
      </c>
    </row>
    <row r="1290" hidden="1" spans="2:6">
      <c r="B1290" s="641">
        <v>577</v>
      </c>
      <c r="C1290" s="642" t="str">
        <f ca="1">IF(ISERROR(OFFSET('HARGA SATUAN'!$C$6,MATCH(B1290,'HARGA SATUAN'!$N$7:$N$1492,0),0)),"",OFFSET('HARGA SATUAN'!$C$6,MATCH(B1290,'HARGA SATUAN'!$N$7:$N$1492,0),0))</f>
        <v/>
      </c>
      <c r="D1290" s="642">
        <f ca="1">SUMIFS(RAB!$F$14:$F$68,RAB!$C$14:$C$68,C1290)</f>
        <v>0</v>
      </c>
      <c r="E1290" s="551">
        <f ca="1" t="shared" si="41"/>
        <v>0</v>
      </c>
      <c r="F1290" s="551">
        <f ca="1">IF(D1290=0,0,SUM($E$713:E1290))</f>
        <v>0</v>
      </c>
    </row>
    <row r="1291" hidden="1" spans="2:6">
      <c r="B1291" s="641">
        <v>578</v>
      </c>
      <c r="C1291" s="642" t="str">
        <f ca="1">IF(ISERROR(OFFSET('HARGA SATUAN'!$C$6,MATCH(B1291,'HARGA SATUAN'!$N$7:$N$1492,0),0)),"",OFFSET('HARGA SATUAN'!$C$6,MATCH(B1291,'HARGA SATUAN'!$N$7:$N$1492,0),0))</f>
        <v/>
      </c>
      <c r="D1291" s="642">
        <f ca="1">SUMIFS(RAB!$F$14:$F$68,RAB!$C$14:$C$68,C1291)</f>
        <v>0</v>
      </c>
      <c r="E1291" s="551">
        <f ca="1" t="shared" ref="E1291:E1320" si="42">IF(D1291=0,0,1)</f>
        <v>0</v>
      </c>
      <c r="F1291" s="551">
        <f ca="1">IF(D1291=0,0,SUM($E$713:E1291))</f>
        <v>0</v>
      </c>
    </row>
    <row r="1292" hidden="1" spans="2:6">
      <c r="B1292" s="641">
        <v>579</v>
      </c>
      <c r="C1292" s="642" t="str">
        <f ca="1">IF(ISERROR(OFFSET('HARGA SATUAN'!$C$6,MATCH(B1292,'HARGA SATUAN'!$N$7:$N$1492,0),0)),"",OFFSET('HARGA SATUAN'!$C$6,MATCH(B1292,'HARGA SATUAN'!$N$7:$N$1492,0),0))</f>
        <v/>
      </c>
      <c r="D1292" s="642">
        <f ca="1">SUMIFS(RAB!$F$14:$F$68,RAB!$C$14:$C$68,C1292)</f>
        <v>0</v>
      </c>
      <c r="E1292" s="551">
        <f ca="1" t="shared" si="42"/>
        <v>0</v>
      </c>
      <c r="F1292" s="551">
        <f ca="1">IF(D1292=0,0,SUM($E$713:E1292))</f>
        <v>0</v>
      </c>
    </row>
    <row r="1293" hidden="1" spans="2:6">
      <c r="B1293" s="641">
        <v>580</v>
      </c>
      <c r="C1293" s="642" t="str">
        <f ca="1">IF(ISERROR(OFFSET('HARGA SATUAN'!$C$6,MATCH(B1293,'HARGA SATUAN'!$N$7:$N$1492,0),0)),"",OFFSET('HARGA SATUAN'!$C$6,MATCH(B1293,'HARGA SATUAN'!$N$7:$N$1492,0),0))</f>
        <v/>
      </c>
      <c r="D1293" s="642">
        <f ca="1">SUMIFS(RAB!$F$14:$F$68,RAB!$C$14:$C$68,C1293)</f>
        <v>0</v>
      </c>
      <c r="E1293" s="551">
        <f ca="1" t="shared" si="42"/>
        <v>0</v>
      </c>
      <c r="F1293" s="551">
        <f ca="1">IF(D1293=0,0,SUM($E$713:E1293))</f>
        <v>0</v>
      </c>
    </row>
    <row r="1294" hidden="1" spans="2:6">
      <c r="B1294" s="641">
        <v>581</v>
      </c>
      <c r="C1294" s="642" t="str">
        <f ca="1">IF(ISERROR(OFFSET('HARGA SATUAN'!$C$6,MATCH(B1294,'HARGA SATUAN'!$N$7:$N$1492,0),0)),"",OFFSET('HARGA SATUAN'!$C$6,MATCH(B1294,'HARGA SATUAN'!$N$7:$N$1492,0),0))</f>
        <v/>
      </c>
      <c r="D1294" s="642">
        <f ca="1">SUMIFS(RAB!$F$14:$F$68,RAB!$C$14:$C$68,C1294)</f>
        <v>0</v>
      </c>
      <c r="E1294" s="551">
        <f ca="1" t="shared" si="42"/>
        <v>0</v>
      </c>
      <c r="F1294" s="551">
        <f ca="1">IF(D1294=0,0,SUM($E$713:E1294))</f>
        <v>0</v>
      </c>
    </row>
    <row r="1295" hidden="1" spans="2:6">
      <c r="B1295" s="641">
        <v>582</v>
      </c>
      <c r="C1295" s="642" t="str">
        <f ca="1">IF(ISERROR(OFFSET('HARGA SATUAN'!$C$6,MATCH(B1295,'HARGA SATUAN'!$N$7:$N$1492,0),0)),"",OFFSET('HARGA SATUAN'!$C$6,MATCH(B1295,'HARGA SATUAN'!$N$7:$N$1492,0),0))</f>
        <v/>
      </c>
      <c r="D1295" s="642">
        <f ca="1">SUMIFS(RAB!$F$14:$F$68,RAB!$C$14:$C$68,C1295)</f>
        <v>0</v>
      </c>
      <c r="E1295" s="551">
        <f ca="1" t="shared" si="42"/>
        <v>0</v>
      </c>
      <c r="F1295" s="551">
        <f ca="1">IF(D1295=0,0,SUM($E$713:E1295))</f>
        <v>0</v>
      </c>
    </row>
    <row r="1296" hidden="1" spans="2:6">
      <c r="B1296" s="641">
        <v>583</v>
      </c>
      <c r="C1296" s="642" t="str">
        <f ca="1">IF(ISERROR(OFFSET('HARGA SATUAN'!$C$6,MATCH(B1296,'HARGA SATUAN'!$N$7:$N$1492,0),0)),"",OFFSET('HARGA SATUAN'!$C$6,MATCH(B1296,'HARGA SATUAN'!$N$7:$N$1492,0),0))</f>
        <v/>
      </c>
      <c r="D1296" s="642">
        <f ca="1">SUMIFS(RAB!$F$14:$F$68,RAB!$C$14:$C$68,C1296)</f>
        <v>0</v>
      </c>
      <c r="E1296" s="551">
        <f ca="1" t="shared" si="42"/>
        <v>0</v>
      </c>
      <c r="F1296" s="551">
        <f ca="1">IF(D1296=0,0,SUM($E$713:E1296))</f>
        <v>0</v>
      </c>
    </row>
    <row r="1297" hidden="1" spans="2:6">
      <c r="B1297" s="641">
        <v>584</v>
      </c>
      <c r="C1297" s="642" t="str">
        <f ca="1">IF(ISERROR(OFFSET('HARGA SATUAN'!$C$6,MATCH(B1297,'HARGA SATUAN'!$N$7:$N$1492,0),0)),"",OFFSET('HARGA SATUAN'!$C$6,MATCH(B1297,'HARGA SATUAN'!$N$7:$N$1492,0),0))</f>
        <v/>
      </c>
      <c r="D1297" s="642">
        <f ca="1">SUMIFS(RAB!$F$14:$F$68,RAB!$C$14:$C$68,C1297)</f>
        <v>0</v>
      </c>
      <c r="E1297" s="551">
        <f ca="1" t="shared" si="42"/>
        <v>0</v>
      </c>
      <c r="F1297" s="551">
        <f ca="1">IF(D1297=0,0,SUM($E$713:E1297))</f>
        <v>0</v>
      </c>
    </row>
    <row r="1298" hidden="1" spans="2:6">
      <c r="B1298" s="641">
        <v>585</v>
      </c>
      <c r="C1298" s="642" t="str">
        <f ca="1">IF(ISERROR(OFFSET('HARGA SATUAN'!$C$6,MATCH(B1298,'HARGA SATUAN'!$N$7:$N$1492,0),0)),"",OFFSET('HARGA SATUAN'!$C$6,MATCH(B1298,'HARGA SATUAN'!$N$7:$N$1492,0),0))</f>
        <v/>
      </c>
      <c r="D1298" s="642">
        <f ca="1">SUMIFS(RAB!$F$14:$F$68,RAB!$C$14:$C$68,C1298)</f>
        <v>0</v>
      </c>
      <c r="E1298" s="551">
        <f ca="1" t="shared" si="42"/>
        <v>0</v>
      </c>
      <c r="F1298" s="551">
        <f ca="1">IF(D1298=0,0,SUM($E$713:E1298))</f>
        <v>0</v>
      </c>
    </row>
    <row r="1299" hidden="1" spans="2:6">
      <c r="B1299" s="641">
        <v>586</v>
      </c>
      <c r="C1299" s="642" t="str">
        <f ca="1">IF(ISERROR(OFFSET('HARGA SATUAN'!$C$6,MATCH(B1299,'HARGA SATUAN'!$N$7:$N$1492,0),0)),"",OFFSET('HARGA SATUAN'!$C$6,MATCH(B1299,'HARGA SATUAN'!$N$7:$N$1492,0),0))</f>
        <v/>
      </c>
      <c r="D1299" s="642">
        <f ca="1">SUMIFS(RAB!$F$14:$F$68,RAB!$C$14:$C$68,C1299)</f>
        <v>0</v>
      </c>
      <c r="E1299" s="551">
        <f ca="1" t="shared" si="42"/>
        <v>0</v>
      </c>
      <c r="F1299" s="551">
        <f ca="1">IF(D1299=0,0,SUM($E$713:E1299))</f>
        <v>0</v>
      </c>
    </row>
    <row r="1300" hidden="1" spans="2:6">
      <c r="B1300" s="641">
        <v>587</v>
      </c>
      <c r="C1300" s="642" t="str">
        <f ca="1">IF(ISERROR(OFFSET('HARGA SATUAN'!$C$6,MATCH(B1300,'HARGA SATUAN'!$N$7:$N$1492,0),0)),"",OFFSET('HARGA SATUAN'!$C$6,MATCH(B1300,'HARGA SATUAN'!$N$7:$N$1492,0),0))</f>
        <v/>
      </c>
      <c r="D1300" s="642">
        <f ca="1">SUMIFS(RAB!$F$14:$F$68,RAB!$C$14:$C$68,C1300)</f>
        <v>0</v>
      </c>
      <c r="E1300" s="551">
        <f ca="1" t="shared" si="42"/>
        <v>0</v>
      </c>
      <c r="F1300" s="551">
        <f ca="1">IF(D1300=0,0,SUM($E$713:E1300))</f>
        <v>0</v>
      </c>
    </row>
    <row r="1301" hidden="1" spans="2:6">
      <c r="B1301" s="641">
        <v>588</v>
      </c>
      <c r="C1301" s="642" t="str">
        <f ca="1">IF(ISERROR(OFFSET('HARGA SATUAN'!$C$6,MATCH(B1301,'HARGA SATUAN'!$N$7:$N$1492,0),0)),"",OFFSET('HARGA SATUAN'!$C$6,MATCH(B1301,'HARGA SATUAN'!$N$7:$N$1492,0),0))</f>
        <v/>
      </c>
      <c r="D1301" s="642">
        <f ca="1">SUMIFS(RAB!$F$14:$F$68,RAB!$C$14:$C$68,C1301)</f>
        <v>0</v>
      </c>
      <c r="E1301" s="551">
        <f ca="1" t="shared" si="42"/>
        <v>0</v>
      </c>
      <c r="F1301" s="551">
        <f ca="1">IF(D1301=0,0,SUM($E$713:E1301))</f>
        <v>0</v>
      </c>
    </row>
    <row r="1302" hidden="1" spans="2:6">
      <c r="B1302" s="641">
        <v>589</v>
      </c>
      <c r="C1302" s="642" t="str">
        <f ca="1">IF(ISERROR(OFFSET('HARGA SATUAN'!$C$6,MATCH(B1302,'HARGA SATUAN'!$N$7:$N$1492,0),0)),"",OFFSET('HARGA SATUAN'!$C$6,MATCH(B1302,'HARGA SATUAN'!$N$7:$N$1492,0),0))</f>
        <v/>
      </c>
      <c r="D1302" s="642">
        <f ca="1">SUMIFS(RAB!$F$14:$F$68,RAB!$C$14:$C$68,C1302)</f>
        <v>0</v>
      </c>
      <c r="E1302" s="551">
        <f ca="1" t="shared" si="42"/>
        <v>0</v>
      </c>
      <c r="F1302" s="551">
        <f ca="1">IF(D1302=0,0,SUM($E$713:E1302))</f>
        <v>0</v>
      </c>
    </row>
    <row r="1303" hidden="1" spans="2:6">
      <c r="B1303" s="641">
        <v>590</v>
      </c>
      <c r="C1303" s="642" t="str">
        <f ca="1">IF(ISERROR(OFFSET('HARGA SATUAN'!$C$6,MATCH(B1303,'HARGA SATUAN'!$N$7:$N$1492,0),0)),"",OFFSET('HARGA SATUAN'!$C$6,MATCH(B1303,'HARGA SATUAN'!$N$7:$N$1492,0),0))</f>
        <v/>
      </c>
      <c r="D1303" s="642">
        <f ca="1">SUMIFS(RAB!$F$14:$F$68,RAB!$C$14:$C$68,C1303)</f>
        <v>0</v>
      </c>
      <c r="E1303" s="551">
        <f ca="1" t="shared" si="42"/>
        <v>0</v>
      </c>
      <c r="F1303" s="551">
        <f ca="1">IF(D1303=0,0,SUM($E$713:E1303))</f>
        <v>0</v>
      </c>
    </row>
    <row r="1304" hidden="1" spans="2:6">
      <c r="B1304" s="641">
        <v>591</v>
      </c>
      <c r="C1304" s="642" t="str">
        <f ca="1">IF(ISERROR(OFFSET('HARGA SATUAN'!$C$6,MATCH(B1304,'HARGA SATUAN'!$N$7:$N$1492,0),0)),"",OFFSET('HARGA SATUAN'!$C$6,MATCH(B1304,'HARGA SATUAN'!$N$7:$N$1492,0),0))</f>
        <v/>
      </c>
      <c r="D1304" s="642">
        <f ca="1">SUMIFS(RAB!$F$14:$F$68,RAB!$C$14:$C$68,C1304)</f>
        <v>0</v>
      </c>
      <c r="E1304" s="551">
        <f ca="1" t="shared" si="42"/>
        <v>0</v>
      </c>
      <c r="F1304" s="551">
        <f ca="1">IF(D1304=0,0,SUM($E$713:E1304))</f>
        <v>0</v>
      </c>
    </row>
    <row r="1305" hidden="1" spans="2:6">
      <c r="B1305" s="641">
        <v>592</v>
      </c>
      <c r="C1305" s="642" t="str">
        <f ca="1">IF(ISERROR(OFFSET('HARGA SATUAN'!$C$6,MATCH(B1305,'HARGA SATUAN'!$N$7:$N$1492,0),0)),"",OFFSET('HARGA SATUAN'!$C$6,MATCH(B1305,'HARGA SATUAN'!$N$7:$N$1492,0),0))</f>
        <v/>
      </c>
      <c r="D1305" s="642">
        <f ca="1">SUMIFS(RAB!$F$14:$F$68,RAB!$C$14:$C$68,C1305)</f>
        <v>0</v>
      </c>
      <c r="E1305" s="551">
        <f ca="1" t="shared" si="42"/>
        <v>0</v>
      </c>
      <c r="F1305" s="551">
        <f ca="1">IF(D1305=0,0,SUM($E$713:E1305))</f>
        <v>0</v>
      </c>
    </row>
    <row r="1306" hidden="1" spans="2:6">
      <c r="B1306" s="641">
        <v>593</v>
      </c>
      <c r="C1306" s="642" t="str">
        <f ca="1">IF(ISERROR(OFFSET('HARGA SATUAN'!$C$6,MATCH(B1306,'HARGA SATUAN'!$N$7:$N$1492,0),0)),"",OFFSET('HARGA SATUAN'!$C$6,MATCH(B1306,'HARGA SATUAN'!$N$7:$N$1492,0),0))</f>
        <v/>
      </c>
      <c r="D1306" s="642">
        <f ca="1">SUMIFS(RAB!$F$14:$F$68,RAB!$C$14:$C$68,C1306)</f>
        <v>0</v>
      </c>
      <c r="E1306" s="551">
        <f ca="1" t="shared" si="42"/>
        <v>0</v>
      </c>
      <c r="F1306" s="551">
        <f ca="1">IF(D1306=0,0,SUM($E$713:E1306))</f>
        <v>0</v>
      </c>
    </row>
    <row r="1307" hidden="1" spans="2:6">
      <c r="B1307" s="641">
        <v>594</v>
      </c>
      <c r="C1307" s="642" t="str">
        <f ca="1">IF(ISERROR(OFFSET('HARGA SATUAN'!$C$6,MATCH(B1307,'HARGA SATUAN'!$N$7:$N$1492,0),0)),"",OFFSET('HARGA SATUAN'!$C$6,MATCH(B1307,'HARGA SATUAN'!$N$7:$N$1492,0),0))</f>
        <v/>
      </c>
      <c r="D1307" s="642">
        <f ca="1">SUMIFS(RAB!$F$14:$F$68,RAB!$C$14:$C$68,C1307)</f>
        <v>0</v>
      </c>
      <c r="E1307" s="551">
        <f ca="1" t="shared" si="42"/>
        <v>0</v>
      </c>
      <c r="F1307" s="551">
        <f ca="1">IF(D1307=0,0,SUM($E$713:E1307))</f>
        <v>0</v>
      </c>
    </row>
    <row r="1308" hidden="1" spans="2:6">
      <c r="B1308" s="641">
        <v>595</v>
      </c>
      <c r="C1308" s="642" t="str">
        <f ca="1">IF(ISERROR(OFFSET('HARGA SATUAN'!$C$6,MATCH(B1308,'HARGA SATUAN'!$N$7:$N$1492,0),0)),"",OFFSET('HARGA SATUAN'!$C$6,MATCH(B1308,'HARGA SATUAN'!$N$7:$N$1492,0),0))</f>
        <v/>
      </c>
      <c r="D1308" s="642">
        <f ca="1">SUMIFS(RAB!$F$14:$F$68,RAB!$C$14:$C$68,C1308)</f>
        <v>0</v>
      </c>
      <c r="E1308" s="551">
        <f ca="1" t="shared" si="42"/>
        <v>0</v>
      </c>
      <c r="F1308" s="551">
        <f ca="1">IF(D1308=0,0,SUM($E$713:E1308))</f>
        <v>0</v>
      </c>
    </row>
    <row r="1309" hidden="1" spans="2:6">
      <c r="B1309" s="641">
        <v>596</v>
      </c>
      <c r="C1309" s="642" t="str">
        <f ca="1">IF(ISERROR(OFFSET('HARGA SATUAN'!$C$6,MATCH(B1309,'HARGA SATUAN'!$N$7:$N$1492,0),0)),"",OFFSET('HARGA SATUAN'!$C$6,MATCH(B1309,'HARGA SATUAN'!$N$7:$N$1492,0),0))</f>
        <v/>
      </c>
      <c r="D1309" s="642">
        <f ca="1">SUMIFS(RAB!$F$14:$F$68,RAB!$C$14:$C$68,C1309)</f>
        <v>0</v>
      </c>
      <c r="E1309" s="551">
        <f ca="1" t="shared" si="42"/>
        <v>0</v>
      </c>
      <c r="F1309" s="551">
        <f ca="1">IF(D1309=0,0,SUM($E$713:E1309))</f>
        <v>0</v>
      </c>
    </row>
    <row r="1310" hidden="1" spans="2:6">
      <c r="B1310" s="641">
        <v>597</v>
      </c>
      <c r="C1310" s="642" t="str">
        <f ca="1">IF(ISERROR(OFFSET('HARGA SATUAN'!$C$6,MATCH(B1310,'HARGA SATUAN'!$N$7:$N$1492,0),0)),"",OFFSET('HARGA SATUAN'!$C$6,MATCH(B1310,'HARGA SATUAN'!$N$7:$N$1492,0),0))</f>
        <v/>
      </c>
      <c r="D1310" s="642">
        <f ca="1">SUMIFS(RAB!$F$14:$F$68,RAB!$C$14:$C$68,C1310)</f>
        <v>0</v>
      </c>
      <c r="E1310" s="551">
        <f ca="1" t="shared" si="42"/>
        <v>0</v>
      </c>
      <c r="F1310" s="551">
        <f ca="1">IF(D1310=0,0,SUM($E$713:E1310))</f>
        <v>0</v>
      </c>
    </row>
    <row r="1311" hidden="1" spans="2:6">
      <c r="B1311" s="641">
        <v>598</v>
      </c>
      <c r="C1311" s="642" t="str">
        <f ca="1">IF(ISERROR(OFFSET('HARGA SATUAN'!$C$6,MATCH(B1311,'HARGA SATUAN'!$N$7:$N$1492,0),0)),"",OFFSET('HARGA SATUAN'!$C$6,MATCH(B1311,'HARGA SATUAN'!$N$7:$N$1492,0),0))</f>
        <v/>
      </c>
      <c r="D1311" s="642">
        <f ca="1">SUMIFS(RAB!$F$14:$F$68,RAB!$C$14:$C$68,C1311)</f>
        <v>0</v>
      </c>
      <c r="E1311" s="551">
        <f ca="1" t="shared" si="42"/>
        <v>0</v>
      </c>
      <c r="F1311" s="551">
        <f ca="1">IF(D1311=0,0,SUM($E$713:E1311))</f>
        <v>0</v>
      </c>
    </row>
    <row r="1312" hidden="1" spans="2:6">
      <c r="B1312" s="641">
        <v>599</v>
      </c>
      <c r="C1312" s="642" t="str">
        <f ca="1">IF(ISERROR(OFFSET('HARGA SATUAN'!$C$6,MATCH(B1312,'HARGA SATUAN'!$N$7:$N$1492,0),0)),"",OFFSET('HARGA SATUAN'!$C$6,MATCH(B1312,'HARGA SATUAN'!$N$7:$N$1492,0),0))</f>
        <v/>
      </c>
      <c r="D1312" s="642">
        <f ca="1">SUMIFS(RAB!$F$14:$F$68,RAB!$C$14:$C$68,C1312)</f>
        <v>0</v>
      </c>
      <c r="E1312" s="551">
        <f ca="1" t="shared" si="42"/>
        <v>0</v>
      </c>
      <c r="F1312" s="551">
        <f ca="1">IF(D1312=0,0,SUM($E$713:E1312))</f>
        <v>0</v>
      </c>
    </row>
    <row r="1313" hidden="1" spans="2:6">
      <c r="B1313" s="641">
        <v>600</v>
      </c>
      <c r="C1313" s="642" t="str">
        <f ca="1">IF(ISERROR(OFFSET('HARGA SATUAN'!$C$6,MATCH(B1313,'HARGA SATUAN'!$N$7:$N$1492,0),0)),"",OFFSET('HARGA SATUAN'!$C$6,MATCH(B1313,'HARGA SATUAN'!$N$7:$N$1492,0),0))</f>
        <v/>
      </c>
      <c r="D1313" s="642">
        <f ca="1">SUMIFS(RAB!$F$14:$F$68,RAB!$C$14:$C$68,C1313)</f>
        <v>0</v>
      </c>
      <c r="E1313" s="551">
        <f ca="1" t="shared" si="42"/>
        <v>0</v>
      </c>
      <c r="F1313" s="551">
        <f ca="1">IF(D1313=0,0,SUM($E$713:E1313))</f>
        <v>0</v>
      </c>
    </row>
    <row r="1314" hidden="1" spans="2:6">
      <c r="B1314" s="641">
        <v>601</v>
      </c>
      <c r="C1314" s="642" t="str">
        <f ca="1">IF(ISERROR(OFFSET('HARGA SATUAN'!$C$6,MATCH(B1314,'HARGA SATUAN'!$N$7:$N$1492,0),0)),"",OFFSET('HARGA SATUAN'!$C$6,MATCH(B1314,'HARGA SATUAN'!$N$7:$N$1492,0),0))</f>
        <v/>
      </c>
      <c r="D1314" s="642">
        <f ca="1">SUMIFS(RAB!$F$14:$F$68,RAB!$C$14:$C$68,C1314)</f>
        <v>0</v>
      </c>
      <c r="E1314" s="551">
        <f ca="1" t="shared" si="42"/>
        <v>0</v>
      </c>
      <c r="F1314" s="551">
        <f ca="1">IF(D1314=0,0,SUM($E$713:E1314))</f>
        <v>0</v>
      </c>
    </row>
    <row r="1315" hidden="1" spans="2:6">
      <c r="B1315" s="641">
        <v>602</v>
      </c>
      <c r="C1315" s="642" t="str">
        <f ca="1">IF(ISERROR(OFFSET('HARGA SATUAN'!$C$6,MATCH(B1315,'HARGA SATUAN'!$N$7:$N$1492,0),0)),"",OFFSET('HARGA SATUAN'!$C$6,MATCH(B1315,'HARGA SATUAN'!$N$7:$N$1492,0),0))</f>
        <v/>
      </c>
      <c r="D1315" s="642">
        <f ca="1">SUMIFS(RAB!$F$14:$F$68,RAB!$C$14:$C$68,C1315)</f>
        <v>0</v>
      </c>
      <c r="E1315" s="551">
        <f ca="1" t="shared" si="42"/>
        <v>0</v>
      </c>
      <c r="F1315" s="551">
        <f ca="1">IF(D1315=0,0,SUM($E$713:E1315))</f>
        <v>0</v>
      </c>
    </row>
    <row r="1316" hidden="1" spans="2:6">
      <c r="B1316" s="641">
        <v>603</v>
      </c>
      <c r="C1316" s="642" t="str">
        <f ca="1">IF(ISERROR(OFFSET('HARGA SATUAN'!$C$6,MATCH(B1316,'HARGA SATUAN'!$N$7:$N$1492,0),0)),"",OFFSET('HARGA SATUAN'!$C$6,MATCH(B1316,'HARGA SATUAN'!$N$7:$N$1492,0),0))</f>
        <v/>
      </c>
      <c r="D1316" s="642">
        <f ca="1">SUMIFS(RAB!$F$14:$F$68,RAB!$C$14:$C$68,C1316)</f>
        <v>0</v>
      </c>
      <c r="E1316" s="551">
        <f ca="1" t="shared" si="42"/>
        <v>0</v>
      </c>
      <c r="F1316" s="551">
        <f ca="1">IF(D1316=0,0,SUM($E$713:E1316))</f>
        <v>0</v>
      </c>
    </row>
    <row r="1317" hidden="1" spans="2:6">
      <c r="B1317" s="641">
        <v>604</v>
      </c>
      <c r="C1317" s="642" t="str">
        <f ca="1">IF(ISERROR(OFFSET('HARGA SATUAN'!$C$6,MATCH(B1317,'HARGA SATUAN'!$N$7:$N$1492,0),0)),"",OFFSET('HARGA SATUAN'!$C$6,MATCH(B1317,'HARGA SATUAN'!$N$7:$N$1492,0),0))</f>
        <v/>
      </c>
      <c r="D1317" s="642">
        <f ca="1">SUMIFS(RAB!$F$14:$F$68,RAB!$C$14:$C$68,C1317)</f>
        <v>0</v>
      </c>
      <c r="E1317" s="551">
        <f ca="1" t="shared" si="42"/>
        <v>0</v>
      </c>
      <c r="F1317" s="551">
        <f ca="1">IF(D1317=0,0,SUM($E$713:E1317))</f>
        <v>0</v>
      </c>
    </row>
    <row r="1318" hidden="1" spans="2:6">
      <c r="B1318" s="641">
        <v>605</v>
      </c>
      <c r="C1318" s="642" t="str">
        <f ca="1">IF(ISERROR(OFFSET('HARGA SATUAN'!$C$6,MATCH(B1318,'HARGA SATUAN'!$N$7:$N$1492,0),0)),"",OFFSET('HARGA SATUAN'!$C$6,MATCH(B1318,'HARGA SATUAN'!$N$7:$N$1492,0),0))</f>
        <v/>
      </c>
      <c r="D1318" s="642">
        <f ca="1">SUMIFS(RAB!$F$14:$F$68,RAB!$C$14:$C$68,C1318)</f>
        <v>0</v>
      </c>
      <c r="E1318" s="551">
        <f ca="1" t="shared" si="42"/>
        <v>0</v>
      </c>
      <c r="F1318" s="551">
        <f ca="1">IF(D1318=0,0,SUM($E$713:E1318))</f>
        <v>0</v>
      </c>
    </row>
    <row r="1319" hidden="1" spans="2:6">
      <c r="B1319" s="641">
        <v>606</v>
      </c>
      <c r="C1319" s="642" t="str">
        <f ca="1">IF(ISERROR(OFFSET('HARGA SATUAN'!$C$6,MATCH(B1319,'HARGA SATUAN'!$N$7:$N$1492,0),0)),"",OFFSET('HARGA SATUAN'!$C$6,MATCH(B1319,'HARGA SATUAN'!$N$7:$N$1492,0),0))</f>
        <v/>
      </c>
      <c r="D1319" s="642">
        <f ca="1">SUMIFS(RAB!$F$14:$F$68,RAB!$C$14:$C$68,C1319)</f>
        <v>0</v>
      </c>
      <c r="E1319" s="551">
        <f ca="1" t="shared" si="42"/>
        <v>0</v>
      </c>
      <c r="F1319" s="551">
        <f ca="1">IF(D1319=0,0,SUM($E$713:E1319))</f>
        <v>0</v>
      </c>
    </row>
    <row r="1320" hidden="1" spans="2:6">
      <c r="B1320" s="641">
        <v>607</v>
      </c>
      <c r="C1320" s="642" t="str">
        <f ca="1">IF(ISERROR(OFFSET('HARGA SATUAN'!$C$6,MATCH(B1320,'HARGA SATUAN'!$N$7:$N$1492,0),0)),"",OFFSET('HARGA SATUAN'!$C$6,MATCH(B1320,'HARGA SATUAN'!$N$7:$N$1492,0),0))</f>
        <v/>
      </c>
      <c r="D1320" s="642">
        <f ca="1">SUMIFS(RAB!$F$14:$F$68,RAB!$C$14:$C$68,C1320)</f>
        <v>0</v>
      </c>
      <c r="E1320" s="551">
        <f ca="1" t="shared" si="42"/>
        <v>0</v>
      </c>
      <c r="F1320" s="551">
        <f ca="1">IF(D1320=0,0,SUM($E$713:E1320))</f>
        <v>0</v>
      </c>
    </row>
    <row r="1321" hidden="1"/>
  </sheetData>
  <sheetProtection sort="0" autoFilter="0"/>
  <protectedRanges>
    <protectedRange sqref="C12:C711" name="Range1"/>
  </protectedRanges>
  <mergeCells count="11">
    <mergeCell ref="B4:H4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K7:L9"/>
  </mergeCells>
  <conditionalFormatting sqref="I7:K7">
    <cfRule type="cellIs" dxfId="0" priority="4" stopIfTrue="1" operator="equal">
      <formula>0</formula>
    </cfRule>
  </conditionalFormatting>
  <conditionalFormatting sqref="C12:C711">
    <cfRule type="cellIs" dxfId="0" priority="66" stopIfTrue="1" operator="equal">
      <formula>0</formula>
    </cfRule>
  </conditionalFormatting>
  <conditionalFormatting sqref="E712:E65536">
    <cfRule type="cellIs" dxfId="0" priority="16" stopIfTrue="1" operator="equal">
      <formula>0</formula>
    </cfRule>
  </conditionalFormatting>
  <conditionalFormatting sqref="L1:L6">
    <cfRule type="cellIs" dxfId="0" priority="10" operator="equal">
      <formula>0</formula>
    </cfRule>
  </conditionalFormatting>
  <conditionalFormatting sqref="A1:K7">
    <cfRule type="cellIs" dxfId="0" priority="5" operator="equal">
      <formula>0</formula>
    </cfRule>
  </conditionalFormatting>
  <conditionalFormatting sqref="M$1:IV$1048576 A8:G9">
    <cfRule type="cellIs" dxfId="0" priority="68" operator="equal">
      <formula>0</formula>
    </cfRule>
  </conditionalFormatting>
  <conditionalFormatting sqref="G1:G11 E6:E11 E1:E3 H7 H10:H11 F10:F711 G712:G65536">
    <cfRule type="cellIs" dxfId="0" priority="69" stopIfTrue="1" operator="equal">
      <formula>0</formula>
    </cfRule>
  </conditionalFormatting>
  <conditionalFormatting sqref="A10:L65536">
    <cfRule type="cellIs" dxfId="0" priority="1" operator="equal">
      <formula>0</formula>
    </cfRule>
  </conditionalFormatting>
  <conditionalFormatting sqref="I10:L711">
    <cfRule type="cellIs" dxfId="0" priority="2" stopIfTrue="1" operator="equal">
      <formula>0</formula>
    </cfRule>
  </conditionalFormatting>
  <conditionalFormatting sqref="G12:H711">
    <cfRule type="cellIs" dxfId="0" priority="12" stopIfTrue="1" operator="equal">
      <formula>0</formula>
    </cfRule>
  </conditionalFormatting>
  <dataValidations count="1">
    <dataValidation allowBlank="1" showInputMessage="1" showErrorMessage="1" errorTitle="PERINGATAN !!!" error="MDU / UPAH SALAH BOZ...." sqref="H7:K7 H10:L711"/>
  </dataValidations>
  <printOptions horizontalCentered="1"/>
  <pageMargins left="0.275590551181102" right="0.3" top="0.31496062992126" bottom="0.590551181102362" header="0.31496062992126" footer="0.31496062992126"/>
  <pageSetup paperSize="9" scale="92" fitToHeight="12" orientation="portrait" horizontalDpi="1200" verticalDpi="1200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C1:AD55"/>
  <sheetViews>
    <sheetView showGridLines="0" view="pageBreakPreview" zoomScaleNormal="100" topLeftCell="B10" workbookViewId="0">
      <selection activeCell="W42" sqref="W42:AD42"/>
    </sheetView>
  </sheetViews>
  <sheetFormatPr defaultColWidth="9.14285714285714" defaultRowHeight="12"/>
  <cols>
    <col min="1" max="2" width="1.42857142857143" style="61" customWidth="1"/>
    <col min="3" max="3" width="7.42857142857143" style="61" customWidth="1"/>
    <col min="4" max="23" width="5.71428571428571" style="61" customWidth="1"/>
    <col min="24" max="24" width="6.28571428571429" style="61" customWidth="1"/>
    <col min="25" max="26" width="5.71428571428571" style="61" customWidth="1"/>
    <col min="27" max="27" width="6.42857142857143" style="61" customWidth="1"/>
    <col min="28" max="118" width="5.71428571428571" style="61" customWidth="1"/>
    <col min="119" max="16384" width="9.14285714285714" style="61"/>
  </cols>
  <sheetData>
    <row r="1" ht="12.75"/>
    <row r="2" ht="12.75" customHeight="1" spans="3:30">
      <c r="C2" s="62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79" t="s">
        <v>1575</v>
      </c>
      <c r="X2" s="80"/>
      <c r="Y2" s="80"/>
      <c r="Z2" s="80"/>
      <c r="AA2" s="80"/>
      <c r="AB2" s="80"/>
      <c r="AC2" s="80"/>
      <c r="AD2" s="119"/>
    </row>
    <row r="3" spans="3:30">
      <c r="C3" s="64"/>
      <c r="D3" s="65" t="s">
        <v>1593</v>
      </c>
      <c r="E3" s="65"/>
      <c r="F3" s="66"/>
      <c r="G3" s="65"/>
      <c r="H3" s="65"/>
      <c r="I3" s="65"/>
      <c r="J3" s="65"/>
      <c r="K3" s="66"/>
      <c r="L3" s="66"/>
      <c r="W3" s="81"/>
      <c r="X3" s="82"/>
      <c r="Y3" s="82"/>
      <c r="Z3" s="82"/>
      <c r="AA3" s="82"/>
      <c r="AB3" s="82"/>
      <c r="AC3" s="82"/>
      <c r="AD3" s="120"/>
    </row>
    <row r="4" spans="3:30">
      <c r="C4" s="64"/>
      <c r="D4" s="67"/>
      <c r="E4" s="67"/>
      <c r="F4" s="68" t="s">
        <v>1594</v>
      </c>
      <c r="G4" s="69" t="s">
        <v>1595</v>
      </c>
      <c r="H4" s="70"/>
      <c r="I4" s="69" t="s">
        <v>1596</v>
      </c>
      <c r="J4" s="70"/>
      <c r="K4" s="77" t="s">
        <v>1597</v>
      </c>
      <c r="L4" s="78"/>
      <c r="W4" s="83" t="s">
        <v>1598</v>
      </c>
      <c r="AD4" s="121"/>
    </row>
    <row r="5" spans="3:30">
      <c r="C5" s="64"/>
      <c r="D5" s="67" t="s">
        <v>1599</v>
      </c>
      <c r="E5" s="67"/>
      <c r="F5" s="68"/>
      <c r="G5" s="69"/>
      <c r="H5" s="70"/>
      <c r="I5" s="69"/>
      <c r="J5" s="70"/>
      <c r="K5" s="77"/>
      <c r="L5" s="78"/>
      <c r="W5" s="84" t="s">
        <v>1600</v>
      </c>
      <c r="X5" s="84" t="s">
        <v>1601</v>
      </c>
      <c r="Y5" s="84"/>
      <c r="Z5" s="84"/>
      <c r="AA5" s="84" t="s">
        <v>1602</v>
      </c>
      <c r="AB5" s="84"/>
      <c r="AC5" s="84" t="s">
        <v>1603</v>
      </c>
      <c r="AD5" s="122"/>
    </row>
    <row r="6" spans="3:30">
      <c r="C6" s="64"/>
      <c r="D6" s="67" t="s">
        <v>1604</v>
      </c>
      <c r="E6" s="67"/>
      <c r="F6" s="68"/>
      <c r="G6" s="69"/>
      <c r="H6" s="70"/>
      <c r="I6" s="69"/>
      <c r="J6" s="70"/>
      <c r="K6" s="77"/>
      <c r="L6" s="78"/>
      <c r="W6" s="84">
        <v>1</v>
      </c>
      <c r="X6" s="84" t="s">
        <v>1605</v>
      </c>
      <c r="Y6" s="84"/>
      <c r="Z6" s="84"/>
      <c r="AA6" s="84"/>
      <c r="AB6" s="84"/>
      <c r="AC6" s="84"/>
      <c r="AD6" s="122"/>
    </row>
    <row r="7" spans="3:30">
      <c r="C7" s="64"/>
      <c r="W7" s="84">
        <v>2</v>
      </c>
      <c r="X7" s="84" t="s">
        <v>1606</v>
      </c>
      <c r="Y7" s="84"/>
      <c r="Z7" s="84"/>
      <c r="AA7" s="84"/>
      <c r="AB7" s="84"/>
      <c r="AC7" s="84"/>
      <c r="AD7" s="122"/>
    </row>
    <row r="8" spans="3:30">
      <c r="C8" s="64"/>
      <c r="W8" s="84">
        <v>3</v>
      </c>
      <c r="X8" s="84" t="s">
        <v>1607</v>
      </c>
      <c r="Y8" s="84"/>
      <c r="Z8" s="84"/>
      <c r="AA8" s="84"/>
      <c r="AB8" s="84"/>
      <c r="AC8" s="84"/>
      <c r="AD8" s="122"/>
    </row>
    <row r="9" spans="3:30">
      <c r="C9" s="64"/>
      <c r="W9" s="84">
        <v>4</v>
      </c>
      <c r="X9" s="84" t="s">
        <v>1608</v>
      </c>
      <c r="Y9" s="84"/>
      <c r="Z9" s="84"/>
      <c r="AA9" s="84"/>
      <c r="AB9" s="84"/>
      <c r="AC9" s="84"/>
      <c r="AD9" s="122"/>
    </row>
    <row r="10" spans="3:30">
      <c r="C10" s="64"/>
      <c r="W10" s="84">
        <v>5</v>
      </c>
      <c r="X10" s="84" t="s">
        <v>1609</v>
      </c>
      <c r="Y10" s="84"/>
      <c r="Z10" s="84"/>
      <c r="AA10" s="84"/>
      <c r="AB10" s="84"/>
      <c r="AC10" s="84"/>
      <c r="AD10" s="122"/>
    </row>
    <row r="11" spans="3:30">
      <c r="C11" s="64"/>
      <c r="W11" s="84">
        <v>6</v>
      </c>
      <c r="X11" s="84" t="s">
        <v>1610</v>
      </c>
      <c r="Y11" s="84"/>
      <c r="Z11" s="84"/>
      <c r="AA11" s="84"/>
      <c r="AB11" s="84"/>
      <c r="AC11" s="84"/>
      <c r="AD11" s="122"/>
    </row>
    <row r="12" spans="3:30">
      <c r="C12" s="64"/>
      <c r="W12" s="84">
        <v>7</v>
      </c>
      <c r="X12" s="84" t="s">
        <v>1611</v>
      </c>
      <c r="Y12" s="84"/>
      <c r="Z12" s="84"/>
      <c r="AA12" s="84"/>
      <c r="AB12" s="84"/>
      <c r="AC12" s="84"/>
      <c r="AD12" s="122"/>
    </row>
    <row r="13" ht="12.75" customHeight="1" spans="3:30">
      <c r="C13" s="64"/>
      <c r="W13" s="84">
        <v>8</v>
      </c>
      <c r="X13" s="84" t="s">
        <v>1612</v>
      </c>
      <c r="Y13" s="84"/>
      <c r="Z13" s="84"/>
      <c r="AA13" s="84"/>
      <c r="AB13" s="84"/>
      <c r="AC13" s="84"/>
      <c r="AD13" s="122"/>
    </row>
    <row r="14" spans="3:30">
      <c r="C14" s="64"/>
      <c r="W14" s="84">
        <v>9</v>
      </c>
      <c r="X14" s="84" t="s">
        <v>1613</v>
      </c>
      <c r="Y14" s="84"/>
      <c r="Z14" s="84"/>
      <c r="AA14" s="84"/>
      <c r="AB14" s="84"/>
      <c r="AC14" s="84"/>
      <c r="AD14" s="122"/>
    </row>
    <row r="15" spans="3:30">
      <c r="C15" s="64"/>
      <c r="W15" s="84">
        <v>10</v>
      </c>
      <c r="X15" s="84" t="s">
        <v>1614</v>
      </c>
      <c r="Y15" s="84"/>
      <c r="Z15" s="84"/>
      <c r="AA15" s="84"/>
      <c r="AB15" s="84"/>
      <c r="AC15" s="84"/>
      <c r="AD15" s="122"/>
    </row>
    <row r="16" spans="3:30">
      <c r="C16" s="64"/>
      <c r="W16" s="84">
        <v>11</v>
      </c>
      <c r="X16" s="84" t="s">
        <v>1615</v>
      </c>
      <c r="Y16" s="84"/>
      <c r="Z16" s="84"/>
      <c r="AA16" s="84"/>
      <c r="AB16" s="84"/>
      <c r="AC16" s="84"/>
      <c r="AD16" s="122"/>
    </row>
    <row r="17" spans="3:30">
      <c r="C17" s="64"/>
      <c r="S17" s="85"/>
      <c r="W17" s="84">
        <v>12</v>
      </c>
      <c r="X17" s="84" t="s">
        <v>1616</v>
      </c>
      <c r="Y17" s="84"/>
      <c r="Z17" s="84"/>
      <c r="AA17" s="84"/>
      <c r="AB17" s="84"/>
      <c r="AC17" s="84"/>
      <c r="AD17" s="122"/>
    </row>
    <row r="18" spans="3:30">
      <c r="C18" s="71"/>
      <c r="D18" s="72"/>
      <c r="E18" s="72"/>
      <c r="W18" s="84">
        <v>13</v>
      </c>
      <c r="X18" s="84"/>
      <c r="Y18" s="84"/>
      <c r="Z18" s="84"/>
      <c r="AA18" s="84"/>
      <c r="AB18" s="84"/>
      <c r="AC18" s="84"/>
      <c r="AD18" s="122"/>
    </row>
    <row r="19" spans="3:30">
      <c r="C19" s="64"/>
      <c r="W19" s="86"/>
      <c r="X19" s="87"/>
      <c r="Y19" s="87"/>
      <c r="Z19" s="87"/>
      <c r="AA19" s="87"/>
      <c r="AB19" s="87"/>
      <c r="AC19" s="87"/>
      <c r="AD19" s="123"/>
    </row>
    <row r="20" spans="3:30">
      <c r="C20" s="64"/>
      <c r="W20" s="83" t="s">
        <v>1617</v>
      </c>
      <c r="X20" s="88"/>
      <c r="Y20" s="88"/>
      <c r="Z20" s="88"/>
      <c r="AA20" s="88"/>
      <c r="AB20" s="88"/>
      <c r="AC20" s="88"/>
      <c r="AD20" s="124"/>
    </row>
    <row r="21" spans="3:30">
      <c r="C21" s="64"/>
      <c r="W21" s="89" t="s">
        <v>1618</v>
      </c>
      <c r="X21" s="90"/>
      <c r="Y21" s="90"/>
      <c r="Z21" s="125"/>
      <c r="AA21" s="126" t="s">
        <v>1619</v>
      </c>
      <c r="AB21" s="127"/>
      <c r="AC21" s="127"/>
      <c r="AD21" s="128"/>
    </row>
    <row r="22" spans="3:30">
      <c r="C22" s="64"/>
      <c r="W22" s="91" t="s">
        <v>1620</v>
      </c>
      <c r="X22" s="92"/>
      <c r="Y22" s="129" t="s">
        <v>703</v>
      </c>
      <c r="Z22" s="130">
        <v>1</v>
      </c>
      <c r="AA22" s="131"/>
      <c r="AB22" s="131"/>
      <c r="AC22" s="132"/>
      <c r="AD22" s="133"/>
    </row>
    <row r="23" spans="3:30">
      <c r="C23" s="64"/>
      <c r="W23" s="93" t="s">
        <v>1621</v>
      </c>
      <c r="X23" s="94"/>
      <c r="Y23" s="129" t="s">
        <v>703</v>
      </c>
      <c r="Z23" s="130">
        <v>0</v>
      </c>
      <c r="AA23" s="134" t="s">
        <v>1622</v>
      </c>
      <c r="AB23" s="135"/>
      <c r="AC23" s="132" t="s">
        <v>703</v>
      </c>
      <c r="AD23" s="133">
        <v>1</v>
      </c>
    </row>
    <row r="24" spans="3:30">
      <c r="C24" s="64"/>
      <c r="W24" s="93" t="s">
        <v>1623</v>
      </c>
      <c r="X24" s="94"/>
      <c r="Y24" s="129" t="s">
        <v>703</v>
      </c>
      <c r="Z24" s="130">
        <v>1</v>
      </c>
      <c r="AA24" s="136" t="s">
        <v>1624</v>
      </c>
      <c r="AB24" s="137"/>
      <c r="AC24" s="132" t="s">
        <v>703</v>
      </c>
      <c r="AD24" s="133">
        <v>1</v>
      </c>
    </row>
    <row r="25" spans="3:30">
      <c r="C25" s="64"/>
      <c r="W25" s="95" t="s">
        <v>1625</v>
      </c>
      <c r="X25" s="96"/>
      <c r="Y25" s="138" t="s">
        <v>703</v>
      </c>
      <c r="Z25" s="139">
        <v>1</v>
      </c>
      <c r="AA25" s="134" t="s">
        <v>1626</v>
      </c>
      <c r="AB25" s="135"/>
      <c r="AC25" s="132" t="s">
        <v>1627</v>
      </c>
      <c r="AD25" s="133">
        <v>25</v>
      </c>
    </row>
    <row r="26" spans="3:30">
      <c r="C26" s="64"/>
      <c r="W26" s="95" t="s">
        <v>1628</v>
      </c>
      <c r="X26" s="96"/>
      <c r="Y26" s="129" t="s">
        <v>1627</v>
      </c>
      <c r="Z26" s="130">
        <v>0</v>
      </c>
      <c r="AA26" s="134" t="s">
        <v>1629</v>
      </c>
      <c r="AB26" s="135"/>
      <c r="AC26" s="132" t="s">
        <v>703</v>
      </c>
      <c r="AD26" s="133">
        <v>0</v>
      </c>
    </row>
    <row r="27" spans="3:30">
      <c r="C27" s="64"/>
      <c r="W27" s="91" t="s">
        <v>1630</v>
      </c>
      <c r="X27" s="92"/>
      <c r="Y27" s="129" t="s">
        <v>1631</v>
      </c>
      <c r="Z27" s="130">
        <v>0</v>
      </c>
      <c r="AA27" s="140"/>
      <c r="AB27" s="141"/>
      <c r="AC27" s="132"/>
      <c r="AD27" s="133"/>
    </row>
    <row r="28" spans="3:30">
      <c r="C28" s="64"/>
      <c r="W28" s="93" t="s">
        <v>1632</v>
      </c>
      <c r="X28" s="94"/>
      <c r="Y28" s="129" t="s">
        <v>703</v>
      </c>
      <c r="Z28" s="130">
        <v>0</v>
      </c>
      <c r="AA28" s="140"/>
      <c r="AB28" s="141"/>
      <c r="AC28" s="132"/>
      <c r="AD28" s="133"/>
    </row>
    <row r="29" spans="3:30">
      <c r="C29" s="64"/>
      <c r="W29" s="91" t="s">
        <v>1633</v>
      </c>
      <c r="X29" s="97"/>
      <c r="Y29" s="129" t="s">
        <v>703</v>
      </c>
      <c r="Z29" s="130">
        <v>0</v>
      </c>
      <c r="AA29" s="140"/>
      <c r="AB29" s="141"/>
      <c r="AC29" s="132"/>
      <c r="AD29" s="133"/>
    </row>
    <row r="30" ht="11.25" customHeight="1" spans="3:30">
      <c r="C30" s="64"/>
      <c r="W30" s="91" t="s">
        <v>1634</v>
      </c>
      <c r="X30" s="97"/>
      <c r="Y30" s="129" t="s">
        <v>703</v>
      </c>
      <c r="Z30" s="130">
        <v>0</v>
      </c>
      <c r="AA30" s="140"/>
      <c r="AB30" s="141"/>
      <c r="AC30" s="132"/>
      <c r="AD30" s="133"/>
    </row>
    <row r="31" spans="3:30">
      <c r="C31" s="64"/>
      <c r="U31" s="98"/>
      <c r="W31" s="91" t="s">
        <v>1635</v>
      </c>
      <c r="X31" s="97"/>
      <c r="Y31" s="129" t="s">
        <v>703</v>
      </c>
      <c r="Z31" s="130">
        <v>0</v>
      </c>
      <c r="AA31" s="140"/>
      <c r="AB31" s="141"/>
      <c r="AC31" s="132"/>
      <c r="AD31" s="133"/>
    </row>
    <row r="32" spans="3:30">
      <c r="C32" s="64"/>
      <c r="U32" s="98"/>
      <c r="W32" s="91" t="s">
        <v>1636</v>
      </c>
      <c r="X32" s="97"/>
      <c r="Y32" s="129" t="s">
        <v>703</v>
      </c>
      <c r="Z32" s="130">
        <v>0</v>
      </c>
      <c r="AA32" s="140"/>
      <c r="AB32" s="141"/>
      <c r="AC32" s="132"/>
      <c r="AD32" s="133"/>
    </row>
    <row r="33" spans="3:30">
      <c r="C33" s="64"/>
      <c r="W33" s="95" t="s">
        <v>1637</v>
      </c>
      <c r="X33" s="96"/>
      <c r="Y33" s="129" t="s">
        <v>703</v>
      </c>
      <c r="Z33" s="139">
        <v>0</v>
      </c>
      <c r="AA33" s="140"/>
      <c r="AB33" s="141"/>
      <c r="AC33" s="132"/>
      <c r="AD33" s="133"/>
    </row>
    <row r="34" spans="3:30">
      <c r="C34" s="64"/>
      <c r="W34" s="91" t="s">
        <v>1638</v>
      </c>
      <c r="X34" s="92"/>
      <c r="Y34" s="129" t="s">
        <v>703</v>
      </c>
      <c r="Z34" s="130">
        <v>0</v>
      </c>
      <c r="AA34" s="140"/>
      <c r="AB34" s="141"/>
      <c r="AC34" s="132"/>
      <c r="AD34" s="133"/>
    </row>
    <row r="35" spans="3:30">
      <c r="C35" s="64"/>
      <c r="W35" s="91" t="s">
        <v>1639</v>
      </c>
      <c r="X35" s="92"/>
      <c r="Y35" s="129" t="s">
        <v>703</v>
      </c>
      <c r="Z35" s="130">
        <v>0</v>
      </c>
      <c r="AA35" s="140"/>
      <c r="AB35" s="141"/>
      <c r="AC35" s="132"/>
      <c r="AD35" s="133"/>
    </row>
    <row r="36" spans="3:30">
      <c r="C36" s="64"/>
      <c r="W36" s="99" t="s">
        <v>1640</v>
      </c>
      <c r="X36" s="100"/>
      <c r="Y36" s="129" t="s">
        <v>1627</v>
      </c>
      <c r="Z36" s="139">
        <v>48</v>
      </c>
      <c r="AA36" s="142"/>
      <c r="AB36" s="141"/>
      <c r="AC36" s="132"/>
      <c r="AD36" s="133"/>
    </row>
    <row r="37" ht="12.75" customHeight="1" spans="3:30">
      <c r="C37" s="64"/>
      <c r="W37" s="101" t="s">
        <v>1641</v>
      </c>
      <c r="X37" s="102"/>
      <c r="Y37" s="129" t="s">
        <v>1642</v>
      </c>
      <c r="Z37" s="139">
        <v>0</v>
      </c>
      <c r="AA37" s="143"/>
      <c r="AB37" s="144"/>
      <c r="AC37" s="145"/>
      <c r="AD37" s="146"/>
    </row>
    <row r="38" ht="12.75" customHeight="1" spans="3:30">
      <c r="C38" s="64"/>
      <c r="W38" s="101" t="s">
        <v>1643</v>
      </c>
      <c r="X38" s="102"/>
      <c r="Y38" s="129" t="s">
        <v>1642</v>
      </c>
      <c r="Z38" s="139">
        <v>0</v>
      </c>
      <c r="AA38" s="143"/>
      <c r="AB38" s="144"/>
      <c r="AC38" s="145"/>
      <c r="AD38" s="146"/>
    </row>
    <row r="39" customHeight="1" spans="3:30">
      <c r="C39" s="64"/>
      <c r="W39" s="101" t="s">
        <v>1644</v>
      </c>
      <c r="X39" s="102"/>
      <c r="Y39" s="129" t="s">
        <v>1642</v>
      </c>
      <c r="Z39" s="147">
        <v>0</v>
      </c>
      <c r="AA39" s="148"/>
      <c r="AB39" s="149"/>
      <c r="AC39" s="145"/>
      <c r="AD39" s="146"/>
    </row>
    <row r="40" customHeight="1" spans="3:30">
      <c r="C40" s="64"/>
      <c r="W40" s="93" t="s">
        <v>1645</v>
      </c>
      <c r="X40" s="94"/>
      <c r="Y40" s="138" t="s">
        <v>1627</v>
      </c>
      <c r="Z40" s="147">
        <v>0</v>
      </c>
      <c r="AA40" s="148"/>
      <c r="AB40" s="149"/>
      <c r="AC40" s="145"/>
      <c r="AD40" s="146"/>
    </row>
    <row r="41" customHeight="1" spans="3:30">
      <c r="C41" s="64"/>
      <c r="W41" s="103" t="s">
        <v>1646</v>
      </c>
      <c r="X41" s="104"/>
      <c r="Y41" s="150" t="s">
        <v>1642</v>
      </c>
      <c r="Z41" s="151">
        <v>16</v>
      </c>
      <c r="AA41" s="148"/>
      <c r="AB41" s="149"/>
      <c r="AC41" s="145"/>
      <c r="AD41" s="146"/>
    </row>
    <row r="42" customHeight="1" spans="3:30">
      <c r="C42" s="64"/>
      <c r="W42" s="105" t="s">
        <v>1647</v>
      </c>
      <c r="X42" s="106"/>
      <c r="Y42" s="106"/>
      <c r="Z42" s="106"/>
      <c r="AA42" s="106"/>
      <c r="AB42" s="106"/>
      <c r="AC42" s="106"/>
      <c r="AD42" s="152"/>
    </row>
    <row r="43" customHeight="1" spans="3:30">
      <c r="C43" s="64"/>
      <c r="S43" s="107"/>
      <c r="T43" s="107"/>
      <c r="U43" s="107"/>
      <c r="V43" s="107"/>
      <c r="W43" s="107"/>
      <c r="X43" s="107"/>
      <c r="Y43" s="153"/>
      <c r="Z43" s="153"/>
      <c r="AA43" s="153"/>
      <c r="AB43" s="153"/>
      <c r="AC43" s="153"/>
      <c r="AD43" s="154"/>
    </row>
    <row r="44" spans="3:30">
      <c r="C44" s="7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107"/>
      <c r="T44" s="74"/>
      <c r="U44" s="74"/>
      <c r="V44" s="108"/>
      <c r="W44" s="109" t="s">
        <v>1648</v>
      </c>
      <c r="X44" s="110"/>
      <c r="Y44" s="84"/>
      <c r="Z44" s="84"/>
      <c r="AA44" s="84"/>
      <c r="AB44" s="84"/>
      <c r="AC44" s="84"/>
      <c r="AD44" s="122"/>
    </row>
    <row r="45" spans="3:30">
      <c r="C45" s="7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107"/>
      <c r="T45" s="74"/>
      <c r="U45" s="74"/>
      <c r="V45" s="108"/>
      <c r="W45" s="109" t="s">
        <v>1649</v>
      </c>
      <c r="X45" s="110"/>
      <c r="Y45" s="84">
        <v>1</v>
      </c>
      <c r="Z45" s="84"/>
      <c r="AA45" s="84"/>
      <c r="AB45" s="84" t="s">
        <v>1650</v>
      </c>
      <c r="AC45" s="84"/>
      <c r="AD45" s="122" t="s">
        <v>1651</v>
      </c>
    </row>
    <row r="46" spans="3:30">
      <c r="C46" s="7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107"/>
      <c r="T46" s="74"/>
      <c r="U46" s="74"/>
      <c r="V46" s="108"/>
      <c r="W46" s="109" t="s">
        <v>1652</v>
      </c>
      <c r="X46" s="110"/>
      <c r="Y46" s="155"/>
      <c r="Z46" s="155"/>
      <c r="AA46" s="155"/>
      <c r="AB46" s="84" t="s">
        <v>1653</v>
      </c>
      <c r="AC46" s="84"/>
      <c r="AD46" s="156"/>
    </row>
    <row r="47" spans="3:30">
      <c r="C47" s="7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107"/>
      <c r="T47" s="74"/>
      <c r="U47" s="74"/>
      <c r="V47" s="108"/>
      <c r="W47" s="111" t="s">
        <v>1654</v>
      </c>
      <c r="X47" s="111"/>
      <c r="Y47" s="111"/>
      <c r="Z47" s="111"/>
      <c r="AA47" s="111"/>
      <c r="AB47" s="111"/>
      <c r="AC47" s="111"/>
      <c r="AD47" s="157"/>
    </row>
    <row r="48" ht="12.75" customHeight="1" spans="3:30">
      <c r="C48" s="7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107"/>
      <c r="T48" s="74"/>
      <c r="U48" s="74"/>
      <c r="V48" s="108"/>
      <c r="W48" s="112" t="str">
        <f>RAB!G6</f>
        <v>RUDI GUNAWAN</v>
      </c>
      <c r="X48" s="112"/>
      <c r="Y48" s="112"/>
      <c r="Z48" s="112"/>
      <c r="AA48" s="112"/>
      <c r="AB48" s="112"/>
      <c r="AC48" s="112"/>
      <c r="AD48" s="158"/>
    </row>
    <row r="49" spans="3:30">
      <c r="C49" s="7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107"/>
      <c r="T49" s="74"/>
      <c r="U49" s="74"/>
      <c r="V49" s="113"/>
      <c r="W49" s="112" t="str">
        <f>RAB!G7</f>
        <v>JL. SEMARANG-PURWODADI DK. KENONGO BRAMBANG MRANGGEN </v>
      </c>
      <c r="X49" s="112"/>
      <c r="Y49" s="112"/>
      <c r="Z49" s="112"/>
      <c r="AA49" s="112"/>
      <c r="AB49" s="112"/>
      <c r="AC49" s="112"/>
      <c r="AD49" s="158"/>
    </row>
    <row r="50" spans="3:30">
      <c r="C50" s="7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107"/>
      <c r="T50" s="74"/>
      <c r="U50" s="74"/>
      <c r="V50" s="113"/>
      <c r="W50" s="112"/>
      <c r="X50" s="112"/>
      <c r="Y50" s="112"/>
      <c r="Z50" s="112"/>
      <c r="AA50" s="112"/>
      <c r="AB50" s="112"/>
      <c r="AC50" s="112"/>
      <c r="AD50" s="158"/>
    </row>
    <row r="51" ht="19.5" customHeight="1" spans="3:30">
      <c r="C51" s="7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113"/>
      <c r="W51" s="114"/>
      <c r="X51" s="114"/>
      <c r="Y51" s="114"/>
      <c r="Z51" s="114"/>
      <c r="AA51" s="114"/>
      <c r="AB51" s="114"/>
      <c r="AC51" s="114"/>
      <c r="AD51" s="159"/>
    </row>
    <row r="52" spans="3:30">
      <c r="C52" s="7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108"/>
      <c r="W52" s="109" t="s">
        <v>1655</v>
      </c>
      <c r="X52" s="110"/>
      <c r="Y52" s="84" t="s">
        <v>1656</v>
      </c>
      <c r="Z52" s="84"/>
      <c r="AA52" s="84"/>
      <c r="AB52" s="84"/>
      <c r="AC52" s="84"/>
      <c r="AD52" s="122"/>
    </row>
    <row r="53" spans="3:30">
      <c r="C53" s="7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V53" s="108"/>
      <c r="W53" s="109" t="s">
        <v>1657</v>
      </c>
      <c r="X53" s="110"/>
      <c r="Y53" s="84" t="s">
        <v>1658</v>
      </c>
      <c r="Z53" s="84"/>
      <c r="AA53" s="84"/>
      <c r="AB53" s="84"/>
      <c r="AC53" s="84"/>
      <c r="AD53" s="122"/>
    </row>
    <row r="54" spans="3:30">
      <c r="C54" s="73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V54" s="108"/>
      <c r="W54" s="109" t="s">
        <v>1659</v>
      </c>
      <c r="X54" s="110"/>
      <c r="Y54" s="84" t="s">
        <v>1660</v>
      </c>
      <c r="Z54" s="84"/>
      <c r="AA54" s="84"/>
      <c r="AB54" s="84"/>
      <c r="AC54" s="84"/>
      <c r="AD54" s="122"/>
    </row>
    <row r="55" ht="12.75" spans="3:30"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115"/>
      <c r="V55" s="116"/>
      <c r="W55" s="117" t="s">
        <v>1661</v>
      </c>
      <c r="X55" s="118"/>
      <c r="Y55" s="160" t="s">
        <v>1662</v>
      </c>
      <c r="Z55" s="160"/>
      <c r="AA55" s="160"/>
      <c r="AB55" s="160"/>
      <c r="AC55" s="160"/>
      <c r="AD55" s="161"/>
    </row>
  </sheetData>
  <mergeCells count="120">
    <mergeCell ref="D4:E4"/>
    <mergeCell ref="G4:H4"/>
    <mergeCell ref="I4:J4"/>
    <mergeCell ref="K4:L4"/>
    <mergeCell ref="D5:E5"/>
    <mergeCell ref="G5:H5"/>
    <mergeCell ref="I5:J5"/>
    <mergeCell ref="K5:L5"/>
    <mergeCell ref="X5:Z5"/>
    <mergeCell ref="AA5:AB5"/>
    <mergeCell ref="AC5:AD5"/>
    <mergeCell ref="D6:E6"/>
    <mergeCell ref="G6:H6"/>
    <mergeCell ref="I6:J6"/>
    <mergeCell ref="K6:L6"/>
    <mergeCell ref="X6:Z6"/>
    <mergeCell ref="AA6:AB6"/>
    <mergeCell ref="AC6:AD6"/>
    <mergeCell ref="X7:Z7"/>
    <mergeCell ref="AA7:AB7"/>
    <mergeCell ref="AC7:AD7"/>
    <mergeCell ref="X8:Z8"/>
    <mergeCell ref="AA8:AB8"/>
    <mergeCell ref="AC8:AD8"/>
    <mergeCell ref="X9:Z9"/>
    <mergeCell ref="AA9:AB9"/>
    <mergeCell ref="AC9:AD9"/>
    <mergeCell ref="X10:Z10"/>
    <mergeCell ref="AA10:AB10"/>
    <mergeCell ref="AC10:AD10"/>
    <mergeCell ref="X11:Z11"/>
    <mergeCell ref="AA11:AB11"/>
    <mergeCell ref="AC11:AD11"/>
    <mergeCell ref="X12:Z12"/>
    <mergeCell ref="AA12:AB12"/>
    <mergeCell ref="AC12:AD12"/>
    <mergeCell ref="X13:Z13"/>
    <mergeCell ref="AA13:AB13"/>
    <mergeCell ref="AC13:AD13"/>
    <mergeCell ref="X14:Z14"/>
    <mergeCell ref="AA14:AB14"/>
    <mergeCell ref="AC14:AD14"/>
    <mergeCell ref="X15:Z15"/>
    <mergeCell ref="AA15:AB15"/>
    <mergeCell ref="AC15:AD15"/>
    <mergeCell ref="X16:Z16"/>
    <mergeCell ref="AA16:AB16"/>
    <mergeCell ref="AC16:AD16"/>
    <mergeCell ref="X17:Z17"/>
    <mergeCell ref="AA17:AB17"/>
    <mergeCell ref="AC17:AD17"/>
    <mergeCell ref="X18:Z18"/>
    <mergeCell ref="AA18:AB18"/>
    <mergeCell ref="AC18:AD18"/>
    <mergeCell ref="X19:Z19"/>
    <mergeCell ref="AA19:AB19"/>
    <mergeCell ref="AC19:AD19"/>
    <mergeCell ref="W20:AD20"/>
    <mergeCell ref="W21:Z21"/>
    <mergeCell ref="AA21:AD21"/>
    <mergeCell ref="W22:X22"/>
    <mergeCell ref="W23:X23"/>
    <mergeCell ref="AA23:AB23"/>
    <mergeCell ref="W24:X24"/>
    <mergeCell ref="AA24:AB24"/>
    <mergeCell ref="W25:X25"/>
    <mergeCell ref="AA25:AB25"/>
    <mergeCell ref="W26:X26"/>
    <mergeCell ref="AA26:AB26"/>
    <mergeCell ref="W27:X27"/>
    <mergeCell ref="AA27:AB27"/>
    <mergeCell ref="W28:X28"/>
    <mergeCell ref="AA28:AB28"/>
    <mergeCell ref="W29:X29"/>
    <mergeCell ref="AA29:AB29"/>
    <mergeCell ref="W30:X30"/>
    <mergeCell ref="AA30:AB30"/>
    <mergeCell ref="W31:X31"/>
    <mergeCell ref="AA31:AB31"/>
    <mergeCell ref="W32:X32"/>
    <mergeCell ref="AA32:AB32"/>
    <mergeCell ref="W33:X33"/>
    <mergeCell ref="AA33:AB33"/>
    <mergeCell ref="W34:X34"/>
    <mergeCell ref="AA34:AB34"/>
    <mergeCell ref="W35:X35"/>
    <mergeCell ref="AA35:AB35"/>
    <mergeCell ref="W36:X36"/>
    <mergeCell ref="AA36:AB36"/>
    <mergeCell ref="W37:X37"/>
    <mergeCell ref="AA37:AB37"/>
    <mergeCell ref="W38:X38"/>
    <mergeCell ref="W39:X39"/>
    <mergeCell ref="AA39:AB39"/>
    <mergeCell ref="W40:X40"/>
    <mergeCell ref="W41:X41"/>
    <mergeCell ref="AA41:AB41"/>
    <mergeCell ref="W42:AD42"/>
    <mergeCell ref="W44:X44"/>
    <mergeCell ref="Y44:AD44"/>
    <mergeCell ref="W45:X45"/>
    <mergeCell ref="Y45:AA45"/>
    <mergeCell ref="AB45:AC45"/>
    <mergeCell ref="W46:X46"/>
    <mergeCell ref="Y46:AA46"/>
    <mergeCell ref="AB46:AC46"/>
    <mergeCell ref="W47:AD47"/>
    <mergeCell ref="W52:X52"/>
    <mergeCell ref="Y52:AA52"/>
    <mergeCell ref="AB52:AD52"/>
    <mergeCell ref="W53:X53"/>
    <mergeCell ref="Y53:AA53"/>
    <mergeCell ref="AB53:AD53"/>
    <mergeCell ref="W54:X54"/>
    <mergeCell ref="Y54:AA54"/>
    <mergeCell ref="AB54:AD54"/>
    <mergeCell ref="W55:X55"/>
    <mergeCell ref="Y55:AA55"/>
    <mergeCell ref="AB55:AD55"/>
    <mergeCell ref="W2:AD3"/>
  </mergeCells>
  <printOptions verticalCentered="1"/>
  <pageMargins left="0.5" right="0.25" top="0.25" bottom="0.25" header="0" footer="0"/>
  <pageSetup paperSize="9" scale="78" orientation="landscape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D120"/>
  <sheetViews>
    <sheetView view="pageBreakPreview" zoomScale="40" zoomScaleNormal="40" workbookViewId="0">
      <selection activeCell="AI48" sqref="AI48"/>
    </sheetView>
  </sheetViews>
  <sheetFormatPr defaultColWidth="9.14285714285714" defaultRowHeight="12.75"/>
  <cols>
    <col min="1" max="1" width="1.71428571428571" style="35" customWidth="1"/>
    <col min="2" max="2" width="10.7142857142857" style="35" customWidth="1"/>
    <col min="3" max="3" width="2.42857142857143" style="35" customWidth="1"/>
    <col min="4" max="20" width="9.14285714285714" style="35"/>
    <col min="21" max="21" width="14.4285714285714" style="35" customWidth="1"/>
    <col min="22" max="22" width="3.14285714285714" style="35" customWidth="1"/>
    <col min="23" max="26" width="9.14285714285714" style="35"/>
    <col min="27" max="27" width="2.85714285714286" style="35" customWidth="1"/>
    <col min="28" max="30" width="4.71428571428571" style="35" customWidth="1"/>
    <col min="31" max="31" width="1.71428571428571" style="35" customWidth="1"/>
    <col min="32" max="16384" width="9.14285714285714" style="35"/>
  </cols>
  <sheetData>
    <row r="1" spans="1:23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44"/>
    </row>
    <row r="2" spans="1:23">
      <c r="A2" s="38"/>
      <c r="W2" s="45"/>
    </row>
    <row r="3" customHeight="1" spans="1:29">
      <c r="A3" s="38"/>
      <c r="C3" s="9" t="s">
        <v>1663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45"/>
      <c r="X3" s="46"/>
      <c r="Y3" s="46"/>
      <c r="Z3" s="46"/>
      <c r="AA3" s="46"/>
      <c r="AB3" s="46"/>
      <c r="AC3" s="56"/>
    </row>
    <row r="4" ht="18.75" customHeight="1" spans="1:29">
      <c r="A4" s="3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45"/>
      <c r="X4" s="46"/>
      <c r="Y4" s="46"/>
      <c r="Z4" s="46"/>
      <c r="AA4" s="46"/>
      <c r="AB4" s="46"/>
      <c r="AC4" s="56"/>
    </row>
    <row r="5" customHeight="1" spans="1:23">
      <c r="A5" s="38"/>
      <c r="C5" s="39"/>
      <c r="W5" s="45"/>
    </row>
    <row r="6" customHeight="1" spans="1:29">
      <c r="A6" s="38"/>
      <c r="C6" s="40" t="s">
        <v>1664</v>
      </c>
      <c r="D6" s="40"/>
      <c r="E6" s="40"/>
      <c r="F6" s="40"/>
      <c r="G6" s="40"/>
      <c r="H6" s="40"/>
      <c r="I6" s="40"/>
      <c r="J6" s="40"/>
      <c r="K6" s="40"/>
      <c r="L6" s="40"/>
      <c r="M6" s="40"/>
      <c r="W6" s="45"/>
      <c r="Y6" s="57"/>
      <c r="Z6" s="57"/>
      <c r="AA6" s="57"/>
      <c r="AB6" s="58"/>
      <c r="AC6" s="58"/>
    </row>
    <row r="7" ht="18" customHeight="1" spans="1:29">
      <c r="A7" s="38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W7" s="45"/>
      <c r="Y7" s="57"/>
      <c r="Z7" s="57"/>
      <c r="AA7" s="57"/>
      <c r="AB7" s="58"/>
      <c r="AC7" s="58"/>
    </row>
    <row r="8" spans="1:23">
      <c r="A8" s="38"/>
      <c r="W8" s="45"/>
    </row>
    <row r="9" spans="1:23">
      <c r="A9" s="38"/>
      <c r="D9"/>
      <c r="W9" s="45"/>
    </row>
    <row r="10" spans="1:23">
      <c r="A10" s="38"/>
      <c r="W10" s="45"/>
    </row>
    <row r="11" spans="1:23">
      <c r="A11" s="38"/>
      <c r="W11" s="45"/>
    </row>
    <row r="12" spans="1:23">
      <c r="A12" s="38"/>
      <c r="D12" s="41"/>
      <c r="W12" s="45"/>
    </row>
    <row r="13" spans="1:23">
      <c r="A13" s="38"/>
      <c r="W13" s="45"/>
    </row>
    <row r="14" spans="1:23">
      <c r="A14" s="38"/>
      <c r="W14" s="45"/>
    </row>
    <row r="15" spans="1:23">
      <c r="A15" s="38"/>
      <c r="W15" s="45"/>
    </row>
    <row r="16" spans="1:23">
      <c r="A16" s="38"/>
      <c r="W16" s="45"/>
    </row>
    <row r="17" spans="1:23">
      <c r="A17" s="38"/>
      <c r="W17" s="45"/>
    </row>
    <row r="18" spans="1:23">
      <c r="A18" s="38"/>
      <c r="W18" s="45"/>
    </row>
    <row r="19" spans="1:23">
      <c r="A19" s="38"/>
      <c r="W19" s="45"/>
    </row>
    <row r="20" spans="1:23">
      <c r="A20" s="38"/>
      <c r="W20" s="45"/>
    </row>
    <row r="21" spans="1:23">
      <c r="A21" s="38"/>
      <c r="W21" s="45"/>
    </row>
    <row r="22" spans="1:23">
      <c r="A22" s="38"/>
      <c r="W22" s="45"/>
    </row>
    <row r="23" spans="1:23">
      <c r="A23" s="38"/>
      <c r="W23" s="45"/>
    </row>
    <row r="24" spans="1:23">
      <c r="A24" s="38"/>
      <c r="W24" s="45"/>
    </row>
    <row r="25" spans="1:23">
      <c r="A25" s="38"/>
      <c r="W25" s="45"/>
    </row>
    <row r="26" spans="1:23">
      <c r="A26" s="38"/>
      <c r="W26" s="45"/>
    </row>
    <row r="27" spans="1:23">
      <c r="A27" s="38"/>
      <c r="W27" s="45"/>
    </row>
    <row r="28" spans="1:23">
      <c r="A28" s="38"/>
      <c r="W28" s="45"/>
    </row>
    <row r="29" spans="1:23">
      <c r="A29" s="38"/>
      <c r="W29" s="45"/>
    </row>
    <row r="30" spans="1:23">
      <c r="A30" s="38"/>
      <c r="W30" s="45"/>
    </row>
    <row r="31" spans="1:23">
      <c r="A31" s="38"/>
      <c r="W31" s="45"/>
    </row>
    <row r="32" spans="1:23">
      <c r="A32" s="38"/>
      <c r="W32" s="45"/>
    </row>
    <row r="33" spans="1:23">
      <c r="A33" s="38"/>
      <c r="W33" s="45"/>
    </row>
    <row r="34" spans="1:23">
      <c r="A34" s="38"/>
      <c r="W34" s="45"/>
    </row>
    <row r="35" spans="1:23">
      <c r="A35" s="38"/>
      <c r="W35" s="45"/>
    </row>
    <row r="36" spans="1:23">
      <c r="A36" s="38"/>
      <c r="W36" s="45"/>
    </row>
    <row r="37" spans="1:23">
      <c r="A37" s="38"/>
      <c r="W37" s="45"/>
    </row>
    <row r="38" spans="1:23">
      <c r="A38" s="38"/>
      <c r="W38" s="45"/>
    </row>
    <row r="39" spans="1:23">
      <c r="A39" s="38"/>
      <c r="W39" s="45"/>
    </row>
    <row r="40" spans="1:23">
      <c r="A40" s="38"/>
      <c r="W40" s="45"/>
    </row>
    <row r="41" spans="1:23">
      <c r="A41" s="38"/>
      <c r="W41" s="45"/>
    </row>
    <row r="42" spans="1:23">
      <c r="A42" s="38"/>
      <c r="W42" s="45"/>
    </row>
    <row r="43" spans="1:23">
      <c r="A43" s="38"/>
      <c r="W43" s="45"/>
    </row>
    <row r="44" spans="1:23">
      <c r="A44" s="38"/>
      <c r="W44" s="45"/>
    </row>
    <row r="45" spans="1:23">
      <c r="A45" s="38"/>
      <c r="W45" s="45"/>
    </row>
    <row r="46" spans="1:23">
      <c r="A46" s="38"/>
      <c r="W46" s="45"/>
    </row>
    <row r="47" spans="1:23">
      <c r="A47" s="38"/>
      <c r="W47" s="45"/>
    </row>
    <row r="48" spans="1:23">
      <c r="A48" s="38"/>
      <c r="W48" s="45"/>
    </row>
    <row r="49" spans="1:23">
      <c r="A49" s="38"/>
      <c r="W49" s="45"/>
    </row>
    <row r="50" spans="1:23">
      <c r="A50" s="38"/>
      <c r="W50" s="45"/>
    </row>
    <row r="51" spans="1:23">
      <c r="A51" s="38"/>
      <c r="W51" s="45"/>
    </row>
    <row r="52" spans="1:23">
      <c r="A52" s="38"/>
      <c r="W52" s="45"/>
    </row>
    <row r="53" spans="1:23">
      <c r="A53" s="38"/>
      <c r="W53" s="45"/>
    </row>
    <row r="54" spans="1:30">
      <c r="A54" s="38"/>
      <c r="R54" s="47"/>
      <c r="S54" s="47"/>
      <c r="T54" s="47"/>
      <c r="U54" s="48"/>
      <c r="V54" s="48"/>
      <c r="W54" s="49"/>
      <c r="X54" s="48"/>
      <c r="Y54" s="48"/>
      <c r="Z54" s="48"/>
      <c r="AA54" s="48"/>
      <c r="AB54" s="48"/>
      <c r="AC54" s="48"/>
      <c r="AD54" s="48"/>
    </row>
    <row r="55" ht="13.5" spans="1:30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50"/>
      <c r="S55" s="51"/>
      <c r="T55" s="51"/>
      <c r="U55" s="52"/>
      <c r="V55" s="53"/>
      <c r="W55" s="54"/>
      <c r="X55" s="48"/>
      <c r="Y55" s="48"/>
      <c r="Z55" s="48"/>
      <c r="AA55" s="55"/>
      <c r="AB55" s="55"/>
      <c r="AC55" s="55"/>
      <c r="AD55" s="55"/>
    </row>
    <row r="56" spans="21:30">
      <c r="U56" s="48"/>
      <c r="V56" s="55"/>
      <c r="W56" s="48"/>
      <c r="X56" s="48"/>
      <c r="Y56" s="48"/>
      <c r="Z56" s="48"/>
      <c r="AA56" s="55"/>
      <c r="AB56" s="48"/>
      <c r="AC56" s="48"/>
      <c r="AD56" s="48"/>
    </row>
    <row r="57" spans="21:30">
      <c r="U57" s="48"/>
      <c r="V57" s="55"/>
      <c r="W57" s="48"/>
      <c r="X57" s="48"/>
      <c r="Y57" s="48"/>
      <c r="Z57" s="48"/>
      <c r="AA57" s="48"/>
      <c r="AB57" s="48"/>
      <c r="AC57" s="48"/>
      <c r="AD57" s="48"/>
    </row>
    <row r="58" spans="21:30">
      <c r="U58" s="48"/>
      <c r="V58" s="55"/>
      <c r="W58" s="48"/>
      <c r="X58" s="48"/>
      <c r="Y58" s="48"/>
      <c r="Z58" s="48"/>
      <c r="AA58" s="48"/>
      <c r="AB58" s="48"/>
      <c r="AC58" s="48"/>
      <c r="AD58" s="48"/>
    </row>
    <row r="59" spans="21:30">
      <c r="U59" s="48"/>
      <c r="V59" s="55"/>
      <c r="W59" s="48"/>
      <c r="X59" s="48"/>
      <c r="Y59" s="48"/>
      <c r="Z59" s="48"/>
      <c r="AA59" s="48"/>
      <c r="AB59" s="48"/>
      <c r="AC59" s="48"/>
      <c r="AD59" s="48"/>
    </row>
    <row r="60" spans="21:30">
      <c r="U60" s="48"/>
      <c r="V60" s="55"/>
      <c r="W60" s="48"/>
      <c r="X60" s="48"/>
      <c r="Y60" s="48"/>
      <c r="Z60" s="48"/>
      <c r="AA60" s="55"/>
      <c r="AB60" s="48"/>
      <c r="AC60" s="48"/>
      <c r="AD60" s="48"/>
    </row>
    <row r="61" spans="21:30">
      <c r="U61" s="48"/>
      <c r="V61" s="55"/>
      <c r="W61" s="48"/>
      <c r="X61" s="48"/>
      <c r="Y61" s="48"/>
      <c r="Z61" s="48"/>
      <c r="AA61" s="48"/>
      <c r="AB61" s="48"/>
      <c r="AC61" s="48"/>
      <c r="AD61" s="48"/>
    </row>
    <row r="62" spans="21:30">
      <c r="U62" s="48"/>
      <c r="V62" s="55"/>
      <c r="W62" s="48"/>
      <c r="X62" s="48"/>
      <c r="Y62" s="48"/>
      <c r="Z62" s="48"/>
      <c r="AA62" s="48"/>
      <c r="AB62" s="48"/>
      <c r="AC62" s="48"/>
      <c r="AD62" s="48"/>
    </row>
    <row r="63" spans="21:30">
      <c r="U63" s="48"/>
      <c r="V63" s="55"/>
      <c r="W63" s="48"/>
      <c r="X63" s="48"/>
      <c r="Y63" s="48"/>
      <c r="Z63" s="48"/>
      <c r="AA63" s="48"/>
      <c r="AB63" s="48"/>
      <c r="AC63" s="48"/>
      <c r="AD63" s="48"/>
    </row>
    <row r="64" spans="21:30">
      <c r="U64" s="48"/>
      <c r="V64" s="55"/>
      <c r="W64" s="48"/>
      <c r="X64" s="48"/>
      <c r="Y64" s="48"/>
      <c r="Z64" s="48"/>
      <c r="AA64" s="48"/>
      <c r="AB64" s="48"/>
      <c r="AC64" s="48"/>
      <c r="AD64" s="48"/>
    </row>
    <row r="65" spans="21:30">
      <c r="U65" s="48"/>
      <c r="V65" s="55"/>
      <c r="W65" s="48"/>
      <c r="X65" s="48"/>
      <c r="Y65" s="48"/>
      <c r="Z65" s="48"/>
      <c r="AA65" s="48"/>
      <c r="AB65" s="48"/>
      <c r="AC65" s="48"/>
      <c r="AD65" s="48"/>
    </row>
    <row r="66" ht="6" customHeight="1"/>
    <row r="73" spans="13:13">
      <c r="M73" s="60"/>
    </row>
    <row r="74" ht="15" customHeight="1" spans="5:13">
      <c r="E74" s="59"/>
      <c r="M74" s="60"/>
    </row>
    <row r="75" ht="15" customHeight="1" spans="5:13">
      <c r="E75" s="59"/>
      <c r="M75" s="60"/>
    </row>
    <row r="76" ht="15" customHeight="1" spans="5:13">
      <c r="E76" s="59"/>
      <c r="M76" s="60"/>
    </row>
    <row r="77" ht="15" customHeight="1" spans="5:13">
      <c r="E77" s="59"/>
      <c r="M77" s="60"/>
    </row>
    <row r="78" ht="15" customHeight="1" spans="5:13">
      <c r="E78" s="59"/>
      <c r="M78" s="60"/>
    </row>
    <row r="79" ht="15" customHeight="1" spans="5:13">
      <c r="E79" s="59"/>
      <c r="M79" s="60"/>
    </row>
    <row r="80" ht="15" customHeight="1" spans="5:13">
      <c r="E80" s="59"/>
      <c r="M80" s="60"/>
    </row>
    <row r="81" ht="15" customHeight="1" spans="5:13">
      <c r="E81" s="59"/>
      <c r="M81" s="60"/>
    </row>
    <row r="82" ht="15" customHeight="1" spans="5:13">
      <c r="E82" s="59"/>
      <c r="M82" s="60"/>
    </row>
    <row r="83" ht="15" customHeight="1" spans="5:13">
      <c r="E83" s="59"/>
      <c r="M83" s="60"/>
    </row>
    <row r="84" ht="15" customHeight="1" spans="5:13">
      <c r="E84" s="59"/>
      <c r="M84" s="60"/>
    </row>
    <row r="85" ht="15" customHeight="1" spans="5:13">
      <c r="E85" s="59"/>
      <c r="M85" s="60"/>
    </row>
    <row r="86" ht="15" customHeight="1" spans="5:13">
      <c r="E86" s="59"/>
      <c r="M86" s="60"/>
    </row>
    <row r="87" ht="15" customHeight="1" spans="5:13">
      <c r="E87" s="59"/>
      <c r="M87" s="60"/>
    </row>
    <row r="88" ht="15" customHeight="1" spans="5:13">
      <c r="E88" s="59"/>
      <c r="M88" s="60"/>
    </row>
    <row r="89" ht="15" customHeight="1" spans="5:13">
      <c r="E89" s="59"/>
      <c r="M89" s="60"/>
    </row>
    <row r="90" ht="15" customHeight="1" spans="5:13">
      <c r="E90" s="59"/>
      <c r="M90" s="60"/>
    </row>
    <row r="91" ht="15" customHeight="1" spans="5:13">
      <c r="E91" s="59"/>
      <c r="M91" s="60"/>
    </row>
    <row r="92" ht="15" customHeight="1" spans="5:13">
      <c r="E92" s="59"/>
      <c r="M92" s="60"/>
    </row>
    <row r="93" ht="15" customHeight="1" spans="5:13">
      <c r="E93" s="59"/>
      <c r="M93" s="60"/>
    </row>
    <row r="94" ht="15" customHeight="1" spans="5:13">
      <c r="E94" s="59"/>
      <c r="M94" s="60"/>
    </row>
    <row r="95" ht="15" customHeight="1" spans="5:13">
      <c r="E95" s="59"/>
      <c r="M95" s="60"/>
    </row>
    <row r="96" ht="15" customHeight="1" spans="5:5">
      <c r="E96" s="59"/>
    </row>
    <row r="97" ht="15" customHeight="1" spans="5:5">
      <c r="E97" s="59"/>
    </row>
    <row r="98" ht="15" customHeight="1" spans="5:5">
      <c r="E98" s="59"/>
    </row>
    <row r="99" ht="15" customHeight="1" spans="5:5">
      <c r="E99" s="59"/>
    </row>
    <row r="100" ht="15" customHeight="1" spans="5:5">
      <c r="E100" s="59"/>
    </row>
    <row r="101" ht="15" customHeight="1" spans="5:5">
      <c r="E101" s="59"/>
    </row>
    <row r="102" ht="15" customHeight="1" spans="5:5">
      <c r="E102" s="59"/>
    </row>
    <row r="103" ht="15" customHeight="1" spans="5:5">
      <c r="E103" s="59"/>
    </row>
    <row r="104" ht="15" customHeight="1" spans="5:5">
      <c r="E104" s="59"/>
    </row>
    <row r="105" ht="15" customHeight="1" spans="5:5">
      <c r="E105" s="59"/>
    </row>
    <row r="106" ht="15" customHeight="1" spans="5:5">
      <c r="E106" s="59"/>
    </row>
    <row r="107" ht="15" customHeight="1" spans="5:5">
      <c r="E107" s="59"/>
    </row>
    <row r="108" ht="15" customHeight="1" spans="5:5">
      <c r="E108" s="59"/>
    </row>
    <row r="109" ht="15" customHeight="1" spans="5:5">
      <c r="E109" s="59"/>
    </row>
    <row r="110" ht="15" customHeight="1" spans="5:5">
      <c r="E110" s="59"/>
    </row>
    <row r="111" ht="15" customHeight="1" spans="5:5">
      <c r="E111" s="59"/>
    </row>
    <row r="112" ht="15" customHeight="1" spans="5:5">
      <c r="E112" s="59"/>
    </row>
    <row r="113" ht="15" customHeight="1" spans="5:5">
      <c r="E113" s="59"/>
    </row>
    <row r="114" ht="15" customHeight="1" spans="5:5">
      <c r="E114" s="59"/>
    </row>
    <row r="115" ht="15" customHeight="1" spans="5:5">
      <c r="E115" s="59"/>
    </row>
    <row r="116" ht="15" customHeight="1" spans="5:5">
      <c r="E116" s="59"/>
    </row>
    <row r="117" ht="15" customHeight="1" spans="5:5">
      <c r="E117" s="59"/>
    </row>
    <row r="118" ht="15" customHeight="1" spans="5:5">
      <c r="E118" s="59"/>
    </row>
    <row r="119" ht="15" customHeight="1" spans="5:5">
      <c r="E119" s="59"/>
    </row>
    <row r="120" spans="5:5">
      <c r="E120" s="59"/>
    </row>
  </sheetData>
  <mergeCells count="2">
    <mergeCell ref="C3:V4"/>
    <mergeCell ref="C6:M7"/>
  </mergeCells>
  <printOptions horizontalCentered="1" verticalCentered="1"/>
  <pageMargins left="0.708661417322835" right="0.708661417322835" top="0.551181102362205" bottom="0.354330708661417" header="0.31496062992126" footer="0.31496062992126"/>
  <pageSetup paperSize="9" scale="65" orientation="landscape" horizontalDpi="1200" verticalDpi="1200"/>
  <headerFooter/>
  <rowBreaks count="1" manualBreakCount="1">
    <brk id="62" max="29" man="1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B1:AF68"/>
  <sheetViews>
    <sheetView view="pageBreakPreview" zoomScale="55" zoomScaleNormal="55" topLeftCell="A16" workbookViewId="0">
      <selection activeCell="AG41" sqref="AG41"/>
    </sheetView>
  </sheetViews>
  <sheetFormatPr defaultColWidth="9.14285714285714" defaultRowHeight="12.75"/>
  <cols>
    <col min="1" max="1" width="1.71428571428571" style="2" customWidth="1"/>
    <col min="2" max="2" width="1.42857142857143" style="2" customWidth="1"/>
    <col min="3" max="3" width="10.7142857142857" style="2" customWidth="1"/>
    <col min="4" max="4" width="2.42857142857143" style="2" customWidth="1"/>
    <col min="5" max="21" width="9.14285714285714" style="2"/>
    <col min="22" max="22" width="14.4285714285714" style="2" customWidth="1"/>
    <col min="23" max="23" width="3.14285714285714" style="2" customWidth="1"/>
    <col min="24" max="27" width="9.14285714285714" style="2"/>
    <col min="28" max="28" width="2.85714285714286" style="2" customWidth="1"/>
    <col min="29" max="31" width="4.71428571428571" style="2" customWidth="1"/>
    <col min="32" max="32" width="1.71428571428571" style="2" customWidth="1"/>
    <col min="33" max="16384" width="9.14285714285714" style="2"/>
  </cols>
  <sheetData>
    <row r="1" ht="13.5"/>
    <row r="2" ht="6" customHeight="1" spans="2:3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18"/>
    </row>
    <row r="3" ht="13.5" spans="2:32">
      <c r="B3" s="5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8"/>
      <c r="AF3" s="19"/>
    </row>
    <row r="4" customHeight="1" spans="2:32">
      <c r="B4" s="5"/>
      <c r="C4" s="5"/>
      <c r="D4" s="6" t="s">
        <v>1665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0"/>
      <c r="AD4" s="21"/>
      <c r="AE4" s="19"/>
      <c r="AF4" s="19"/>
    </row>
    <row r="5" ht="13.5" customHeight="1" spans="2:32">
      <c r="B5" s="5"/>
      <c r="C5" s="5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"/>
      <c r="AD5" s="21"/>
      <c r="AE5" s="19"/>
      <c r="AF5" s="19"/>
    </row>
    <row r="6" customHeight="1" spans="2:32">
      <c r="B6" s="5"/>
      <c r="C6" s="5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2"/>
      <c r="AE6" s="19"/>
      <c r="AF6" s="19"/>
    </row>
    <row r="7" customHeight="1" spans="2:32">
      <c r="B7" s="5"/>
      <c r="C7" s="5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23"/>
      <c r="AD7" s="24"/>
      <c r="AE7" s="19"/>
      <c r="AF7" s="19"/>
    </row>
    <row r="8" customHeight="1" spans="2:32">
      <c r="B8" s="5"/>
      <c r="C8" s="5"/>
      <c r="Z8" s="25"/>
      <c r="AA8" s="25"/>
      <c r="AB8" s="25"/>
      <c r="AC8" s="24"/>
      <c r="AD8" s="24"/>
      <c r="AE8" s="19"/>
      <c r="AF8" s="19"/>
    </row>
    <row r="9" customHeight="1" spans="2:32">
      <c r="B9" s="5"/>
      <c r="C9" s="5"/>
      <c r="AE9" s="19"/>
      <c r="AF9" s="19"/>
    </row>
    <row r="10" customHeight="1" spans="2:32">
      <c r="B10" s="5"/>
      <c r="C10" s="5"/>
      <c r="AE10" s="19"/>
      <c r="AF10" s="19"/>
    </row>
    <row r="11" spans="2:32">
      <c r="B11" s="5"/>
      <c r="C11" s="5"/>
      <c r="D11" s="12"/>
      <c r="AE11" s="19"/>
      <c r="AF11" s="19"/>
    </row>
    <row r="12" spans="2:32">
      <c r="B12" s="5"/>
      <c r="C12" s="5"/>
      <c r="AE12" s="19"/>
      <c r="AF12" s="19"/>
    </row>
    <row r="13" spans="2:32">
      <c r="B13" s="5"/>
      <c r="C13" s="5"/>
      <c r="AE13" s="19"/>
      <c r="AF13" s="19"/>
    </row>
    <row r="14" spans="2:32">
      <c r="B14" s="5"/>
      <c r="C14" s="5"/>
      <c r="AE14" s="19"/>
      <c r="AF14" s="19"/>
    </row>
    <row r="15" spans="2:32">
      <c r="B15" s="5"/>
      <c r="C15" s="5"/>
      <c r="E15" s="13"/>
      <c r="AE15" s="19"/>
      <c r="AF15" s="19"/>
    </row>
    <row r="16" spans="2:32">
      <c r="B16" s="5"/>
      <c r="C16" s="5"/>
      <c r="AE16" s="19"/>
      <c r="AF16" s="19"/>
    </row>
    <row r="17" spans="2:32">
      <c r="B17" s="5"/>
      <c r="C17" s="5"/>
      <c r="AE17" s="19"/>
      <c r="AF17" s="19"/>
    </row>
    <row r="18" spans="2:32">
      <c r="B18" s="5"/>
      <c r="C18" s="5"/>
      <c r="AE18" s="19"/>
      <c r="AF18" s="19"/>
    </row>
    <row r="19" spans="2:32">
      <c r="B19" s="5"/>
      <c r="C19" s="5"/>
      <c r="AE19" s="19"/>
      <c r="AF19" s="19"/>
    </row>
    <row r="20" spans="2:32">
      <c r="B20" s="5"/>
      <c r="C20" s="5"/>
      <c r="AE20" s="19"/>
      <c r="AF20" s="19"/>
    </row>
    <row r="21" spans="2:32">
      <c r="B21" s="5"/>
      <c r="C21" s="5"/>
      <c r="AE21" s="19"/>
      <c r="AF21" s="19"/>
    </row>
    <row r="22" spans="2:32">
      <c r="B22" s="5"/>
      <c r="C22" s="5"/>
      <c r="AE22" s="19"/>
      <c r="AF22" s="19"/>
    </row>
    <row r="23" spans="2:32">
      <c r="B23" s="5"/>
      <c r="C23" s="5"/>
      <c r="AE23" s="19"/>
      <c r="AF23" s="19"/>
    </row>
    <row r="24" spans="2:32">
      <c r="B24" s="5"/>
      <c r="C24" s="5"/>
      <c r="AE24" s="19"/>
      <c r="AF24" s="19"/>
    </row>
    <row r="25" spans="2:32">
      <c r="B25" s="5"/>
      <c r="C25" s="5"/>
      <c r="AE25" s="19"/>
      <c r="AF25" s="19"/>
    </row>
    <row r="26" spans="2:32">
      <c r="B26" s="5"/>
      <c r="C26" s="5"/>
      <c r="AE26" s="19"/>
      <c r="AF26" s="19"/>
    </row>
    <row r="27" spans="2:32">
      <c r="B27" s="5"/>
      <c r="C27" s="5"/>
      <c r="AE27" s="19"/>
      <c r="AF27" s="19"/>
    </row>
    <row r="28" spans="2:32">
      <c r="B28" s="5"/>
      <c r="C28" s="5"/>
      <c r="AE28" s="19"/>
      <c r="AF28" s="19"/>
    </row>
    <row r="29" spans="2:32">
      <c r="B29" s="5"/>
      <c r="C29" s="5"/>
      <c r="AE29" s="19"/>
      <c r="AF29" s="19"/>
    </row>
    <row r="30" spans="2:32">
      <c r="B30" s="5"/>
      <c r="C30" s="5"/>
      <c r="AE30" s="19"/>
      <c r="AF30" s="19"/>
    </row>
    <row r="31" spans="2:32">
      <c r="B31" s="5"/>
      <c r="C31" s="5"/>
      <c r="AE31" s="19"/>
      <c r="AF31" s="19"/>
    </row>
    <row r="32" spans="2:32">
      <c r="B32" s="5"/>
      <c r="C32" s="5"/>
      <c r="AE32" s="19"/>
      <c r="AF32" s="19"/>
    </row>
    <row r="33" spans="2:32">
      <c r="B33" s="5"/>
      <c r="C33" s="5"/>
      <c r="AE33" s="19"/>
      <c r="AF33" s="19"/>
    </row>
    <row r="34" spans="2:32">
      <c r="B34" s="5"/>
      <c r="C34" s="5"/>
      <c r="AE34" s="19"/>
      <c r="AF34" s="19"/>
    </row>
    <row r="35" spans="2:32">
      <c r="B35" s="5"/>
      <c r="C35" s="5"/>
      <c r="AE35" s="19"/>
      <c r="AF35" s="19"/>
    </row>
    <row r="36" spans="2:32">
      <c r="B36" s="5"/>
      <c r="C36" s="5"/>
      <c r="AE36" s="19"/>
      <c r="AF36" s="19"/>
    </row>
    <row r="37" spans="2:32">
      <c r="B37" s="5"/>
      <c r="C37" s="5"/>
      <c r="AE37" s="19"/>
      <c r="AF37" s="19"/>
    </row>
    <row r="38" spans="2:32">
      <c r="B38" s="5"/>
      <c r="C38" s="5"/>
      <c r="AE38" s="19"/>
      <c r="AF38" s="19"/>
    </row>
    <row r="39" spans="2:32">
      <c r="B39" s="5"/>
      <c r="C39" s="5"/>
      <c r="AE39" s="19"/>
      <c r="AF39" s="19"/>
    </row>
    <row r="40" spans="2:32">
      <c r="B40" s="5"/>
      <c r="C40" s="5"/>
      <c r="AE40" s="19"/>
      <c r="AF40" s="19"/>
    </row>
    <row r="41" spans="2:32">
      <c r="B41" s="5"/>
      <c r="C41" s="5"/>
      <c r="AE41" s="19"/>
      <c r="AF41" s="19"/>
    </row>
    <row r="42" spans="2:32">
      <c r="B42" s="5"/>
      <c r="C42" s="5"/>
      <c r="AE42" s="19"/>
      <c r="AF42" s="19"/>
    </row>
    <row r="43" spans="2:32">
      <c r="B43" s="5"/>
      <c r="C43" s="5"/>
      <c r="AE43" s="19"/>
      <c r="AF43" s="19"/>
    </row>
    <row r="44" spans="2:32">
      <c r="B44" s="5"/>
      <c r="C44" s="5"/>
      <c r="AE44" s="19"/>
      <c r="AF44" s="19"/>
    </row>
    <row r="45" spans="2:32">
      <c r="B45" s="5"/>
      <c r="C45" s="5"/>
      <c r="AE45" s="19"/>
      <c r="AF45" s="19"/>
    </row>
    <row r="46" spans="2:32">
      <c r="B46" s="5"/>
      <c r="C46" s="5"/>
      <c r="AE46" s="19"/>
      <c r="AF46" s="19"/>
    </row>
    <row r="47" spans="2:32">
      <c r="B47" s="5"/>
      <c r="C47" s="5"/>
      <c r="AE47" s="19"/>
      <c r="AF47" s="19"/>
    </row>
    <row r="48" spans="2:32">
      <c r="B48" s="5"/>
      <c r="C48" s="5"/>
      <c r="AE48" s="19"/>
      <c r="AF48" s="19"/>
    </row>
    <row r="49" spans="2:32">
      <c r="B49" s="5"/>
      <c r="C49" s="5"/>
      <c r="AE49" s="19"/>
      <c r="AF49" s="19"/>
    </row>
    <row r="50" spans="2:32">
      <c r="B50" s="5"/>
      <c r="C50" s="5"/>
      <c r="AE50" s="19"/>
      <c r="AF50" s="19"/>
    </row>
    <row r="51" spans="2:32">
      <c r="B51" s="5"/>
      <c r="C51" s="5"/>
      <c r="AE51" s="19"/>
      <c r="AF51" s="19"/>
    </row>
    <row r="52" spans="2:32">
      <c r="B52" s="5"/>
      <c r="C52" s="5"/>
      <c r="AE52" s="19"/>
      <c r="AF52" s="19"/>
    </row>
    <row r="53" spans="2:32">
      <c r="B53" s="5"/>
      <c r="C53" s="5"/>
      <c r="AE53" s="19"/>
      <c r="AF53" s="19"/>
    </row>
    <row r="54" spans="2:32">
      <c r="B54" s="5"/>
      <c r="C54" s="5"/>
      <c r="AE54" s="19"/>
      <c r="AF54" s="19"/>
    </row>
    <row r="55" spans="2:32">
      <c r="B55" s="5"/>
      <c r="C55" s="5"/>
      <c r="AE55" s="19"/>
      <c r="AF55" s="19"/>
    </row>
    <row r="56" spans="2:32">
      <c r="B56" s="5"/>
      <c r="C56" s="5"/>
      <c r="AE56" s="19"/>
      <c r="AF56" s="19"/>
    </row>
    <row r="57" spans="2:32">
      <c r="B57" s="5"/>
      <c r="C57" s="5"/>
      <c r="S57" s="12"/>
      <c r="T57" s="12"/>
      <c r="U57" s="12"/>
      <c r="V57" s="14"/>
      <c r="W57" s="14"/>
      <c r="X57" s="14"/>
      <c r="Y57" s="14"/>
      <c r="Z57" s="14"/>
      <c r="AA57" s="14"/>
      <c r="AB57" s="14"/>
      <c r="AC57" s="14"/>
      <c r="AD57" s="14"/>
      <c r="AE57" s="26"/>
      <c r="AF57" s="19"/>
    </row>
    <row r="58" spans="2:32">
      <c r="B58" s="5"/>
      <c r="C58" s="5"/>
      <c r="S58" s="15"/>
      <c r="T58" s="12"/>
      <c r="U58" s="12"/>
      <c r="V58" s="14"/>
      <c r="W58" s="16"/>
      <c r="X58" s="14"/>
      <c r="Y58" s="14"/>
      <c r="Z58" s="14"/>
      <c r="AA58" s="14"/>
      <c r="AB58" s="16"/>
      <c r="AC58" s="16"/>
      <c r="AD58" s="16"/>
      <c r="AE58" s="27"/>
      <c r="AF58" s="19"/>
    </row>
    <row r="59" spans="2:32">
      <c r="B59" s="5"/>
      <c r="C59" s="5"/>
      <c r="V59" s="14"/>
      <c r="W59" s="16"/>
      <c r="X59" s="14"/>
      <c r="Y59" s="14"/>
      <c r="Z59" s="14"/>
      <c r="AA59" s="14"/>
      <c r="AB59" s="16"/>
      <c r="AC59" s="14"/>
      <c r="AD59" s="14"/>
      <c r="AE59" s="26"/>
      <c r="AF59" s="19"/>
    </row>
    <row r="60" spans="2:32">
      <c r="B60" s="5"/>
      <c r="C60" s="5"/>
      <c r="V60" s="14"/>
      <c r="W60" s="16"/>
      <c r="X60" s="14"/>
      <c r="Y60" s="14"/>
      <c r="Z60" s="14"/>
      <c r="AA60" s="14"/>
      <c r="AB60" s="14"/>
      <c r="AC60" s="14"/>
      <c r="AD60" s="14"/>
      <c r="AE60" s="26"/>
      <c r="AF60" s="19"/>
    </row>
    <row r="61" spans="2:32">
      <c r="B61" s="5"/>
      <c r="C61" s="5"/>
      <c r="V61" s="17"/>
      <c r="W61" s="17"/>
      <c r="X61" s="17"/>
      <c r="Y61" s="17"/>
      <c r="Z61" s="17"/>
      <c r="AA61" s="17"/>
      <c r="AB61" s="17"/>
      <c r="AC61" s="17"/>
      <c r="AD61" s="17"/>
      <c r="AE61" s="28"/>
      <c r="AF61" s="19"/>
    </row>
    <row r="62" spans="2:32">
      <c r="B62" s="5"/>
      <c r="C62" s="5"/>
      <c r="V62" s="14"/>
      <c r="W62" s="14"/>
      <c r="X62" s="14"/>
      <c r="Y62" s="14"/>
      <c r="Z62" s="14"/>
      <c r="AA62" s="14"/>
      <c r="AB62" s="14"/>
      <c r="AC62" s="14"/>
      <c r="AD62" s="14"/>
      <c r="AE62" s="26"/>
      <c r="AF62" s="19"/>
    </row>
    <row r="63" spans="2:32">
      <c r="B63" s="5"/>
      <c r="C63" s="5"/>
      <c r="V63" s="14"/>
      <c r="W63" s="16"/>
      <c r="X63" s="14"/>
      <c r="Y63" s="14"/>
      <c r="Z63" s="14"/>
      <c r="AA63" s="14"/>
      <c r="AB63" s="14"/>
      <c r="AC63" s="14"/>
      <c r="AD63" s="14"/>
      <c r="AE63" s="26"/>
      <c r="AF63" s="19"/>
    </row>
    <row r="64" spans="2:32">
      <c r="B64" s="5"/>
      <c r="C64" s="5"/>
      <c r="V64" s="14"/>
      <c r="W64" s="16"/>
      <c r="X64" s="14"/>
      <c r="Y64" s="14"/>
      <c r="Z64" s="14"/>
      <c r="AA64" s="14"/>
      <c r="AB64" s="14"/>
      <c r="AC64" s="14"/>
      <c r="AD64" s="14"/>
      <c r="AE64" s="26"/>
      <c r="AF64" s="19"/>
    </row>
    <row r="65" spans="2:32">
      <c r="B65" s="5"/>
      <c r="C65" s="5"/>
      <c r="V65" s="14"/>
      <c r="W65" s="16"/>
      <c r="X65" s="14"/>
      <c r="Y65" s="14"/>
      <c r="Z65" s="14"/>
      <c r="AA65" s="14"/>
      <c r="AB65" s="14"/>
      <c r="AC65" s="14"/>
      <c r="AD65" s="14"/>
      <c r="AE65" s="26"/>
      <c r="AF65" s="19"/>
    </row>
    <row r="66" spans="2:32">
      <c r="B66" s="5"/>
      <c r="C66" s="5"/>
      <c r="V66" s="14"/>
      <c r="W66" s="16"/>
      <c r="X66" s="14"/>
      <c r="Y66" s="14"/>
      <c r="Z66" s="14"/>
      <c r="AA66" s="14"/>
      <c r="AB66" s="14"/>
      <c r="AC66" s="14"/>
      <c r="AD66" s="14"/>
      <c r="AE66" s="26"/>
      <c r="AF66" s="19"/>
    </row>
    <row r="67" ht="13.5" spans="2:32">
      <c r="B67" s="5"/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1"/>
      <c r="W67" s="32"/>
      <c r="X67" s="31"/>
      <c r="Y67" s="31"/>
      <c r="Z67" s="31"/>
      <c r="AA67" s="31"/>
      <c r="AB67" s="31"/>
      <c r="AC67" s="31"/>
      <c r="AD67" s="31"/>
      <c r="AE67" s="33"/>
      <c r="AF67" s="19"/>
    </row>
    <row r="68" ht="6" customHeight="1" spans="2:32"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/>
  <headerFooter/>
  <colBreaks count="1" manualBreakCount="1">
    <brk id="32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showGridLines="0" workbookViewId="0">
      <selection activeCell="A1" sqref="A1"/>
    </sheetView>
  </sheetViews>
  <sheetFormatPr defaultColWidth="8.85714285714286" defaultRowHeight="12.75"/>
  <cols>
    <col min="6" max="6" width="12.4285714285714" customWidth="1"/>
    <col min="8" max="8" width="12.4285714285714" customWidth="1"/>
    <col min="10" max="10" width="12.4285714285714" customWidth="1"/>
    <col min="12" max="12" width="12.4285714285714" customWidth="1"/>
    <col min="14" max="14" width="12.4285714285714" customWidth="1"/>
    <col min="16" max="16" width="12.4285714285714" customWidth="1"/>
    <col min="18" max="18" width="12.4285714285714" customWidth="1"/>
    <col min="20" max="20" width="12.4285714285714" customWidth="1"/>
    <col min="22" max="22" width="12.4285714285714" customWidth="1"/>
  </cols>
  <sheetData>
    <row r="1" ht="48" customHeight="1" spans="1:1">
      <c r="A1" s="1">
        <v>1</v>
      </c>
    </row>
    <row r="2" ht="48" customHeight="1" spans="1:1">
      <c r="A2" s="1">
        <v>3</v>
      </c>
    </row>
    <row r="4" ht="48" customHeight="1" spans="3:3">
      <c r="C4" s="1">
        <v>1</v>
      </c>
    </row>
    <row r="5" ht="48" customHeight="1" spans="3:3">
      <c r="C5" s="1">
        <v>3</v>
      </c>
    </row>
    <row r="7" ht="48" customHeight="1" spans="5:5">
      <c r="E7" s="1">
        <v>1</v>
      </c>
    </row>
    <row r="8" ht="48" customHeight="1" spans="5:5">
      <c r="E8" s="1">
        <v>3</v>
      </c>
    </row>
    <row r="10" ht="48" customHeight="1" spans="7:7">
      <c r="G10" s="1">
        <v>3</v>
      </c>
    </row>
    <row r="11" ht="48" customHeight="1" spans="7:7">
      <c r="G11" s="1">
        <v>1</v>
      </c>
    </row>
    <row r="13" ht="48" customHeight="1" spans="9:9">
      <c r="I13" s="1">
        <v>3</v>
      </c>
    </row>
    <row r="14" ht="48" customHeight="1" spans="9:9">
      <c r="I14" s="1">
        <v>1</v>
      </c>
    </row>
    <row r="16" ht="48" customHeight="1" spans="11:11">
      <c r="K16" s="1">
        <v>3</v>
      </c>
    </row>
    <row r="17" ht="48" customHeight="1" spans="11:11">
      <c r="K17" s="1">
        <v>1</v>
      </c>
    </row>
    <row r="19" ht="48" customHeight="1" spans="13:13">
      <c r="M19" s="1">
        <v>3</v>
      </c>
    </row>
    <row r="20" ht="48" customHeight="1" spans="13:13">
      <c r="M20" s="1">
        <v>1</v>
      </c>
    </row>
    <row r="22" ht="48" customHeight="1" spans="15:15">
      <c r="O22" s="1">
        <v>3</v>
      </c>
    </row>
    <row r="23" ht="48" customHeight="1" spans="15:15">
      <c r="O23" s="1">
        <v>1</v>
      </c>
    </row>
    <row r="25" ht="57" customHeight="1" spans="17:17">
      <c r="Q25" s="1">
        <v>3</v>
      </c>
    </row>
    <row r="26" ht="57" customHeight="1" spans="17:17">
      <c r="Q26" s="1">
        <v>1</v>
      </c>
    </row>
    <row r="28" ht="57" customHeight="1" spans="19:19">
      <c r="S28" s="1">
        <v>3</v>
      </c>
    </row>
    <row r="29" ht="57" customHeight="1" spans="19:19">
      <c r="S29" s="1">
        <v>1</v>
      </c>
    </row>
    <row r="31" ht="57" customHeight="1" spans="21:21">
      <c r="U31" s="1">
        <v>3</v>
      </c>
    </row>
    <row r="32" ht="57" customHeight="1" spans="21:21">
      <c r="U32" s="1">
        <v>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/>
      <selection pane="topRight"/>
      <selection pane="bottomLeft"/>
      <selection pane="bottomRight" activeCell="D209" sqref="D209"/>
    </sheetView>
  </sheetViews>
  <sheetFormatPr defaultColWidth="9.14285714285714" defaultRowHeight="15"/>
  <cols>
    <col min="1" max="1" width="5.28571428571429" style="548" customWidth="1"/>
    <col min="2" max="2" width="5.14285714285714" style="549" customWidth="1"/>
    <col min="3" max="3" width="45.7142857142857" style="550" customWidth="1"/>
    <col min="4" max="4" width="8.71428571428571" style="550" customWidth="1"/>
    <col min="5" max="5" width="11.7142857142857" style="551" customWidth="1"/>
    <col min="6" max="6" width="7.71428571428571" style="551" customWidth="1"/>
    <col min="7" max="7" width="12.7142857142857" style="551" customWidth="1"/>
    <col min="8" max="9" width="16.7142857142857" style="180" customWidth="1"/>
    <col min="10" max="11" width="16.7142857142857" style="220" customWidth="1"/>
    <col min="12" max="12" width="3.71428571428571" style="220" customWidth="1"/>
    <col min="13" max="13" width="6.42857142857143" style="552" customWidth="1"/>
    <col min="14" max="14" width="7.28571428571429" style="552" customWidth="1"/>
    <col min="15" max="16" width="12.7142857142857" style="552" customWidth="1"/>
    <col min="17" max="17" width="2.42857142857143" style="552" customWidth="1"/>
    <col min="18" max="20" width="10.7142857142857" style="552" customWidth="1"/>
    <col min="21" max="16384" width="9.14285714285714" style="552"/>
  </cols>
  <sheetData>
    <row r="1" spans="3:20">
      <c r="C1" s="553" t="str">
        <f>RAB!C1</f>
        <v>PT. PLN ( PERSERO )</v>
      </c>
      <c r="D1" s="554"/>
      <c r="T1" s="548"/>
    </row>
    <row r="2" spans="3:20">
      <c r="C2" s="553" t="str">
        <f>RAB!C2</f>
        <v>UNIT INDUK DISTRIBUSI JAWA TENGAH &amp; DI YOGYAKARTA</v>
      </c>
      <c r="D2" s="554"/>
      <c r="S2" s="587"/>
      <c r="T2" s="588"/>
    </row>
    <row r="3" spans="3:20">
      <c r="C3" s="553" t="str">
        <f>RAB!C3</f>
        <v>UP3 DEMAK</v>
      </c>
      <c r="D3" s="554"/>
      <c r="M3" s="579"/>
      <c r="N3" s="579"/>
      <c r="O3" s="579"/>
      <c r="P3" s="579"/>
      <c r="S3" s="587"/>
      <c r="T3" s="588"/>
    </row>
    <row r="4" ht="15.75" customHeight="1" spans="2:20">
      <c r="B4" s="555" t="s">
        <v>14</v>
      </c>
      <c r="C4" s="555"/>
      <c r="D4" s="555"/>
      <c r="E4" s="555"/>
      <c r="F4" s="555"/>
      <c r="G4" s="555"/>
      <c r="H4" s="555"/>
      <c r="I4" s="555"/>
      <c r="J4" s="555"/>
      <c r="K4" s="555"/>
      <c r="S4" s="587"/>
      <c r="T4" s="587"/>
    </row>
    <row r="5" ht="15.75" customHeight="1" spans="2:20">
      <c r="B5" s="555"/>
      <c r="C5" s="555"/>
      <c r="D5" s="555"/>
      <c r="E5" s="555"/>
      <c r="F5" s="555"/>
      <c r="G5" s="555"/>
      <c r="H5" s="555"/>
      <c r="I5" s="555"/>
      <c r="J5" s="555"/>
      <c r="K5" s="555"/>
      <c r="S5" s="587"/>
      <c r="T5" s="587"/>
    </row>
    <row r="6" spans="3:21">
      <c r="C6" s="556"/>
      <c r="D6" s="554"/>
      <c r="E6" s="179" t="s">
        <v>15</v>
      </c>
      <c r="F6" s="557" t="s">
        <v>16</v>
      </c>
      <c r="G6" s="178" t="str">
        <f>RAB!G6</f>
        <v>RUDI GUNAWAN</v>
      </c>
      <c r="H6" s="178"/>
      <c r="I6" s="178"/>
      <c r="J6" s="178"/>
      <c r="K6" s="178"/>
      <c r="S6" s="587"/>
      <c r="T6" s="588"/>
      <c r="U6" s="587"/>
    </row>
    <row r="7" spans="3:21">
      <c r="C7" s="556"/>
      <c r="D7" s="554"/>
      <c r="E7" s="179" t="s">
        <v>17</v>
      </c>
      <c r="F7" s="557" t="s">
        <v>16</v>
      </c>
      <c r="G7" s="179" t="str">
        <f>RAB!G7</f>
        <v>JL. SEMARANG-PURWODADI DK. KENONGO BRAMBANG MRANGGEN </v>
      </c>
      <c r="H7" s="219"/>
      <c r="S7" s="587"/>
      <c r="T7" s="588"/>
      <c r="U7" s="587"/>
    </row>
    <row r="8" spans="3:21">
      <c r="C8" s="556"/>
      <c r="D8" s="554"/>
      <c r="E8" s="179" t="s">
        <v>18</v>
      </c>
      <c r="F8" s="557" t="s">
        <v>16</v>
      </c>
      <c r="G8" s="179" t="str">
        <f>RAB!G8</f>
        <v>PT. PLN (PERSERO) UP3 DEMAK</v>
      </c>
      <c r="H8" s="219"/>
      <c r="S8" s="587"/>
      <c r="T8" s="588"/>
      <c r="U8" s="587"/>
    </row>
    <row r="9" spans="3:21">
      <c r="C9" s="556"/>
      <c r="D9" s="554"/>
      <c r="E9" s="179" t="s">
        <v>19</v>
      </c>
      <c r="F9" s="557" t="s">
        <v>16</v>
      </c>
      <c r="G9" s="179" t="str">
        <f>RAB!G9</f>
        <v>SAR 2023</v>
      </c>
      <c r="H9" s="219"/>
      <c r="S9" s="587"/>
      <c r="T9" s="588"/>
      <c r="U9" s="587"/>
    </row>
    <row r="10" ht="15.75" spans="3:20">
      <c r="C10" s="554"/>
      <c r="D10" s="554"/>
      <c r="S10" s="587"/>
      <c r="T10" s="587"/>
    </row>
    <row r="11" ht="15.75" customHeight="1" spans="2:20">
      <c r="B11" s="558" t="s">
        <v>2</v>
      </c>
      <c r="C11" s="559" t="s">
        <v>3</v>
      </c>
      <c r="D11" s="560" t="s">
        <v>4</v>
      </c>
      <c r="E11" s="560" t="s">
        <v>5</v>
      </c>
      <c r="F11" s="560" t="s">
        <v>20</v>
      </c>
      <c r="G11" s="561" t="s">
        <v>7</v>
      </c>
      <c r="H11" s="560" t="s">
        <v>21</v>
      </c>
      <c r="I11" s="560"/>
      <c r="J11" s="560"/>
      <c r="K11" s="580"/>
      <c r="M11" s="581"/>
      <c r="N11" s="581"/>
      <c r="O11" s="581"/>
      <c r="P11" s="581"/>
      <c r="R11" s="589"/>
      <c r="S11" s="590"/>
      <c r="T11" s="590"/>
    </row>
    <row r="12" customHeight="1" spans="2:20">
      <c r="B12" s="562"/>
      <c r="C12" s="563"/>
      <c r="D12" s="564"/>
      <c r="E12" s="564"/>
      <c r="F12" s="564"/>
      <c r="G12" s="565"/>
      <c r="H12" s="566" t="s">
        <v>22</v>
      </c>
      <c r="I12" s="566" t="s">
        <v>23</v>
      </c>
      <c r="J12" s="564" t="s">
        <v>24</v>
      </c>
      <c r="K12" s="582" t="s">
        <v>25</v>
      </c>
      <c r="M12" s="581"/>
      <c r="N12" s="581"/>
      <c r="O12" s="581"/>
      <c r="P12" s="581"/>
      <c r="R12" s="589"/>
      <c r="S12" s="589"/>
      <c r="T12" s="589"/>
    </row>
    <row r="13" customHeight="1" spans="2:20">
      <c r="B13" s="562"/>
      <c r="C13" s="567"/>
      <c r="D13" s="564"/>
      <c r="E13" s="564"/>
      <c r="F13" s="564"/>
      <c r="G13" s="568"/>
      <c r="H13" s="569"/>
      <c r="I13" s="569"/>
      <c r="J13" s="564"/>
      <c r="K13" s="582"/>
      <c r="M13" s="581"/>
      <c r="N13" s="583"/>
      <c r="O13" s="583"/>
      <c r="P13" s="583"/>
      <c r="R13" s="589"/>
      <c r="S13" s="589"/>
      <c r="T13" s="589"/>
    </row>
    <row r="14" s="546" customFormat="1" ht="15.75" customHeight="1" spans="1:20">
      <c r="A14" s="548"/>
      <c r="B14" s="570"/>
      <c r="C14" s="571"/>
      <c r="D14" s="572"/>
      <c r="E14" s="209"/>
      <c r="F14" s="573"/>
      <c r="G14" s="573" t="str">
        <f ca="1">IF(ISERROR(OFFSET('HARGA SATUAN'!$I$6,MATCH(C14,'HARGA SATUAN'!$C$7:$C$1492,0),0)),"",OFFSET('HARGA SATUAN'!$I$6,MATCH(C14,'HARGA SATUAN'!$C$7:$C$1492,0),0))</f>
        <v/>
      </c>
      <c r="H14" s="574">
        <f ca="1">IF(OR(D14="MDU",D14="MDU-KD"),G14*F14,0)</f>
        <v>0</v>
      </c>
      <c r="I14" s="574">
        <f ca="1">IF(D14="HDW",G14*F14,0)</f>
        <v>0</v>
      </c>
      <c r="J14" s="574">
        <f ca="1">IF(D14="JASA",G14*F14,0)</f>
        <v>0</v>
      </c>
      <c r="K14" s="584">
        <f ca="1" t="shared" ref="K14:K23" si="0">SUM(H14:J14)</f>
        <v>0</v>
      </c>
      <c r="L14" s="585"/>
      <c r="R14" s="591"/>
      <c r="S14" s="591"/>
      <c r="T14" s="591"/>
    </row>
    <row r="15" s="547" customFormat="1" spans="1:20">
      <c r="A15" s="548"/>
      <c r="B15" s="575" t="s">
        <v>12</v>
      </c>
      <c r="C15" s="576" t="s">
        <v>26</v>
      </c>
      <c r="D15" s="572"/>
      <c r="E15" s="209"/>
      <c r="F15" s="577"/>
      <c r="G15" s="573" t="str">
        <f ca="1">IF(ISERROR(OFFSET('HARGA SATUAN'!$I$6,MATCH(C15,'HARGA SATUAN'!$C$7:$C$1492,0),0)),"",OFFSET('HARGA SATUAN'!$I$6,MATCH(C15,'HARGA SATUAN'!$C$7:$C$1492,0),0))</f>
        <v/>
      </c>
      <c r="H15" s="574">
        <f ca="1" t="shared" ref="H15:H23" si="1">IF(OR(D15="MDU",D15="MDU-KD"),G15*F15,0)</f>
        <v>0</v>
      </c>
      <c r="I15" s="574">
        <f ca="1" t="shared" ref="I15:I23" si="2">IF(D15="HDW",G15*F15,0)</f>
        <v>0</v>
      </c>
      <c r="J15" s="574">
        <f ca="1" t="shared" ref="J15:J23" si="3">IF(D15="JASA",G15*F15,0)</f>
        <v>0</v>
      </c>
      <c r="K15" s="584">
        <f ca="1" t="shared" si="0"/>
        <v>0</v>
      </c>
      <c r="L15" s="586"/>
      <c r="Q15" s="546"/>
      <c r="R15" s="591"/>
      <c r="S15" s="591"/>
      <c r="T15" s="591"/>
    </row>
    <row r="16" s="547" customFormat="1" spans="1:20">
      <c r="A16" s="548">
        <v>1</v>
      </c>
      <c r="B16" s="578" t="str">
        <f ca="1">IF(C16="","",A16)</f>
        <v/>
      </c>
      <c r="C16" s="203" t="str">
        <f ca="1" t="shared" ref="C16:C35" si="4">IF(ISERROR(OFFSET($C$56,MATCH(A16,$F$57:$F$76,0),0)),"",OFFSET($C$56,MATCH(A16,$F$57:$F$76,0),0))</f>
        <v/>
      </c>
      <c r="D16" s="577" t="str">
        <f ca="1">IF(ISERROR(OFFSET('HARGA SATUAN'!$D$6,MATCH(C16,'HARGA SATUAN'!$C$7:$C$1492,0),0)),"",OFFSET('HARGA SATUAN'!$D$6,MATCH(C16,'HARGA SATUAN'!$C$7:$C$1492,0),0))</f>
        <v/>
      </c>
      <c r="E16" s="577">
        <f ca="1">IF(B16="+","Unit",IF(ISERROR(OFFSET('HARGA SATUAN'!$E$6,MATCH(C16,'HARGA SATUAN'!$C$7:$C$1492,0),0)),"",OFFSET('HARGA SATUAN'!$E$6,MATCH(C16,'HARGA SATUAN'!$C$7:$C$1492,0),0)))</f>
        <v>0</v>
      </c>
      <c r="F16" s="577" t="str">
        <f ca="1" t="shared" ref="F16:F36" si="5">IF(ISERROR(OFFSET($D$56,MATCH(A16,$F$57:$F$76,0),0)),"",OFFSET($D$56,MATCH(A16,$F$57:$F$76,0),0))</f>
        <v/>
      </c>
      <c r="G16" s="573">
        <f ca="1">IF(ISERROR(OFFSET('HARGA SATUAN'!$I$6,MATCH(C16,'HARGA SATUAN'!$C$7:$C$1492,0),0)),"",OFFSET('HARGA SATUAN'!$I$6,MATCH(C16,'HARGA SATUAN'!$C$7:$C$1492,0),0))</f>
        <v>0</v>
      </c>
      <c r="H16" s="574">
        <f ca="1" t="shared" si="1"/>
        <v>0</v>
      </c>
      <c r="I16" s="574">
        <f ca="1" t="shared" si="2"/>
        <v>0</v>
      </c>
      <c r="J16" s="574">
        <f ca="1" t="shared" si="3"/>
        <v>0</v>
      </c>
      <c r="K16" s="584">
        <f ca="1" t="shared" si="0"/>
        <v>0</v>
      </c>
      <c r="L16" s="586"/>
      <c r="Q16" s="546"/>
      <c r="R16" s="591"/>
      <c r="S16" s="591"/>
      <c r="T16" s="591"/>
    </row>
    <row r="17" s="547" customFormat="1" spans="1:20">
      <c r="A17" s="548">
        <v>2</v>
      </c>
      <c r="B17" s="578" t="str">
        <f ca="1" t="shared" ref="B17:B23" si="6">IF(C17="","",A17)</f>
        <v/>
      </c>
      <c r="C17" s="203" t="str">
        <f ca="1" t="shared" si="4"/>
        <v/>
      </c>
      <c r="D17" s="577" t="str">
        <f ca="1">IF(ISERROR(OFFSET('HARGA SATUAN'!$D$6,MATCH(C17,'HARGA SATUAN'!$C$7:$C$1492,0),0)),"",OFFSET('HARGA SATUAN'!$D$6,MATCH(C17,'HARGA SATUAN'!$C$7:$C$1492,0),0))</f>
        <v/>
      </c>
      <c r="E17" s="577">
        <f ca="1">IF(B17="+","Unit",IF(ISERROR(OFFSET('HARGA SATUAN'!$E$6,MATCH(C17,'HARGA SATUAN'!$C$7:$C$1492,0),0)),"",OFFSET('HARGA SATUAN'!$E$6,MATCH(C17,'HARGA SATUAN'!$C$7:$C$1492,0),0)))</f>
        <v>0</v>
      </c>
      <c r="F17" s="577" t="str">
        <f ca="1" t="shared" si="5"/>
        <v/>
      </c>
      <c r="G17" s="573">
        <f ca="1">IF(ISERROR(OFFSET('HARGA SATUAN'!$I$6,MATCH(C17,'HARGA SATUAN'!$C$7:$C$1492,0),0)),"",OFFSET('HARGA SATUAN'!$I$6,MATCH(C17,'HARGA SATUAN'!$C$7:$C$1492,0),0))</f>
        <v>0</v>
      </c>
      <c r="H17" s="574">
        <f ca="1" t="shared" si="1"/>
        <v>0</v>
      </c>
      <c r="I17" s="574">
        <f ca="1" t="shared" si="2"/>
        <v>0</v>
      </c>
      <c r="J17" s="574">
        <f ca="1" t="shared" si="3"/>
        <v>0</v>
      </c>
      <c r="K17" s="584">
        <f ca="1" t="shared" si="0"/>
        <v>0</v>
      </c>
      <c r="L17" s="586"/>
      <c r="Q17" s="546"/>
      <c r="R17" s="591"/>
      <c r="S17" s="591"/>
      <c r="T17" s="591"/>
    </row>
    <row r="18" s="547" customFormat="1" spans="1:20">
      <c r="A18" s="548">
        <v>3</v>
      </c>
      <c r="B18" s="578" t="str">
        <f ca="1" t="shared" si="6"/>
        <v/>
      </c>
      <c r="C18" s="203" t="str">
        <f ca="1" t="shared" si="4"/>
        <v/>
      </c>
      <c r="D18" s="577" t="str">
        <f ca="1">IF(ISERROR(OFFSET('HARGA SATUAN'!$D$6,MATCH(C18,'HARGA SATUAN'!$C$7:$C$1492,0),0)),"",OFFSET('HARGA SATUAN'!$D$6,MATCH(C18,'HARGA SATUAN'!$C$7:$C$1492,0),0))</f>
        <v/>
      </c>
      <c r="E18" s="577">
        <f ca="1">IF(B18="+","Unit",IF(ISERROR(OFFSET('HARGA SATUAN'!$E$6,MATCH(C18,'HARGA SATUAN'!$C$7:$C$1492,0),0)),"",OFFSET('HARGA SATUAN'!$E$6,MATCH(C18,'HARGA SATUAN'!$C$7:$C$1492,0),0)))</f>
        <v>0</v>
      </c>
      <c r="F18" s="577" t="str">
        <f ca="1" t="shared" si="5"/>
        <v/>
      </c>
      <c r="G18" s="573">
        <f ca="1">IF(ISERROR(OFFSET('HARGA SATUAN'!$I$6,MATCH(C18,'HARGA SATUAN'!$C$7:$C$1492,0),0)),"",OFFSET('HARGA SATUAN'!$I$6,MATCH(C18,'HARGA SATUAN'!$C$7:$C$1492,0),0))</f>
        <v>0</v>
      </c>
      <c r="H18" s="574">
        <f ca="1" t="shared" si="1"/>
        <v>0</v>
      </c>
      <c r="I18" s="574">
        <f ca="1" t="shared" si="2"/>
        <v>0</v>
      </c>
      <c r="J18" s="574">
        <f ca="1" t="shared" si="3"/>
        <v>0</v>
      </c>
      <c r="K18" s="584">
        <f ca="1" t="shared" si="0"/>
        <v>0</v>
      </c>
      <c r="L18" s="586"/>
      <c r="Q18" s="546"/>
      <c r="R18" s="591"/>
      <c r="S18" s="591"/>
      <c r="T18" s="591"/>
    </row>
    <row r="19" s="547" customFormat="1" spans="1:20">
      <c r="A19" s="548">
        <v>4</v>
      </c>
      <c r="B19" s="578" t="str">
        <f ca="1" t="shared" si="6"/>
        <v/>
      </c>
      <c r="C19" s="203" t="str">
        <f ca="1" t="shared" si="4"/>
        <v/>
      </c>
      <c r="D19" s="577" t="str">
        <f ca="1">IF(ISERROR(OFFSET('HARGA SATUAN'!$D$6,MATCH(C19,'HARGA SATUAN'!$C$7:$C$1492,0),0)),"",OFFSET('HARGA SATUAN'!$D$6,MATCH(C19,'HARGA SATUAN'!$C$7:$C$1492,0),0))</f>
        <v/>
      </c>
      <c r="E19" s="577">
        <f ca="1">IF(B19="+","Unit",IF(ISERROR(OFFSET('HARGA SATUAN'!$E$6,MATCH(C19,'HARGA SATUAN'!$C$7:$C$1492,0),0)),"",OFFSET('HARGA SATUAN'!$E$6,MATCH(C19,'HARGA SATUAN'!$C$7:$C$1492,0),0)))</f>
        <v>0</v>
      </c>
      <c r="F19" s="577" t="str">
        <f ca="1" t="shared" si="5"/>
        <v/>
      </c>
      <c r="G19" s="573">
        <f ca="1">IF(ISERROR(OFFSET('HARGA SATUAN'!$I$6,MATCH(C19,'HARGA SATUAN'!$C$7:$C$1492,0),0)),"",OFFSET('HARGA SATUAN'!$I$6,MATCH(C19,'HARGA SATUAN'!$C$7:$C$1492,0),0))</f>
        <v>0</v>
      </c>
      <c r="H19" s="574">
        <f ca="1" t="shared" si="1"/>
        <v>0</v>
      </c>
      <c r="I19" s="574">
        <f ca="1" t="shared" si="2"/>
        <v>0</v>
      </c>
      <c r="J19" s="574">
        <f ca="1" t="shared" si="3"/>
        <v>0</v>
      </c>
      <c r="K19" s="584">
        <f ca="1" t="shared" si="0"/>
        <v>0</v>
      </c>
      <c r="L19" s="586"/>
      <c r="Q19" s="546"/>
      <c r="R19" s="591"/>
      <c r="S19" s="591"/>
      <c r="T19" s="591"/>
    </row>
    <row r="20" s="547" customFormat="1" spans="1:20">
      <c r="A20" s="548">
        <v>5</v>
      </c>
      <c r="B20" s="578" t="str">
        <f ca="1" t="shared" si="6"/>
        <v/>
      </c>
      <c r="C20" s="203" t="str">
        <f ca="1" t="shared" si="4"/>
        <v/>
      </c>
      <c r="D20" s="577" t="str">
        <f ca="1">IF(ISERROR(OFFSET('HARGA SATUAN'!$D$6,MATCH(C20,'HARGA SATUAN'!$C$7:$C$1492,0),0)),"",OFFSET('HARGA SATUAN'!$D$6,MATCH(C20,'HARGA SATUAN'!$C$7:$C$1492,0),0))</f>
        <v/>
      </c>
      <c r="E20" s="577">
        <f ca="1">IF(B20="+","Unit",IF(ISERROR(OFFSET('HARGA SATUAN'!$E$6,MATCH(C20,'HARGA SATUAN'!$C$7:$C$1492,0),0)),"",OFFSET('HARGA SATUAN'!$E$6,MATCH(C20,'HARGA SATUAN'!$C$7:$C$1492,0),0)))</f>
        <v>0</v>
      </c>
      <c r="F20" s="577" t="str">
        <f ca="1" t="shared" si="5"/>
        <v/>
      </c>
      <c r="G20" s="573">
        <f ca="1">IF(ISERROR(OFFSET('HARGA SATUAN'!$I$6,MATCH(C20,'HARGA SATUAN'!$C$7:$C$1492,0),0)),"",OFFSET('HARGA SATUAN'!$I$6,MATCH(C20,'HARGA SATUAN'!$C$7:$C$1492,0),0))</f>
        <v>0</v>
      </c>
      <c r="H20" s="574">
        <f ca="1" t="shared" si="1"/>
        <v>0</v>
      </c>
      <c r="I20" s="574">
        <f ca="1" t="shared" si="2"/>
        <v>0</v>
      </c>
      <c r="J20" s="574">
        <f ca="1" t="shared" si="3"/>
        <v>0</v>
      </c>
      <c r="K20" s="584">
        <f ca="1" t="shared" si="0"/>
        <v>0</v>
      </c>
      <c r="L20" s="586"/>
      <c r="Q20" s="546"/>
      <c r="R20" s="591"/>
      <c r="S20" s="591"/>
      <c r="T20" s="591"/>
    </row>
    <row r="21" s="547" customFormat="1" spans="1:20">
      <c r="A21" s="548">
        <v>6</v>
      </c>
      <c r="B21" s="578" t="str">
        <f ca="1" t="shared" si="6"/>
        <v/>
      </c>
      <c r="C21" s="203" t="str">
        <f ca="1" t="shared" si="4"/>
        <v/>
      </c>
      <c r="D21" s="577" t="str">
        <f ca="1">IF(ISERROR(OFFSET('HARGA SATUAN'!$D$6,MATCH(C21,'HARGA SATUAN'!$C$7:$C$1492,0),0)),"",OFFSET('HARGA SATUAN'!$D$6,MATCH(C21,'HARGA SATUAN'!$C$7:$C$1492,0),0))</f>
        <v/>
      </c>
      <c r="E21" s="577">
        <f ca="1">IF(B21="+","Unit",IF(ISERROR(OFFSET('HARGA SATUAN'!$E$6,MATCH(C21,'HARGA SATUAN'!$C$7:$C$1492,0),0)),"",OFFSET('HARGA SATUAN'!$E$6,MATCH(C21,'HARGA SATUAN'!$C$7:$C$1492,0),0)))</f>
        <v>0</v>
      </c>
      <c r="F21" s="577" t="str">
        <f ca="1" t="shared" si="5"/>
        <v/>
      </c>
      <c r="G21" s="573">
        <f ca="1">IF(ISERROR(OFFSET('HARGA SATUAN'!$I$6,MATCH(C21,'HARGA SATUAN'!$C$7:$C$1492,0),0)),"",OFFSET('HARGA SATUAN'!$I$6,MATCH(C21,'HARGA SATUAN'!$C$7:$C$1492,0),0))</f>
        <v>0</v>
      </c>
      <c r="H21" s="574">
        <f ca="1" t="shared" si="1"/>
        <v>0</v>
      </c>
      <c r="I21" s="574">
        <f ca="1" t="shared" si="2"/>
        <v>0</v>
      </c>
      <c r="J21" s="574">
        <f ca="1" t="shared" si="3"/>
        <v>0</v>
      </c>
      <c r="K21" s="584">
        <f ca="1" t="shared" si="0"/>
        <v>0</v>
      </c>
      <c r="L21" s="586"/>
      <c r="Q21" s="546"/>
      <c r="R21" s="591"/>
      <c r="S21" s="591"/>
      <c r="T21" s="591"/>
    </row>
    <row r="22" s="547" customFormat="1" spans="1:20">
      <c r="A22" s="548">
        <v>7</v>
      </c>
      <c r="B22" s="578" t="str">
        <f ca="1" t="shared" si="6"/>
        <v/>
      </c>
      <c r="C22" s="203" t="str">
        <f ca="1" t="shared" si="4"/>
        <v/>
      </c>
      <c r="D22" s="577" t="str">
        <f ca="1">IF(ISERROR(OFFSET('HARGA SATUAN'!$D$6,MATCH(C22,'HARGA SATUAN'!$C$7:$C$1492,0),0)),"",OFFSET('HARGA SATUAN'!$D$6,MATCH(C22,'HARGA SATUAN'!$C$7:$C$1492,0),0))</f>
        <v/>
      </c>
      <c r="E22" s="577">
        <f ca="1">IF(B22="+","Unit",IF(ISERROR(OFFSET('HARGA SATUAN'!$E$6,MATCH(C22,'HARGA SATUAN'!$C$7:$C$1492,0),0)),"",OFFSET('HARGA SATUAN'!$E$6,MATCH(C22,'HARGA SATUAN'!$C$7:$C$1492,0),0)))</f>
        <v>0</v>
      </c>
      <c r="F22" s="577" t="str">
        <f ca="1" t="shared" si="5"/>
        <v/>
      </c>
      <c r="G22" s="573">
        <f ca="1">IF(ISERROR(OFFSET('HARGA SATUAN'!$I$6,MATCH(C22,'HARGA SATUAN'!$C$7:$C$1492,0),0)),"",OFFSET('HARGA SATUAN'!$I$6,MATCH(C22,'HARGA SATUAN'!$C$7:$C$1492,0),0))</f>
        <v>0</v>
      </c>
      <c r="H22" s="574">
        <f ca="1" t="shared" si="1"/>
        <v>0</v>
      </c>
      <c r="I22" s="574">
        <f ca="1" t="shared" si="2"/>
        <v>0</v>
      </c>
      <c r="J22" s="574">
        <f ca="1" t="shared" si="3"/>
        <v>0</v>
      </c>
      <c r="K22" s="584">
        <f ca="1" t="shared" si="0"/>
        <v>0</v>
      </c>
      <c r="L22" s="586"/>
      <c r="Q22" s="546"/>
      <c r="R22" s="591"/>
      <c r="S22" s="591"/>
      <c r="T22" s="591"/>
    </row>
    <row r="23" s="547" customFormat="1" spans="1:20">
      <c r="A23" s="548">
        <v>8</v>
      </c>
      <c r="B23" s="578" t="str">
        <f ca="1" t="shared" si="6"/>
        <v/>
      </c>
      <c r="C23" s="203" t="str">
        <f ca="1" t="shared" si="4"/>
        <v/>
      </c>
      <c r="D23" s="577" t="str">
        <f ca="1">IF(ISERROR(OFFSET('HARGA SATUAN'!$D$6,MATCH(C23,'HARGA SATUAN'!$C$7:$C$1492,0),0)),"",OFFSET('HARGA SATUAN'!$D$6,MATCH(C23,'HARGA SATUAN'!$C$7:$C$1492,0),0))</f>
        <v/>
      </c>
      <c r="E23" s="577">
        <f ca="1">IF(B23="+","Unit",IF(ISERROR(OFFSET('HARGA SATUAN'!$E$6,MATCH(C23,'HARGA SATUAN'!$C$7:$C$1492,0),0)),"",OFFSET('HARGA SATUAN'!$E$6,MATCH(C23,'HARGA SATUAN'!$C$7:$C$1492,0),0)))</f>
        <v>0</v>
      </c>
      <c r="F23" s="577" t="str">
        <f ca="1" t="shared" si="5"/>
        <v/>
      </c>
      <c r="G23" s="573">
        <f ca="1">IF(ISERROR(OFFSET('HARGA SATUAN'!$I$6,MATCH(C23,'HARGA SATUAN'!$C$7:$C$1492,0),0)),"",OFFSET('HARGA SATUAN'!$I$6,MATCH(C23,'HARGA SATUAN'!$C$7:$C$1492,0),0))</f>
        <v>0</v>
      </c>
      <c r="H23" s="574">
        <f ca="1" t="shared" si="1"/>
        <v>0</v>
      </c>
      <c r="I23" s="574">
        <f ca="1" t="shared" si="2"/>
        <v>0</v>
      </c>
      <c r="J23" s="574">
        <f ca="1" t="shared" si="3"/>
        <v>0</v>
      </c>
      <c r="K23" s="584">
        <f ca="1" t="shared" si="0"/>
        <v>0</v>
      </c>
      <c r="L23" s="586"/>
      <c r="Q23" s="546"/>
      <c r="R23" s="591"/>
      <c r="S23" s="591"/>
      <c r="T23" s="591"/>
    </row>
    <row r="24" s="547" customFormat="1" spans="1:20">
      <c r="A24" s="548">
        <v>9</v>
      </c>
      <c r="B24" s="578" t="str">
        <f ca="1" t="shared" ref="B24:B35" si="7">IF(C24="","",A24)</f>
        <v/>
      </c>
      <c r="C24" s="203" t="str">
        <f ca="1" t="shared" si="4"/>
        <v/>
      </c>
      <c r="D24" s="577" t="str">
        <f ca="1">IF(ISERROR(OFFSET('HARGA SATUAN'!$D$6,MATCH(C24,'HARGA SATUAN'!$C$7:$C$1492,0),0)),"",OFFSET('HARGA SATUAN'!$D$6,MATCH(C24,'HARGA SATUAN'!$C$7:$C$1492,0),0))</f>
        <v/>
      </c>
      <c r="E24" s="577">
        <f ca="1">IF(B24="+","Unit",IF(ISERROR(OFFSET('HARGA SATUAN'!$E$6,MATCH(C24,'HARGA SATUAN'!$C$7:$C$1492,0),0)),"",OFFSET('HARGA SATUAN'!$E$6,MATCH(C24,'HARGA SATUAN'!$C$7:$C$1492,0),0)))</f>
        <v>0</v>
      </c>
      <c r="F24" s="577" t="str">
        <f ca="1" t="shared" si="5"/>
        <v/>
      </c>
      <c r="G24" s="573">
        <f ca="1">IF(ISERROR(OFFSET('HARGA SATUAN'!$I$6,MATCH(C24,'HARGA SATUAN'!$C$7:$C$1492,0),0)),"",OFFSET('HARGA SATUAN'!$I$6,MATCH(C24,'HARGA SATUAN'!$C$7:$C$1492,0),0))</f>
        <v>0</v>
      </c>
      <c r="H24" s="574">
        <f ca="1" t="shared" ref="H24:H36" si="8">IF(OR(D24="MDU",D24="MDU-KD"),G24*F24,0)</f>
        <v>0</v>
      </c>
      <c r="I24" s="574">
        <f ca="1" t="shared" ref="I24:I36" si="9">IF(D24="HDW",G24*F24,0)</f>
        <v>0</v>
      </c>
      <c r="J24" s="574">
        <f ca="1" t="shared" ref="J24:J36" si="10">IF(D24="JASA",G24*F24,0)</f>
        <v>0</v>
      </c>
      <c r="K24" s="584">
        <f ca="1" t="shared" ref="K24:K36" si="11">SUM(H24:J24)</f>
        <v>0</v>
      </c>
      <c r="L24" s="586"/>
      <c r="Q24" s="546"/>
      <c r="R24" s="591"/>
      <c r="S24" s="591"/>
      <c r="T24" s="591"/>
    </row>
    <row r="25" s="547" customFormat="1" spans="1:20">
      <c r="A25" s="548">
        <v>10</v>
      </c>
      <c r="B25" s="578" t="str">
        <f ca="1" t="shared" si="7"/>
        <v/>
      </c>
      <c r="C25" s="203" t="str">
        <f ca="1" t="shared" si="4"/>
        <v/>
      </c>
      <c r="D25" s="577" t="str">
        <f ca="1">IF(ISERROR(OFFSET('HARGA SATUAN'!$D$6,MATCH(C25,'HARGA SATUAN'!$C$7:$C$1492,0),0)),"",OFFSET('HARGA SATUAN'!$D$6,MATCH(C25,'HARGA SATUAN'!$C$7:$C$1492,0),0))</f>
        <v/>
      </c>
      <c r="E25" s="577">
        <f ca="1">IF(B25="+","Unit",IF(ISERROR(OFFSET('HARGA SATUAN'!$E$6,MATCH(C25,'HARGA SATUAN'!$C$7:$C$1492,0),0)),"",OFFSET('HARGA SATUAN'!$E$6,MATCH(C25,'HARGA SATUAN'!$C$7:$C$1492,0),0)))</f>
        <v>0</v>
      </c>
      <c r="F25" s="577" t="str">
        <f ca="1" t="shared" si="5"/>
        <v/>
      </c>
      <c r="G25" s="573">
        <f ca="1">IF(ISERROR(OFFSET('HARGA SATUAN'!$I$6,MATCH(C25,'HARGA SATUAN'!$C$7:$C$1492,0),0)),"",OFFSET('HARGA SATUAN'!$I$6,MATCH(C25,'HARGA SATUAN'!$C$7:$C$1492,0),0))</f>
        <v>0</v>
      </c>
      <c r="H25" s="574">
        <f ca="1" t="shared" si="8"/>
        <v>0</v>
      </c>
      <c r="I25" s="574">
        <f ca="1" t="shared" si="9"/>
        <v>0</v>
      </c>
      <c r="J25" s="574">
        <f ca="1" t="shared" si="10"/>
        <v>0</v>
      </c>
      <c r="K25" s="584">
        <f ca="1" t="shared" si="11"/>
        <v>0</v>
      </c>
      <c r="L25" s="586"/>
      <c r="Q25" s="546"/>
      <c r="R25" s="591"/>
      <c r="S25" s="591"/>
      <c r="T25" s="591"/>
    </row>
    <row r="26" s="547" customFormat="1" spans="1:20">
      <c r="A26" s="548">
        <v>11</v>
      </c>
      <c r="B26" s="578" t="str">
        <f ca="1" t="shared" si="7"/>
        <v/>
      </c>
      <c r="C26" s="203" t="str">
        <f ca="1" t="shared" si="4"/>
        <v/>
      </c>
      <c r="D26" s="577" t="str">
        <f ca="1">IF(ISERROR(OFFSET('HARGA SATUAN'!$D$6,MATCH(C26,'HARGA SATUAN'!$C$7:$C$1492,0),0)),"",OFFSET('HARGA SATUAN'!$D$6,MATCH(C26,'HARGA SATUAN'!$C$7:$C$1492,0),0))</f>
        <v/>
      </c>
      <c r="E26" s="577">
        <f ca="1">IF(B26="+","Unit",IF(ISERROR(OFFSET('HARGA SATUAN'!$E$6,MATCH(C26,'HARGA SATUAN'!$C$7:$C$1492,0),0)),"",OFFSET('HARGA SATUAN'!$E$6,MATCH(C26,'HARGA SATUAN'!$C$7:$C$1492,0),0)))</f>
        <v>0</v>
      </c>
      <c r="F26" s="577" t="str">
        <f ca="1" t="shared" si="5"/>
        <v/>
      </c>
      <c r="G26" s="573">
        <f ca="1">IF(ISERROR(OFFSET('HARGA SATUAN'!$I$6,MATCH(C26,'HARGA SATUAN'!$C$7:$C$1492,0),0)),"",OFFSET('HARGA SATUAN'!$I$6,MATCH(C26,'HARGA SATUAN'!$C$7:$C$1492,0),0))</f>
        <v>0</v>
      </c>
      <c r="H26" s="574">
        <f ca="1" t="shared" si="8"/>
        <v>0</v>
      </c>
      <c r="I26" s="574">
        <f ca="1" t="shared" si="9"/>
        <v>0</v>
      </c>
      <c r="J26" s="574">
        <f ca="1" t="shared" si="10"/>
        <v>0</v>
      </c>
      <c r="K26" s="584">
        <f ca="1" t="shared" si="11"/>
        <v>0</v>
      </c>
      <c r="L26" s="586"/>
      <c r="Q26" s="546"/>
      <c r="R26" s="591"/>
      <c r="S26" s="591"/>
      <c r="T26" s="591"/>
    </row>
    <row r="27" s="547" customFormat="1" spans="1:20">
      <c r="A27" s="548">
        <v>12</v>
      </c>
      <c r="B27" s="578" t="str">
        <f ca="1" t="shared" si="7"/>
        <v/>
      </c>
      <c r="C27" s="203" t="str">
        <f ca="1" t="shared" si="4"/>
        <v/>
      </c>
      <c r="D27" s="577" t="str">
        <f ca="1">IF(ISERROR(OFFSET('HARGA SATUAN'!$D$6,MATCH(C27,'HARGA SATUAN'!$C$7:$C$1492,0),0)),"",OFFSET('HARGA SATUAN'!$D$6,MATCH(C27,'HARGA SATUAN'!$C$7:$C$1492,0),0))</f>
        <v/>
      </c>
      <c r="E27" s="577">
        <f ca="1">IF(B27="+","Unit",IF(ISERROR(OFFSET('HARGA SATUAN'!$E$6,MATCH(C27,'HARGA SATUAN'!$C$7:$C$1492,0),0)),"",OFFSET('HARGA SATUAN'!$E$6,MATCH(C27,'HARGA SATUAN'!$C$7:$C$1492,0),0)))</f>
        <v>0</v>
      </c>
      <c r="F27" s="577" t="str">
        <f ca="1" t="shared" si="5"/>
        <v/>
      </c>
      <c r="G27" s="573">
        <f ca="1">IF(ISERROR(OFFSET('HARGA SATUAN'!$I$6,MATCH(C27,'HARGA SATUAN'!$C$7:$C$1492,0),0)),"",OFFSET('HARGA SATUAN'!$I$6,MATCH(C27,'HARGA SATUAN'!$C$7:$C$1492,0),0))</f>
        <v>0</v>
      </c>
      <c r="H27" s="574">
        <f ca="1" t="shared" si="8"/>
        <v>0</v>
      </c>
      <c r="I27" s="574">
        <f ca="1" t="shared" si="9"/>
        <v>0</v>
      </c>
      <c r="J27" s="574">
        <f ca="1" t="shared" si="10"/>
        <v>0</v>
      </c>
      <c r="K27" s="584">
        <f ca="1" t="shared" si="11"/>
        <v>0</v>
      </c>
      <c r="L27" s="586"/>
      <c r="Q27" s="546"/>
      <c r="R27" s="591"/>
      <c r="S27" s="591"/>
      <c r="T27" s="591"/>
    </row>
    <row r="28" s="547" customFormat="1" spans="1:20">
      <c r="A28" s="548">
        <v>13</v>
      </c>
      <c r="B28" s="578" t="str">
        <f ca="1" t="shared" si="7"/>
        <v/>
      </c>
      <c r="C28" s="203" t="str">
        <f ca="1" t="shared" si="4"/>
        <v/>
      </c>
      <c r="D28" s="577" t="str">
        <f ca="1">IF(ISERROR(OFFSET('HARGA SATUAN'!$D$6,MATCH(C28,'HARGA SATUAN'!$C$7:$C$1492,0),0)),"",OFFSET('HARGA SATUAN'!$D$6,MATCH(C28,'HARGA SATUAN'!$C$7:$C$1492,0),0))</f>
        <v/>
      </c>
      <c r="E28" s="577">
        <f ca="1">IF(B28="+","Unit",IF(ISERROR(OFFSET('HARGA SATUAN'!$E$6,MATCH(C28,'HARGA SATUAN'!$C$7:$C$1492,0),0)),"",OFFSET('HARGA SATUAN'!$E$6,MATCH(C28,'HARGA SATUAN'!$C$7:$C$1492,0),0)))</f>
        <v>0</v>
      </c>
      <c r="F28" s="577" t="str">
        <f ca="1" t="shared" si="5"/>
        <v/>
      </c>
      <c r="G28" s="573">
        <f ca="1">IF(ISERROR(OFFSET('HARGA SATUAN'!$I$6,MATCH(C28,'HARGA SATUAN'!$C$7:$C$1492,0),0)),"",OFFSET('HARGA SATUAN'!$I$6,MATCH(C28,'HARGA SATUAN'!$C$7:$C$1492,0),0))</f>
        <v>0</v>
      </c>
      <c r="H28" s="574">
        <f ca="1" t="shared" si="8"/>
        <v>0</v>
      </c>
      <c r="I28" s="574">
        <f ca="1" t="shared" si="9"/>
        <v>0</v>
      </c>
      <c r="J28" s="574">
        <f ca="1" t="shared" si="10"/>
        <v>0</v>
      </c>
      <c r="K28" s="584">
        <f ca="1" t="shared" si="11"/>
        <v>0</v>
      </c>
      <c r="L28" s="586"/>
      <c r="Q28" s="546"/>
      <c r="R28" s="591"/>
      <c r="S28" s="591"/>
      <c r="T28" s="591"/>
    </row>
    <row r="29" s="547" customFormat="1" spans="1:20">
      <c r="A29" s="548">
        <v>14</v>
      </c>
      <c r="B29" s="578" t="str">
        <f ca="1" t="shared" si="7"/>
        <v/>
      </c>
      <c r="C29" s="203" t="str">
        <f ca="1" t="shared" si="4"/>
        <v/>
      </c>
      <c r="D29" s="577" t="str">
        <f ca="1">IF(ISERROR(OFFSET('HARGA SATUAN'!$D$6,MATCH(C29,'HARGA SATUAN'!$C$7:$C$1492,0),0)),"",OFFSET('HARGA SATUAN'!$D$6,MATCH(C29,'HARGA SATUAN'!$C$7:$C$1492,0),0))</f>
        <v/>
      </c>
      <c r="E29" s="577">
        <f ca="1">IF(B29="+","Unit",IF(ISERROR(OFFSET('HARGA SATUAN'!$E$6,MATCH(C29,'HARGA SATUAN'!$C$7:$C$1492,0),0)),"",OFFSET('HARGA SATUAN'!$E$6,MATCH(C29,'HARGA SATUAN'!$C$7:$C$1492,0),0)))</f>
        <v>0</v>
      </c>
      <c r="F29" s="577" t="str">
        <f ca="1" t="shared" si="5"/>
        <v/>
      </c>
      <c r="G29" s="573">
        <f ca="1">IF(ISERROR(OFFSET('HARGA SATUAN'!$I$6,MATCH(C29,'HARGA SATUAN'!$C$7:$C$1492,0),0)),"",OFFSET('HARGA SATUAN'!$I$6,MATCH(C29,'HARGA SATUAN'!$C$7:$C$1492,0),0))</f>
        <v>0</v>
      </c>
      <c r="H29" s="574">
        <f ca="1" t="shared" si="8"/>
        <v>0</v>
      </c>
      <c r="I29" s="574">
        <f ca="1" t="shared" si="9"/>
        <v>0</v>
      </c>
      <c r="J29" s="574">
        <f ca="1" t="shared" si="10"/>
        <v>0</v>
      </c>
      <c r="K29" s="584">
        <f ca="1" t="shared" si="11"/>
        <v>0</v>
      </c>
      <c r="L29" s="586"/>
      <c r="Q29" s="546"/>
      <c r="R29" s="591"/>
      <c r="S29" s="591"/>
      <c r="T29" s="591"/>
    </row>
    <row r="30" s="547" customFormat="1" spans="1:20">
      <c r="A30" s="548">
        <v>15</v>
      </c>
      <c r="B30" s="578" t="str">
        <f ca="1" t="shared" si="7"/>
        <v/>
      </c>
      <c r="C30" s="203" t="str">
        <f ca="1" t="shared" si="4"/>
        <v/>
      </c>
      <c r="D30" s="577" t="str">
        <f ca="1">IF(ISERROR(OFFSET('HARGA SATUAN'!$D$6,MATCH(C30,'HARGA SATUAN'!$C$7:$C$1492,0),0)),"",OFFSET('HARGA SATUAN'!$D$6,MATCH(C30,'HARGA SATUAN'!$C$7:$C$1492,0),0))</f>
        <v/>
      </c>
      <c r="E30" s="577">
        <f ca="1">IF(B30="+","Unit",IF(ISERROR(OFFSET('HARGA SATUAN'!$E$6,MATCH(C30,'HARGA SATUAN'!$C$7:$C$1492,0),0)),"",OFFSET('HARGA SATUAN'!$E$6,MATCH(C30,'HARGA SATUAN'!$C$7:$C$1492,0),0)))</f>
        <v>0</v>
      </c>
      <c r="F30" s="577" t="str">
        <f ca="1" t="shared" si="5"/>
        <v/>
      </c>
      <c r="G30" s="573">
        <f ca="1">IF(ISERROR(OFFSET('HARGA SATUAN'!$I$6,MATCH(C30,'HARGA SATUAN'!$C$7:$C$1492,0),0)),"",OFFSET('HARGA SATUAN'!$I$6,MATCH(C30,'HARGA SATUAN'!$C$7:$C$1492,0),0))</f>
        <v>0</v>
      </c>
      <c r="H30" s="574">
        <f ca="1" t="shared" si="8"/>
        <v>0</v>
      </c>
      <c r="I30" s="574">
        <f ca="1" t="shared" si="9"/>
        <v>0</v>
      </c>
      <c r="J30" s="574">
        <f ca="1" t="shared" si="10"/>
        <v>0</v>
      </c>
      <c r="K30" s="584">
        <f ca="1" t="shared" si="11"/>
        <v>0</v>
      </c>
      <c r="L30" s="586"/>
      <c r="Q30" s="546"/>
      <c r="R30" s="591"/>
      <c r="S30" s="591"/>
      <c r="T30" s="591"/>
    </row>
    <row r="31" s="547" customFormat="1" spans="1:20">
      <c r="A31" s="548">
        <v>16</v>
      </c>
      <c r="B31" s="578" t="str">
        <f ca="1" t="shared" si="7"/>
        <v/>
      </c>
      <c r="C31" s="203" t="str">
        <f ca="1" t="shared" si="4"/>
        <v/>
      </c>
      <c r="D31" s="577" t="str">
        <f ca="1">IF(ISERROR(OFFSET('HARGA SATUAN'!$D$6,MATCH(C31,'HARGA SATUAN'!$C$7:$C$1492,0),0)),"",OFFSET('HARGA SATUAN'!$D$6,MATCH(C31,'HARGA SATUAN'!$C$7:$C$1492,0),0))</f>
        <v/>
      </c>
      <c r="E31" s="577">
        <f ca="1">IF(B31="+","Unit",IF(ISERROR(OFFSET('HARGA SATUAN'!$E$6,MATCH(C31,'HARGA SATUAN'!$C$7:$C$1492,0),0)),"",OFFSET('HARGA SATUAN'!$E$6,MATCH(C31,'HARGA SATUAN'!$C$7:$C$1492,0),0)))</f>
        <v>0</v>
      </c>
      <c r="F31" s="577" t="str">
        <f ca="1" t="shared" si="5"/>
        <v/>
      </c>
      <c r="G31" s="573">
        <f ca="1">IF(ISERROR(OFFSET('HARGA SATUAN'!$I$6,MATCH(C31,'HARGA SATUAN'!$C$7:$C$1492,0),0)),"",OFFSET('HARGA SATUAN'!$I$6,MATCH(C31,'HARGA SATUAN'!$C$7:$C$1492,0),0))</f>
        <v>0</v>
      </c>
      <c r="H31" s="574">
        <f ca="1" t="shared" si="8"/>
        <v>0</v>
      </c>
      <c r="I31" s="574">
        <f ca="1" t="shared" si="9"/>
        <v>0</v>
      </c>
      <c r="J31" s="574">
        <f ca="1" t="shared" si="10"/>
        <v>0</v>
      </c>
      <c r="K31" s="584">
        <f ca="1" t="shared" si="11"/>
        <v>0</v>
      </c>
      <c r="L31" s="586"/>
      <c r="Q31" s="546"/>
      <c r="R31" s="591"/>
      <c r="S31" s="591"/>
      <c r="T31" s="591"/>
    </row>
    <row r="32" s="547" customFormat="1" spans="1:20">
      <c r="A32" s="548">
        <v>17</v>
      </c>
      <c r="B32" s="578" t="str">
        <f ca="1" t="shared" si="7"/>
        <v/>
      </c>
      <c r="C32" s="203" t="str">
        <f ca="1" t="shared" si="4"/>
        <v/>
      </c>
      <c r="D32" s="577" t="str">
        <f ca="1">IF(ISERROR(OFFSET('HARGA SATUAN'!$D$6,MATCH(C32,'HARGA SATUAN'!$C$7:$C$1492,0),0)),"",OFFSET('HARGA SATUAN'!$D$6,MATCH(C32,'HARGA SATUAN'!$C$7:$C$1492,0),0))</f>
        <v/>
      </c>
      <c r="E32" s="577">
        <f ca="1">IF(B32="+","Unit",IF(ISERROR(OFFSET('HARGA SATUAN'!$E$6,MATCH(C32,'HARGA SATUAN'!$C$7:$C$1492,0),0)),"",OFFSET('HARGA SATUAN'!$E$6,MATCH(C32,'HARGA SATUAN'!$C$7:$C$1492,0),0)))</f>
        <v>0</v>
      </c>
      <c r="F32" s="577" t="str">
        <f ca="1" t="shared" si="5"/>
        <v/>
      </c>
      <c r="G32" s="573">
        <f ca="1">IF(ISERROR(OFFSET('HARGA SATUAN'!$I$6,MATCH(C32,'HARGA SATUAN'!$C$7:$C$1492,0),0)),"",OFFSET('HARGA SATUAN'!$I$6,MATCH(C32,'HARGA SATUAN'!$C$7:$C$1492,0),0))</f>
        <v>0</v>
      </c>
      <c r="H32" s="574">
        <f ca="1" t="shared" si="8"/>
        <v>0</v>
      </c>
      <c r="I32" s="574">
        <f ca="1" t="shared" si="9"/>
        <v>0</v>
      </c>
      <c r="J32" s="574">
        <f ca="1" t="shared" si="10"/>
        <v>0</v>
      </c>
      <c r="K32" s="584">
        <f ca="1" t="shared" si="11"/>
        <v>0</v>
      </c>
      <c r="L32" s="586"/>
      <c r="Q32" s="546"/>
      <c r="R32" s="591"/>
      <c r="S32" s="591"/>
      <c r="T32" s="591"/>
    </row>
    <row r="33" s="547" customFormat="1" spans="1:20">
      <c r="A33" s="548">
        <v>18</v>
      </c>
      <c r="B33" s="578" t="str">
        <f ca="1" t="shared" si="7"/>
        <v/>
      </c>
      <c r="C33" s="203" t="str">
        <f ca="1" t="shared" si="4"/>
        <v/>
      </c>
      <c r="D33" s="577" t="str">
        <f ca="1">IF(ISERROR(OFFSET('HARGA SATUAN'!$D$6,MATCH(C33,'HARGA SATUAN'!$C$7:$C$1492,0),0)),"",OFFSET('HARGA SATUAN'!$D$6,MATCH(C33,'HARGA SATUAN'!$C$7:$C$1492,0),0))</f>
        <v/>
      </c>
      <c r="E33" s="577">
        <f ca="1">IF(B33="+","Unit",IF(ISERROR(OFFSET('HARGA SATUAN'!$E$6,MATCH(C33,'HARGA SATUAN'!$C$7:$C$1492,0),0)),"",OFFSET('HARGA SATUAN'!$E$6,MATCH(C33,'HARGA SATUAN'!$C$7:$C$1492,0),0)))</f>
        <v>0</v>
      </c>
      <c r="F33" s="577" t="str">
        <f ca="1" t="shared" si="5"/>
        <v/>
      </c>
      <c r="G33" s="573">
        <f ca="1">IF(ISERROR(OFFSET('HARGA SATUAN'!$I$6,MATCH(C33,'HARGA SATUAN'!$C$7:$C$1492,0),0)),"",OFFSET('HARGA SATUAN'!$I$6,MATCH(C33,'HARGA SATUAN'!$C$7:$C$1492,0),0))</f>
        <v>0</v>
      </c>
      <c r="H33" s="574">
        <f ca="1" t="shared" si="8"/>
        <v>0</v>
      </c>
      <c r="I33" s="574">
        <f ca="1" t="shared" si="9"/>
        <v>0</v>
      </c>
      <c r="J33" s="574">
        <f ca="1" t="shared" si="10"/>
        <v>0</v>
      </c>
      <c r="K33" s="584">
        <f ca="1" t="shared" si="11"/>
        <v>0</v>
      </c>
      <c r="L33" s="586"/>
      <c r="Q33" s="546"/>
      <c r="R33" s="591"/>
      <c r="S33" s="591"/>
      <c r="T33" s="591"/>
    </row>
    <row r="34" s="547" customFormat="1" spans="1:20">
      <c r="A34" s="548">
        <v>19</v>
      </c>
      <c r="B34" s="578" t="str">
        <f ca="1" t="shared" si="7"/>
        <v/>
      </c>
      <c r="C34" s="203" t="str">
        <f ca="1" t="shared" si="4"/>
        <v/>
      </c>
      <c r="D34" s="577" t="str">
        <f ca="1">IF(ISERROR(OFFSET('HARGA SATUAN'!$D$6,MATCH(C34,'HARGA SATUAN'!$C$7:$C$1492,0),0)),"",OFFSET('HARGA SATUAN'!$D$6,MATCH(C34,'HARGA SATUAN'!$C$7:$C$1492,0),0))</f>
        <v/>
      </c>
      <c r="E34" s="577">
        <f ca="1">IF(B34="+","Unit",IF(ISERROR(OFFSET('HARGA SATUAN'!$E$6,MATCH(C34,'HARGA SATUAN'!$C$7:$C$1492,0),0)),"",OFFSET('HARGA SATUAN'!$E$6,MATCH(C34,'HARGA SATUAN'!$C$7:$C$1492,0),0)))</f>
        <v>0</v>
      </c>
      <c r="F34" s="577" t="str">
        <f ca="1" t="shared" si="5"/>
        <v/>
      </c>
      <c r="G34" s="573">
        <f ca="1">IF(ISERROR(OFFSET('HARGA SATUAN'!$I$6,MATCH(C34,'HARGA SATUAN'!$C$7:$C$1492,0),0)),"",OFFSET('HARGA SATUAN'!$I$6,MATCH(C34,'HARGA SATUAN'!$C$7:$C$1492,0),0))</f>
        <v>0</v>
      </c>
      <c r="H34" s="574">
        <f ca="1" t="shared" si="8"/>
        <v>0</v>
      </c>
      <c r="I34" s="574">
        <f ca="1" t="shared" si="9"/>
        <v>0</v>
      </c>
      <c r="J34" s="574">
        <f ca="1" t="shared" si="10"/>
        <v>0</v>
      </c>
      <c r="K34" s="584">
        <f ca="1" t="shared" si="11"/>
        <v>0</v>
      </c>
      <c r="L34" s="586"/>
      <c r="Q34" s="546"/>
      <c r="R34" s="591"/>
      <c r="S34" s="591"/>
      <c r="T34" s="591"/>
    </row>
    <row r="35" s="547" customFormat="1" spans="1:20">
      <c r="A35" s="548">
        <v>20</v>
      </c>
      <c r="B35" s="578" t="str">
        <f ca="1" t="shared" si="7"/>
        <v/>
      </c>
      <c r="C35" s="203" t="str">
        <f ca="1" t="shared" si="4"/>
        <v/>
      </c>
      <c r="D35" s="577" t="str">
        <f ca="1">IF(ISERROR(OFFSET('HARGA SATUAN'!$D$6,MATCH(C35,'HARGA SATUAN'!$C$7:$C$1492,0),0)),"",OFFSET('HARGA SATUAN'!$D$6,MATCH(C35,'HARGA SATUAN'!$C$7:$C$1492,0),0))</f>
        <v/>
      </c>
      <c r="E35" s="577">
        <f ca="1">IF(B35="+","Unit",IF(ISERROR(OFFSET('HARGA SATUAN'!$E$6,MATCH(C35,'HARGA SATUAN'!$C$7:$C$1492,0),0)),"",OFFSET('HARGA SATUAN'!$E$6,MATCH(C35,'HARGA SATUAN'!$C$7:$C$1492,0),0)))</f>
        <v>0</v>
      </c>
      <c r="F35" s="577" t="str">
        <f ca="1" t="shared" si="5"/>
        <v/>
      </c>
      <c r="G35" s="573">
        <f ca="1">IF(ISERROR(OFFSET('HARGA SATUAN'!$I$6,MATCH(C35,'HARGA SATUAN'!$C$7:$C$1492,0),0)),"",OFFSET('HARGA SATUAN'!$I$6,MATCH(C35,'HARGA SATUAN'!$C$7:$C$1492,0),0))</f>
        <v>0</v>
      </c>
      <c r="H35" s="574">
        <f ca="1" t="shared" si="8"/>
        <v>0</v>
      </c>
      <c r="I35" s="574">
        <f ca="1" t="shared" si="9"/>
        <v>0</v>
      </c>
      <c r="J35" s="574">
        <f ca="1" t="shared" si="10"/>
        <v>0</v>
      </c>
      <c r="K35" s="584">
        <f ca="1" t="shared" si="11"/>
        <v>0</v>
      </c>
      <c r="L35" s="586"/>
      <c r="Q35" s="546"/>
      <c r="R35" s="591"/>
      <c r="S35" s="591"/>
      <c r="T35" s="591"/>
    </row>
    <row r="36" s="547" customFormat="1" spans="1:20">
      <c r="A36" s="548"/>
      <c r="B36" s="632"/>
      <c r="C36" s="592"/>
      <c r="D36" s="577" t="str">
        <f ca="1">IF(ISERROR(OFFSET('HARGA SATUAN'!$D$6,MATCH(C36,'HARGA SATUAN'!$C$7:$C$1492,0),0)),"",OFFSET('HARGA SATUAN'!$D$6,MATCH(C36,'HARGA SATUAN'!$C$7:$C$1492,0),0))</f>
        <v/>
      </c>
      <c r="E36" s="577" t="str">
        <f ca="1">IF(B36="+","Unit",IF(ISERROR(OFFSET('HARGA SATUAN'!$E$6,MATCH(C36,'HARGA SATUAN'!$C$7:$C$1492,0),0)),"",OFFSET('HARGA SATUAN'!$E$6,MATCH(C36,'HARGA SATUAN'!$C$7:$C$1492,0),0)))</f>
        <v/>
      </c>
      <c r="F36" s="577">
        <f ca="1" t="shared" si="5"/>
        <v>0</v>
      </c>
      <c r="G36" s="573" t="str">
        <f ca="1">IF(ISERROR(OFFSET('HARGA SATUAN'!$I$6,MATCH(C36,'HARGA SATUAN'!$C$7:$C$1492,0),0)),"",OFFSET('HARGA SATUAN'!$I$6,MATCH(C36,'HARGA SATUAN'!$C$7:$C$1492,0),0))</f>
        <v/>
      </c>
      <c r="H36" s="574">
        <f ca="1" t="shared" si="8"/>
        <v>0</v>
      </c>
      <c r="I36" s="574">
        <f ca="1" t="shared" si="9"/>
        <v>0</v>
      </c>
      <c r="J36" s="574">
        <f ca="1" t="shared" si="10"/>
        <v>0</v>
      </c>
      <c r="K36" s="584">
        <f ca="1" t="shared" si="11"/>
        <v>0</v>
      </c>
      <c r="L36" s="586"/>
      <c r="Q36" s="546"/>
      <c r="R36" s="591"/>
      <c r="S36" s="591"/>
      <c r="T36" s="591"/>
    </row>
    <row r="37" s="547" customFormat="1" ht="9" customHeight="1" spans="1:12">
      <c r="A37" s="548"/>
      <c r="B37" s="594"/>
      <c r="C37" s="595"/>
      <c r="D37" s="596"/>
      <c r="E37" s="597"/>
      <c r="F37" s="597"/>
      <c r="G37" s="597"/>
      <c r="H37" s="598"/>
      <c r="I37" s="598"/>
      <c r="J37" s="598"/>
      <c r="K37" s="624"/>
      <c r="L37" s="585"/>
    </row>
    <row r="38" s="546" customFormat="1" spans="1:20">
      <c r="A38" s="548"/>
      <c r="B38" s="599"/>
      <c r="C38" s="600" t="s">
        <v>27</v>
      </c>
      <c r="D38" s="600"/>
      <c r="E38" s="600"/>
      <c r="F38" s="600"/>
      <c r="G38" s="601" t="s">
        <v>16</v>
      </c>
      <c r="H38" s="602">
        <f ca="1">SUM(H14:H37)</f>
        <v>0</v>
      </c>
      <c r="I38" s="602">
        <f ca="1">SUM(I14:I37)</f>
        <v>0</v>
      </c>
      <c r="J38" s="602">
        <f ca="1">SUM(J14:J37)</f>
        <v>0</v>
      </c>
      <c r="K38" s="602">
        <f ca="1">SUM(K14:K37)</f>
        <v>0</v>
      </c>
      <c r="L38" s="585"/>
      <c r="R38" s="604"/>
      <c r="S38" s="604"/>
      <c r="T38" s="604"/>
    </row>
    <row r="39" s="546" customFormat="1" spans="1:20">
      <c r="A39" s="548"/>
      <c r="B39" s="603"/>
      <c r="C39" s="604" t="s">
        <v>28</v>
      </c>
      <c r="D39" s="604"/>
      <c r="E39" s="604"/>
      <c r="F39" s="604"/>
      <c r="G39" s="605" t="s">
        <v>16</v>
      </c>
      <c r="H39" s="606">
        <f ca="1">H38*0.1</f>
        <v>0</v>
      </c>
      <c r="I39" s="606">
        <f ca="1">I38*0.1</f>
        <v>0</v>
      </c>
      <c r="J39" s="606">
        <f ca="1">J38*0.1</f>
        <v>0</v>
      </c>
      <c r="K39" s="606">
        <f ca="1">K38*0.1</f>
        <v>0</v>
      </c>
      <c r="L39" s="585"/>
      <c r="N39" s="625"/>
      <c r="R39" s="631"/>
      <c r="S39" s="631"/>
      <c r="T39" s="631"/>
    </row>
    <row r="40" s="546" customFormat="1" ht="15.75" spans="1:20">
      <c r="A40" s="548"/>
      <c r="B40" s="603"/>
      <c r="C40" s="607" t="s">
        <v>29</v>
      </c>
      <c r="D40" s="607"/>
      <c r="E40" s="607"/>
      <c r="F40" s="607"/>
      <c r="G40" s="608" t="s">
        <v>16</v>
      </c>
      <c r="H40" s="609">
        <f ca="1">SUM(H38:H39)</f>
        <v>0</v>
      </c>
      <c r="I40" s="609">
        <f ca="1">SUM(I38:I39)</f>
        <v>0</v>
      </c>
      <c r="J40" s="608">
        <f ca="1">SUM(J38:J39)</f>
        <v>0</v>
      </c>
      <c r="K40" s="608">
        <f ca="1">SUM(K38:K39)</f>
        <v>0</v>
      </c>
      <c r="L40" s="585"/>
      <c r="R40" s="604"/>
      <c r="S40" s="604"/>
      <c r="T40" s="604"/>
    </row>
    <row r="41" s="546" customFormat="1" spans="1:20">
      <c r="A41" s="548"/>
      <c r="B41" s="610" t="e">
        <f ca="1">"Terbilang : ( "&amp;L42&amp;" Rupiah )"</f>
        <v>#NAME?</v>
      </c>
      <c r="C41" s="611"/>
      <c r="D41" s="611"/>
      <c r="E41" s="611"/>
      <c r="F41" s="611"/>
      <c r="G41" s="611"/>
      <c r="H41" s="611"/>
      <c r="I41" s="611"/>
      <c r="J41" s="611"/>
      <c r="K41" s="626"/>
      <c r="L41" s="585"/>
      <c r="R41" s="631"/>
      <c r="S41" s="631"/>
      <c r="T41" s="631"/>
    </row>
    <row r="42" s="546" customFormat="1" spans="1:12">
      <c r="A42" s="548"/>
      <c r="B42" s="612"/>
      <c r="C42" s="613"/>
      <c r="D42" s="613"/>
      <c r="E42" s="613"/>
      <c r="F42" s="613"/>
      <c r="G42" s="613"/>
      <c r="H42" s="613"/>
      <c r="I42" s="613"/>
      <c r="J42" s="613"/>
      <c r="K42" s="627"/>
      <c r="L42" s="628" t="e">
        <f ca="1">PROPER([89]!terbilang(K40))</f>
        <v>#NAME?</v>
      </c>
    </row>
    <row r="43" s="546" customFormat="1" ht="15.75" spans="1:12">
      <c r="A43" s="548"/>
      <c r="B43" s="614" t="str">
        <f>"Harga yang dipakai adalah "&amp;'HARGA SATUAN'!I5&amp;""</f>
        <v>Harga yang dipakai adalah RAB HSS 2023</v>
      </c>
      <c r="C43" s="615"/>
      <c r="D43" s="616"/>
      <c r="E43" s="616"/>
      <c r="F43" s="616"/>
      <c r="G43" s="617"/>
      <c r="H43" s="617"/>
      <c r="I43" s="617"/>
      <c r="J43" s="617"/>
      <c r="K43" s="629"/>
      <c r="L43" s="585"/>
    </row>
    <row r="44" s="546" customFormat="1" spans="1:12">
      <c r="A44" s="548"/>
      <c r="B44" s="618"/>
      <c r="C44" s="619"/>
      <c r="D44" s="620"/>
      <c r="E44" s="621"/>
      <c r="F44" s="621"/>
      <c r="G44" s="621"/>
      <c r="H44" s="591"/>
      <c r="I44" s="591"/>
      <c r="J44" s="585"/>
      <c r="K44" s="585"/>
      <c r="L44" s="585"/>
    </row>
    <row r="45" s="546" customFormat="1" spans="1:12">
      <c r="A45" s="548"/>
      <c r="B45" s="618"/>
      <c r="C45" s="619"/>
      <c r="D45" s="620"/>
      <c r="E45" s="621"/>
      <c r="F45" s="621"/>
      <c r="G45" s="621"/>
      <c r="H45" s="622"/>
      <c r="I45" s="622"/>
      <c r="J45" s="630"/>
      <c r="K45" s="630"/>
      <c r="L45" s="585"/>
    </row>
    <row r="46" s="546" customFormat="1" spans="1:12">
      <c r="A46" s="548"/>
      <c r="B46" s="618"/>
      <c r="C46" s="618"/>
      <c r="D46" s="620"/>
      <c r="E46" s="621"/>
      <c r="F46" s="621"/>
      <c r="G46" s="621"/>
      <c r="H46" s="622"/>
      <c r="I46" s="622"/>
      <c r="J46" s="630"/>
      <c r="K46" s="630"/>
      <c r="L46" s="585"/>
    </row>
    <row r="47" s="546" customFormat="1" spans="1:12">
      <c r="A47" s="548"/>
      <c r="B47" s="618"/>
      <c r="C47" s="618"/>
      <c r="D47" s="620"/>
      <c r="E47" s="621"/>
      <c r="F47" s="621"/>
      <c r="G47" s="621"/>
      <c r="H47" s="622"/>
      <c r="I47" s="622"/>
      <c r="J47" s="630"/>
      <c r="K47" s="630"/>
      <c r="L47" s="585"/>
    </row>
    <row r="48" s="546" customFormat="1" spans="1:12">
      <c r="A48" s="548"/>
      <c r="B48" s="618"/>
      <c r="C48" s="618"/>
      <c r="D48" s="620"/>
      <c r="E48" s="621"/>
      <c r="F48" s="621"/>
      <c r="G48" s="621"/>
      <c r="H48" s="623"/>
      <c r="I48" s="623"/>
      <c r="J48" s="623"/>
      <c r="K48" s="623"/>
      <c r="L48" s="585"/>
    </row>
    <row r="49" s="546" customFormat="1" spans="1:12">
      <c r="A49" s="548"/>
      <c r="B49" s="618"/>
      <c r="C49" s="618"/>
      <c r="D49" s="620"/>
      <c r="E49" s="621"/>
      <c r="F49" s="621"/>
      <c r="G49" s="621"/>
      <c r="H49" s="623"/>
      <c r="I49" s="623"/>
      <c r="J49" s="623"/>
      <c r="K49" s="623"/>
      <c r="L49" s="585"/>
    </row>
    <row r="50" s="546" customFormat="1" spans="1:12">
      <c r="A50" s="548"/>
      <c r="B50" s="618"/>
      <c r="C50" s="618"/>
      <c r="D50" s="620"/>
      <c r="E50" s="621"/>
      <c r="F50" s="621"/>
      <c r="G50" s="621"/>
      <c r="H50" s="623"/>
      <c r="I50" s="623"/>
      <c r="J50" s="623"/>
      <c r="K50" s="623"/>
      <c r="L50" s="585"/>
    </row>
    <row r="51" s="546" customFormat="1" spans="1:12">
      <c r="A51" s="548"/>
      <c r="B51" s="618"/>
      <c r="C51" s="618"/>
      <c r="D51" s="620"/>
      <c r="E51" s="621"/>
      <c r="F51" s="621"/>
      <c r="G51" s="621"/>
      <c r="H51" s="623"/>
      <c r="I51" s="623"/>
      <c r="J51" s="623"/>
      <c r="K51" s="623"/>
      <c r="L51" s="585"/>
    </row>
    <row r="52" s="546" customFormat="1" spans="1:12">
      <c r="A52" s="548"/>
      <c r="B52" s="549"/>
      <c r="C52" s="549"/>
      <c r="D52" s="550"/>
      <c r="E52" s="551"/>
      <c r="F52" s="551"/>
      <c r="G52" s="551"/>
      <c r="H52" s="622"/>
      <c r="I52" s="622"/>
      <c r="J52" s="630"/>
      <c r="K52" s="630"/>
      <c r="L52" s="585"/>
    </row>
    <row r="53" spans="1:7">
      <c r="A53" s="587"/>
      <c r="C53" s="549"/>
      <c r="E53" s="549"/>
      <c r="F53" s="549"/>
      <c r="G53" s="549"/>
    </row>
    <row r="54" spans="1:12">
      <c r="A54" s="587"/>
      <c r="E54" s="549"/>
      <c r="F54" s="549"/>
      <c r="G54" s="549"/>
      <c r="H54" s="633"/>
      <c r="I54" s="633"/>
      <c r="J54" s="636"/>
      <c r="K54" s="636"/>
      <c r="L54" s="636"/>
    </row>
    <row r="55" hidden="1" spans="1:12">
      <c r="A55" s="587"/>
      <c r="E55" s="549"/>
      <c r="F55" s="549"/>
      <c r="G55" s="549"/>
      <c r="H55" s="633"/>
      <c r="I55" s="633"/>
      <c r="J55" s="636"/>
      <c r="K55" s="636"/>
      <c r="L55" s="636"/>
    </row>
    <row r="56" hidden="1" spans="1:12">
      <c r="A56" s="587"/>
      <c r="B56" s="634" t="s">
        <v>2</v>
      </c>
      <c r="C56" s="635" t="s">
        <v>30</v>
      </c>
      <c r="E56" s="549"/>
      <c r="F56" s="549"/>
      <c r="G56" s="549"/>
      <c r="H56" s="633"/>
      <c r="I56" s="633"/>
      <c r="J56" s="636"/>
      <c r="K56" s="636"/>
      <c r="L56" s="636"/>
    </row>
    <row r="57" hidden="1" spans="1:12">
      <c r="A57" s="587"/>
      <c r="B57" s="549">
        <v>1</v>
      </c>
      <c r="C57" s="550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550">
        <f ca="1">SUMIFS(RAB!$F$14:$F$68,RAB!$C$14:$C$68,'REKAP TIANG'!C57)</f>
        <v>0</v>
      </c>
      <c r="E57" s="549">
        <f ca="1" t="shared" ref="E57:E64" si="12">IF(D57=0,0,1)</f>
        <v>0</v>
      </c>
      <c r="F57" s="549">
        <f ca="1">IF(D57=0,0,SUM($E$56:E57))</f>
        <v>0</v>
      </c>
      <c r="G57" s="549"/>
      <c r="H57" s="633"/>
      <c r="I57" s="633"/>
      <c r="J57" s="636"/>
      <c r="K57" s="636"/>
      <c r="L57" s="636"/>
    </row>
    <row r="58" hidden="1" spans="1:12">
      <c r="A58" s="587"/>
      <c r="B58" s="549">
        <v>2</v>
      </c>
      <c r="C58" s="550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550">
        <f ca="1">SUMIFS(RAB!$F$14:$F$68,RAB!$C$14:$C$68,'REKAP TIANG'!C58)</f>
        <v>0</v>
      </c>
      <c r="E58" s="549">
        <f ca="1" t="shared" si="12"/>
        <v>0</v>
      </c>
      <c r="F58" s="549">
        <f ca="1">IF(D58=0,0,SUM($E$56:E58))</f>
        <v>0</v>
      </c>
      <c r="G58" s="549"/>
      <c r="H58" s="633"/>
      <c r="I58" s="633"/>
      <c r="J58" s="636"/>
      <c r="K58" s="636"/>
      <c r="L58" s="636"/>
    </row>
    <row r="59" hidden="1" spans="1:12">
      <c r="A59" s="587"/>
      <c r="B59" s="549">
        <v>3</v>
      </c>
      <c r="C59" s="550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550">
        <f ca="1">SUMIFS(RAB!$F$14:$F$68,RAB!$C$14:$C$68,'REKAP TIANG'!C59)</f>
        <v>0</v>
      </c>
      <c r="E59" s="549">
        <f ca="1" t="shared" si="12"/>
        <v>0</v>
      </c>
      <c r="F59" s="549">
        <f ca="1">IF(D59=0,0,SUM($E$56:E59))</f>
        <v>0</v>
      </c>
      <c r="G59" s="549"/>
      <c r="H59" s="633"/>
      <c r="I59" s="633"/>
      <c r="J59" s="636"/>
      <c r="K59" s="636"/>
      <c r="L59" s="636"/>
    </row>
    <row r="60" hidden="1" spans="1:12">
      <c r="A60" s="587"/>
      <c r="B60" s="549">
        <v>4</v>
      </c>
      <c r="C60" s="550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550">
        <f ca="1">SUMIFS(RAB!$F$14:$F$68,RAB!$C$14:$C$68,'REKAP TIANG'!C60)</f>
        <v>0</v>
      </c>
      <c r="E60" s="549">
        <f ca="1" t="shared" si="12"/>
        <v>0</v>
      </c>
      <c r="F60" s="549">
        <f ca="1">IF(D60=0,0,SUM($E$56:E60))</f>
        <v>0</v>
      </c>
      <c r="G60" s="549"/>
      <c r="H60" s="633"/>
      <c r="I60" s="633"/>
      <c r="J60" s="636"/>
      <c r="K60" s="636"/>
      <c r="L60" s="636"/>
    </row>
    <row r="61" hidden="1" spans="1:12">
      <c r="A61" s="587"/>
      <c r="B61" s="549">
        <v>5</v>
      </c>
      <c r="C61" s="550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550">
        <f ca="1">SUMIFS(RAB!$F$14:$F$68,RAB!$C$14:$C$68,'REKAP TIANG'!C61)</f>
        <v>0</v>
      </c>
      <c r="E61" s="549">
        <f ca="1" t="shared" si="12"/>
        <v>0</v>
      </c>
      <c r="F61" s="549">
        <f ca="1">IF(D61=0,0,SUM($E$56:E61))</f>
        <v>0</v>
      </c>
      <c r="G61" s="549"/>
      <c r="H61" s="633"/>
      <c r="I61" s="633"/>
      <c r="J61" s="636"/>
      <c r="K61" s="636"/>
      <c r="L61" s="636"/>
    </row>
    <row r="62" hidden="1" spans="1:12">
      <c r="A62" s="587"/>
      <c r="B62" s="549">
        <v>6</v>
      </c>
      <c r="C62" s="550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550">
        <f ca="1">SUMIFS(RAB!$F$14:$F$68,RAB!$C$14:$C$68,'REKAP TIANG'!C62)</f>
        <v>0</v>
      </c>
      <c r="E62" s="549">
        <f ca="1" t="shared" si="12"/>
        <v>0</v>
      </c>
      <c r="F62" s="549">
        <f ca="1">IF(D62=0,0,SUM($E$56:E62))</f>
        <v>0</v>
      </c>
      <c r="G62" s="549"/>
      <c r="H62" s="633"/>
      <c r="I62" s="633"/>
      <c r="J62" s="636"/>
      <c r="K62" s="636"/>
      <c r="L62" s="636"/>
    </row>
    <row r="63" hidden="1" spans="1:12">
      <c r="A63" s="587"/>
      <c r="B63" s="549">
        <v>7</v>
      </c>
      <c r="C63" s="550" t="str">
        <f ca="1">IF(ISERROR(OFFSET('HARGA SATUAN'!$C$6,MATCH('REKAP TIANG'!B63,'HARGA SATUAN'!$P$7:$P$1455,0),0)),"",OFFSET('HARGA SATUAN'!$C$6,MATCH('REKAP TIANG'!B63,'HARGA SATUAN'!$P$7:$P$1455,0),0))</f>
        <v/>
      </c>
      <c r="D63" s="550">
        <f ca="1">SUMIFS(RAB!$F$14:$F$68,RAB!$C$14:$C$68,'REKAP TIANG'!C63)</f>
        <v>0</v>
      </c>
      <c r="E63" s="549">
        <f ca="1" t="shared" si="12"/>
        <v>0</v>
      </c>
      <c r="F63" s="549">
        <f ca="1">IF(D63=0,0,SUM($E$56:E63))</f>
        <v>0</v>
      </c>
      <c r="G63" s="549"/>
      <c r="H63" s="633"/>
      <c r="I63" s="633"/>
      <c r="J63" s="636"/>
      <c r="K63" s="636"/>
      <c r="L63" s="636"/>
    </row>
    <row r="64" hidden="1" spans="1:12">
      <c r="A64" s="587"/>
      <c r="B64" s="549">
        <v>8</v>
      </c>
      <c r="C64" s="550" t="str">
        <f ca="1">IF(ISERROR(OFFSET('HARGA SATUAN'!$C$6,MATCH('REKAP TIANG'!B64,'HARGA SATUAN'!$P$7:$P$1455,0),0)),"",OFFSET('HARGA SATUAN'!$C$6,MATCH('REKAP TIANG'!B64,'HARGA SATUAN'!$P$7:$P$1455,0),0))</f>
        <v/>
      </c>
      <c r="D64" s="550">
        <f ca="1">SUMIFS(RAB!$F$14:$F$68,RAB!$C$14:$C$68,'REKAP TIANG'!C64)</f>
        <v>0</v>
      </c>
      <c r="E64" s="549">
        <f ca="1" t="shared" si="12"/>
        <v>0</v>
      </c>
      <c r="F64" s="549">
        <f ca="1">IF(D64=0,0,SUM($E$56:E64))</f>
        <v>0</v>
      </c>
      <c r="G64" s="549"/>
      <c r="H64" s="633"/>
      <c r="I64" s="633"/>
      <c r="J64" s="636"/>
      <c r="K64" s="636"/>
      <c r="L64" s="636"/>
    </row>
    <row r="65" hidden="1" spans="1:12">
      <c r="A65" s="587"/>
      <c r="B65" s="549">
        <v>9</v>
      </c>
      <c r="C65" s="550" t="str">
        <f ca="1">IF(ISERROR(OFFSET('HARGA SATUAN'!$C$6,MATCH('REKAP TIANG'!B65,'HARGA SATUAN'!$P$7:$P$1455,0),0)),"",OFFSET('HARGA SATUAN'!$C$6,MATCH('REKAP TIANG'!B65,'HARGA SATUAN'!$P$7:$P$1455,0),0))</f>
        <v/>
      </c>
      <c r="D65" s="550">
        <f ca="1">SUMIFS(RAB!$F$14:$F$68,RAB!$C$14:$C$68,'REKAP TIANG'!C65)</f>
        <v>0</v>
      </c>
      <c r="E65" s="549">
        <f ca="1" t="shared" ref="E65:E76" si="13">IF(D65=0,0,1)</f>
        <v>0</v>
      </c>
      <c r="F65" s="549">
        <f ca="1">IF(D65=0,0,SUM($E$56:E65))</f>
        <v>0</v>
      </c>
      <c r="G65" s="549"/>
      <c r="H65" s="633"/>
      <c r="I65" s="633"/>
      <c r="J65" s="636"/>
      <c r="K65" s="636"/>
      <c r="L65" s="636"/>
    </row>
    <row r="66" hidden="1" spans="1:12">
      <c r="A66" s="587"/>
      <c r="B66" s="549">
        <v>10</v>
      </c>
      <c r="C66" s="550" t="str">
        <f ca="1">IF(ISERROR(OFFSET('HARGA SATUAN'!$C$6,MATCH('REKAP TIANG'!B66,'HARGA SATUAN'!$P$7:$P$1455,0),0)),"",OFFSET('HARGA SATUAN'!$C$6,MATCH('REKAP TIANG'!B66,'HARGA SATUAN'!$P$7:$P$1455,0),0))</f>
        <v/>
      </c>
      <c r="D66" s="550">
        <f ca="1">SUMIFS(RAB!$F$14:$F$68,RAB!$C$14:$C$68,'REKAP TIANG'!C66)</f>
        <v>0</v>
      </c>
      <c r="E66" s="549">
        <f ca="1" t="shared" si="13"/>
        <v>0</v>
      </c>
      <c r="F66" s="549">
        <f ca="1">IF(D66=0,0,SUM($E$56:E66))</f>
        <v>0</v>
      </c>
      <c r="G66" s="549"/>
      <c r="H66" s="633"/>
      <c r="I66" s="633"/>
      <c r="J66" s="636"/>
      <c r="K66" s="636"/>
      <c r="L66" s="636"/>
    </row>
    <row r="67" hidden="1" spans="1:12">
      <c r="A67" s="587"/>
      <c r="B67" s="549">
        <v>11</v>
      </c>
      <c r="C67" s="550" t="str">
        <f ca="1">IF(ISERROR(OFFSET('HARGA SATUAN'!$C$6,MATCH('REKAP TIANG'!B67,'HARGA SATUAN'!$P$7:$P$1455,0),0)),"",OFFSET('HARGA SATUAN'!$C$6,MATCH('REKAP TIANG'!B67,'HARGA SATUAN'!$P$7:$P$1455,0),0))</f>
        <v/>
      </c>
      <c r="D67" s="550">
        <f ca="1">SUMIFS(RAB!$F$14:$F$68,RAB!$C$14:$C$68,'REKAP TIANG'!C67)</f>
        <v>0</v>
      </c>
      <c r="E67" s="549">
        <f ca="1" t="shared" si="13"/>
        <v>0</v>
      </c>
      <c r="F67" s="549">
        <f ca="1">IF(D67=0,0,SUM($E$56:E67))</f>
        <v>0</v>
      </c>
      <c r="G67" s="549"/>
      <c r="H67" s="633"/>
      <c r="I67" s="633"/>
      <c r="J67" s="636"/>
      <c r="K67" s="636"/>
      <c r="L67" s="636"/>
    </row>
    <row r="68" hidden="1" spans="1:12">
      <c r="A68" s="587"/>
      <c r="B68" s="549">
        <v>12</v>
      </c>
      <c r="C68" s="550" t="str">
        <f ca="1">IF(ISERROR(OFFSET('HARGA SATUAN'!$C$6,MATCH('REKAP TIANG'!B68,'HARGA SATUAN'!$P$7:$P$1455,0),0)),"",OFFSET('HARGA SATUAN'!$C$6,MATCH('REKAP TIANG'!B68,'HARGA SATUAN'!$P$7:$P$1455,0),0))</f>
        <v/>
      </c>
      <c r="D68" s="550">
        <f ca="1">SUMIFS(RAB!$F$14:$F$68,RAB!$C$14:$C$68,'REKAP TIANG'!C68)</f>
        <v>0</v>
      </c>
      <c r="E68" s="549">
        <f ca="1" t="shared" si="13"/>
        <v>0</v>
      </c>
      <c r="F68" s="549">
        <f ca="1">IF(D68=0,0,SUM($E$56:E68))</f>
        <v>0</v>
      </c>
      <c r="G68" s="549"/>
      <c r="H68" s="633"/>
      <c r="I68" s="633"/>
      <c r="J68" s="636"/>
      <c r="K68" s="636"/>
      <c r="L68" s="636"/>
    </row>
    <row r="69" hidden="1" spans="1:12">
      <c r="A69" s="587"/>
      <c r="B69" s="549">
        <v>13</v>
      </c>
      <c r="C69" s="550" t="str">
        <f ca="1">IF(ISERROR(OFFSET('HARGA SATUAN'!$C$6,MATCH('REKAP TIANG'!B69,'HARGA SATUAN'!$P$7:$P$1455,0),0)),"",OFFSET('HARGA SATUAN'!$C$6,MATCH('REKAP TIANG'!B69,'HARGA SATUAN'!$P$7:$P$1455,0),0))</f>
        <v/>
      </c>
      <c r="D69" s="550">
        <f ca="1">SUMIFS(RAB!$F$14:$F$68,RAB!$C$14:$C$68,'REKAP TIANG'!C69)</f>
        <v>0</v>
      </c>
      <c r="E69" s="549">
        <f ca="1" t="shared" si="13"/>
        <v>0</v>
      </c>
      <c r="F69" s="549">
        <f ca="1">IF(D69=0,0,SUM($E$56:E69))</f>
        <v>0</v>
      </c>
      <c r="G69" s="549"/>
      <c r="H69" s="633"/>
      <c r="I69" s="633"/>
      <c r="J69" s="636"/>
      <c r="K69" s="636"/>
      <c r="L69" s="636"/>
    </row>
    <row r="70" hidden="1" spans="1:12">
      <c r="A70" s="587"/>
      <c r="B70" s="549">
        <v>14</v>
      </c>
      <c r="C70" s="550" t="str">
        <f ca="1">IF(ISERROR(OFFSET('HARGA SATUAN'!$C$6,MATCH('REKAP TIANG'!B70,'HARGA SATUAN'!$P$7:$P$1455,0),0)),"",OFFSET('HARGA SATUAN'!$C$6,MATCH('REKAP TIANG'!B70,'HARGA SATUAN'!$P$7:$P$1455,0),0))</f>
        <v/>
      </c>
      <c r="D70" s="550">
        <f ca="1">SUMIFS(RAB!$F$14:$F$68,RAB!$C$14:$C$68,'REKAP TIANG'!C70)</f>
        <v>0</v>
      </c>
      <c r="E70" s="549">
        <f ca="1" t="shared" si="13"/>
        <v>0</v>
      </c>
      <c r="F70" s="549">
        <f ca="1">IF(D70=0,0,SUM($E$56:E70))</f>
        <v>0</v>
      </c>
      <c r="G70" s="549"/>
      <c r="H70" s="633"/>
      <c r="I70" s="633"/>
      <c r="J70" s="636"/>
      <c r="K70" s="636"/>
      <c r="L70" s="636"/>
    </row>
    <row r="71" hidden="1" spans="1:12">
      <c r="A71" s="587"/>
      <c r="B71" s="549">
        <v>15</v>
      </c>
      <c r="C71" s="550" t="str">
        <f ca="1">IF(ISERROR(OFFSET('HARGA SATUAN'!$C$6,MATCH('REKAP TIANG'!B71,'HARGA SATUAN'!$P$7:$P$1455,0),0)),"",OFFSET('HARGA SATUAN'!$C$6,MATCH('REKAP TIANG'!B71,'HARGA SATUAN'!$P$7:$P$1455,0),0))</f>
        <v/>
      </c>
      <c r="D71" s="550">
        <f ca="1">SUMIFS(RAB!$F$14:$F$68,RAB!$C$14:$C$68,'REKAP TIANG'!C71)</f>
        <v>0</v>
      </c>
      <c r="E71" s="549">
        <f ca="1" t="shared" si="13"/>
        <v>0</v>
      </c>
      <c r="F71" s="549">
        <f ca="1">IF(D71=0,0,SUM($E$56:E71))</f>
        <v>0</v>
      </c>
      <c r="G71" s="549"/>
      <c r="H71" s="633"/>
      <c r="I71" s="633"/>
      <c r="J71" s="636"/>
      <c r="K71" s="636"/>
      <c r="L71" s="636"/>
    </row>
    <row r="72" hidden="1" spans="1:12">
      <c r="A72" s="587"/>
      <c r="B72" s="549">
        <v>16</v>
      </c>
      <c r="C72" s="550" t="str">
        <f ca="1">IF(ISERROR(OFFSET('HARGA SATUAN'!$C$6,MATCH('REKAP TIANG'!B72,'HARGA SATUAN'!$P$7:$P$1455,0),0)),"",OFFSET('HARGA SATUAN'!$C$6,MATCH('REKAP TIANG'!B72,'HARGA SATUAN'!$P$7:$P$1455,0),0))</f>
        <v/>
      </c>
      <c r="D72" s="550">
        <f ca="1">SUMIFS(RAB!$F$14:$F$68,RAB!$C$14:$C$68,'REKAP TIANG'!C72)</f>
        <v>0</v>
      </c>
      <c r="E72" s="549">
        <f ca="1" t="shared" si="13"/>
        <v>0</v>
      </c>
      <c r="F72" s="549">
        <f ca="1">IF(D72=0,0,SUM($E$56:E72))</f>
        <v>0</v>
      </c>
      <c r="G72" s="549"/>
      <c r="H72" s="633"/>
      <c r="I72" s="633"/>
      <c r="J72" s="636"/>
      <c r="K72" s="636"/>
      <c r="L72" s="636"/>
    </row>
    <row r="73" hidden="1" spans="1:12">
      <c r="A73" s="587"/>
      <c r="B73" s="549">
        <v>17</v>
      </c>
      <c r="C73" s="550" t="str">
        <f ca="1">IF(ISERROR(OFFSET('HARGA SATUAN'!$C$6,MATCH('REKAP TIANG'!B73,'HARGA SATUAN'!$P$7:$P$1455,0),0)),"",OFFSET('HARGA SATUAN'!$C$6,MATCH('REKAP TIANG'!B73,'HARGA SATUAN'!$P$7:$P$1455,0),0))</f>
        <v/>
      </c>
      <c r="D73" s="550">
        <f ca="1">SUMIFS(RAB!$F$14:$F$68,RAB!$C$14:$C$68,'REKAP TIANG'!C73)</f>
        <v>0</v>
      </c>
      <c r="E73" s="549">
        <f ca="1" t="shared" si="13"/>
        <v>0</v>
      </c>
      <c r="F73" s="549">
        <f ca="1">IF(D73=0,0,SUM($E$56:E73))</f>
        <v>0</v>
      </c>
      <c r="G73" s="549"/>
      <c r="H73" s="633"/>
      <c r="I73" s="633"/>
      <c r="J73" s="636"/>
      <c r="K73" s="636"/>
      <c r="L73" s="636"/>
    </row>
    <row r="74" hidden="1" spans="1:12">
      <c r="A74" s="587"/>
      <c r="B74" s="549">
        <v>18</v>
      </c>
      <c r="C74" s="550" t="str">
        <f ca="1">IF(ISERROR(OFFSET('HARGA SATUAN'!$C$6,MATCH('REKAP TIANG'!B74,'HARGA SATUAN'!$P$7:$P$1455,0),0)),"",OFFSET('HARGA SATUAN'!$C$6,MATCH('REKAP TIANG'!B74,'HARGA SATUAN'!$P$7:$P$1455,0),0))</f>
        <v/>
      </c>
      <c r="D74" s="550">
        <f ca="1">SUMIFS(RAB!$F$14:$F$68,RAB!$C$14:$C$68,'REKAP TIANG'!C74)</f>
        <v>0</v>
      </c>
      <c r="E74" s="549">
        <f ca="1" t="shared" si="13"/>
        <v>0</v>
      </c>
      <c r="F74" s="549">
        <f ca="1">IF(D74=0,0,SUM($E$56:E74))</f>
        <v>0</v>
      </c>
      <c r="G74" s="549"/>
      <c r="H74" s="633"/>
      <c r="I74" s="633"/>
      <c r="J74" s="636"/>
      <c r="K74" s="636"/>
      <c r="L74" s="636"/>
    </row>
    <row r="75" hidden="1" spans="1:12">
      <c r="A75" s="587"/>
      <c r="B75" s="549">
        <v>19</v>
      </c>
      <c r="C75" s="550" t="str">
        <f ca="1">IF(ISERROR(OFFSET('HARGA SATUAN'!$C$6,MATCH('REKAP TIANG'!B75,'HARGA SATUAN'!$P$7:$P$1455,0),0)),"",OFFSET('HARGA SATUAN'!$C$6,MATCH('REKAP TIANG'!B75,'HARGA SATUAN'!$P$7:$P$1455,0),0))</f>
        <v/>
      </c>
      <c r="D75" s="550">
        <f ca="1">SUMIFS(RAB!$F$14:$F$68,RAB!$C$14:$C$68,'REKAP TIANG'!C75)</f>
        <v>0</v>
      </c>
      <c r="E75" s="549">
        <f ca="1" t="shared" si="13"/>
        <v>0</v>
      </c>
      <c r="F75" s="549">
        <f ca="1">IF(D75=0,0,SUM($E$56:E75))</f>
        <v>0</v>
      </c>
      <c r="G75" s="549"/>
      <c r="H75" s="633"/>
      <c r="I75" s="633"/>
      <c r="J75" s="636"/>
      <c r="K75" s="636"/>
      <c r="L75" s="636"/>
    </row>
    <row r="76" hidden="1" spans="1:12">
      <c r="A76" s="587"/>
      <c r="B76" s="549">
        <v>20</v>
      </c>
      <c r="C76" s="550" t="str">
        <f ca="1">IF(ISERROR(OFFSET('HARGA SATUAN'!$C$6,MATCH('REKAP TIANG'!B76,'HARGA SATUAN'!$P$7:$P$1455,0),0)),"",OFFSET('HARGA SATUAN'!$C$6,MATCH('REKAP TIANG'!B76,'HARGA SATUAN'!$P$7:$P$1455,0),0))</f>
        <v/>
      </c>
      <c r="D76" s="550">
        <f ca="1">SUMIFS(RAB!$F$14:$F$68,RAB!$C$14:$C$68,'REKAP TIANG'!C76)</f>
        <v>0</v>
      </c>
      <c r="E76" s="549">
        <f ca="1" t="shared" si="13"/>
        <v>0</v>
      </c>
      <c r="F76" s="549">
        <f ca="1">IF(D76=0,0,SUM($E$56:E76))</f>
        <v>0</v>
      </c>
      <c r="G76" s="549"/>
      <c r="H76" s="633"/>
      <c r="I76" s="633"/>
      <c r="J76" s="636"/>
      <c r="K76" s="636"/>
      <c r="L76" s="636"/>
    </row>
    <row r="77" hidden="1" spans="1:12">
      <c r="A77" s="587"/>
      <c r="E77" s="549"/>
      <c r="F77" s="549"/>
      <c r="G77" s="549"/>
      <c r="H77" s="633"/>
      <c r="I77" s="633"/>
      <c r="J77" s="636"/>
      <c r="K77" s="636"/>
      <c r="L77" s="636"/>
    </row>
    <row r="78" hidden="1" spans="1:12">
      <c r="A78" s="587"/>
      <c r="E78" s="549"/>
      <c r="F78" s="549"/>
      <c r="G78" s="549"/>
      <c r="H78" s="633"/>
      <c r="I78" s="633"/>
      <c r="J78" s="636"/>
      <c r="K78" s="636"/>
      <c r="L78" s="636"/>
    </row>
    <row r="79" spans="1:12">
      <c r="A79" s="587"/>
      <c r="E79" s="549"/>
      <c r="F79" s="549"/>
      <c r="G79" s="549"/>
      <c r="H79" s="633"/>
      <c r="I79" s="633"/>
      <c r="J79" s="636"/>
      <c r="K79" s="636"/>
      <c r="L79" s="636"/>
    </row>
    <row r="80" spans="1:12">
      <c r="A80" s="587"/>
      <c r="E80" s="549"/>
      <c r="F80" s="549"/>
      <c r="G80" s="549"/>
      <c r="H80" s="633"/>
      <c r="I80" s="633"/>
      <c r="J80" s="636"/>
      <c r="K80" s="636"/>
      <c r="L80" s="636"/>
    </row>
    <row r="81" spans="1:12">
      <c r="A81" s="587"/>
      <c r="E81" s="549"/>
      <c r="F81" s="549"/>
      <c r="G81" s="549"/>
      <c r="H81" s="633"/>
      <c r="I81" s="633"/>
      <c r="J81" s="636"/>
      <c r="K81" s="636"/>
      <c r="L81" s="636"/>
    </row>
    <row r="82" spans="1:12">
      <c r="A82" s="587"/>
      <c r="E82" s="549"/>
      <c r="F82" s="549"/>
      <c r="G82" s="549"/>
      <c r="H82" s="633"/>
      <c r="I82" s="633"/>
      <c r="J82" s="636"/>
      <c r="K82" s="636"/>
      <c r="L82" s="636"/>
    </row>
    <row r="83" spans="1:12">
      <c r="A83" s="587"/>
      <c r="E83" s="549"/>
      <c r="F83" s="549"/>
      <c r="G83" s="549"/>
      <c r="H83" s="633"/>
      <c r="I83" s="633"/>
      <c r="J83" s="636"/>
      <c r="K83" s="636"/>
      <c r="L83" s="636"/>
    </row>
    <row r="84" spans="2:12">
      <c r="B84" s="636"/>
      <c r="C84" s="637"/>
      <c r="D84" s="637"/>
      <c r="E84" s="636"/>
      <c r="F84" s="636"/>
      <c r="G84" s="636"/>
      <c r="H84" s="633"/>
      <c r="I84" s="633"/>
      <c r="J84" s="636"/>
      <c r="K84" s="636"/>
      <c r="L84" s="636"/>
    </row>
    <row r="85" spans="2:12">
      <c r="B85" s="636"/>
      <c r="C85" s="637"/>
      <c r="D85" s="637"/>
      <c r="E85" s="636"/>
      <c r="F85" s="636"/>
      <c r="G85" s="636"/>
      <c r="H85" s="633"/>
      <c r="I85" s="633"/>
      <c r="J85" s="636"/>
      <c r="K85" s="636"/>
      <c r="L85" s="636"/>
    </row>
    <row r="86" spans="2:12">
      <c r="B86" s="636"/>
      <c r="C86" s="637"/>
      <c r="D86" s="637"/>
      <c r="E86" s="636"/>
      <c r="F86" s="636"/>
      <c r="G86" s="636"/>
      <c r="H86" s="633"/>
      <c r="I86" s="633"/>
      <c r="J86" s="636"/>
      <c r="K86" s="636"/>
      <c r="L86" s="636"/>
    </row>
    <row r="87" spans="2:12">
      <c r="B87" s="636"/>
      <c r="C87" s="637"/>
      <c r="D87" s="637"/>
      <c r="E87" s="636"/>
      <c r="F87" s="636"/>
      <c r="G87" s="636"/>
      <c r="H87" s="633"/>
      <c r="I87" s="633"/>
      <c r="J87" s="636"/>
      <c r="K87" s="636"/>
      <c r="L87" s="636"/>
    </row>
    <row r="88" spans="2:12">
      <c r="B88" s="636"/>
      <c r="C88" s="637"/>
      <c r="D88" s="637"/>
      <c r="E88" s="636"/>
      <c r="F88" s="636"/>
      <c r="G88" s="636"/>
      <c r="H88" s="633"/>
      <c r="I88" s="633"/>
      <c r="J88" s="636"/>
      <c r="K88" s="636"/>
      <c r="L88" s="636"/>
    </row>
    <row r="89" spans="2:12">
      <c r="B89" s="636"/>
      <c r="C89" s="637"/>
      <c r="D89" s="637"/>
      <c r="E89" s="636"/>
      <c r="F89" s="636"/>
      <c r="G89" s="636"/>
      <c r="H89" s="633"/>
      <c r="I89" s="633"/>
      <c r="J89" s="636"/>
      <c r="K89" s="636"/>
      <c r="L89" s="636"/>
    </row>
    <row r="90" spans="2:12">
      <c r="B90" s="636"/>
      <c r="C90" s="637"/>
      <c r="D90" s="637"/>
      <c r="E90" s="636"/>
      <c r="F90" s="636"/>
      <c r="G90" s="636"/>
      <c r="H90" s="633"/>
      <c r="I90" s="633"/>
      <c r="J90" s="636"/>
      <c r="K90" s="636"/>
      <c r="L90" s="636"/>
    </row>
    <row r="91" spans="2:12">
      <c r="B91" s="636"/>
      <c r="C91" s="637"/>
      <c r="D91" s="637"/>
      <c r="E91" s="636"/>
      <c r="F91" s="636"/>
      <c r="G91" s="636"/>
      <c r="H91" s="633"/>
      <c r="I91" s="633"/>
      <c r="J91" s="636"/>
      <c r="K91" s="636"/>
      <c r="L91" s="636"/>
    </row>
    <row r="92" spans="2:12">
      <c r="B92" s="636"/>
      <c r="C92" s="637"/>
      <c r="D92" s="637"/>
      <c r="E92" s="636"/>
      <c r="F92" s="636"/>
      <c r="G92" s="636"/>
      <c r="H92" s="633"/>
      <c r="I92" s="633"/>
      <c r="J92" s="636"/>
      <c r="K92" s="636"/>
      <c r="L92" s="636"/>
    </row>
    <row r="93" spans="2:12">
      <c r="B93" s="636"/>
      <c r="C93" s="637"/>
      <c r="D93" s="637"/>
      <c r="E93" s="636"/>
      <c r="F93" s="636"/>
      <c r="G93" s="636"/>
      <c r="H93" s="633"/>
      <c r="I93" s="633"/>
      <c r="J93" s="636"/>
      <c r="K93" s="636"/>
      <c r="L93" s="636"/>
    </row>
    <row r="94" spans="2:12">
      <c r="B94" s="636"/>
      <c r="C94" s="637"/>
      <c r="D94" s="637"/>
      <c r="E94" s="636"/>
      <c r="F94" s="636"/>
      <c r="G94" s="636"/>
      <c r="H94" s="633"/>
      <c r="I94" s="633"/>
      <c r="J94" s="636"/>
      <c r="K94" s="636"/>
      <c r="L94" s="636"/>
    </row>
  </sheetData>
  <sheetProtection sort="0" autoFilter="0"/>
  <autoFilter ref="B14:K36">
    <extLst/>
  </autoFilter>
  <mergeCells count="21">
    <mergeCell ref="B4:K4"/>
    <mergeCell ref="G6:K6"/>
    <mergeCell ref="H11:K11"/>
    <mergeCell ref="C38:F38"/>
    <mergeCell ref="C39:F39"/>
    <mergeCell ref="C40:F40"/>
    <mergeCell ref="H45:K45"/>
    <mergeCell ref="H46:K46"/>
    <mergeCell ref="H47:K47"/>
    <mergeCell ref="H52:K52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41:K42"/>
  </mergeCells>
  <conditionalFormatting sqref="$A1:$XFD5 G6 L6:IV6 A6:E9 G7:IV9 $A10:$XFD65536">
    <cfRule type="cellIs" dxfId="0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0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37"/>
  </dataValidations>
  <printOptions horizontalCentered="1"/>
  <pageMargins left="0.275590551181102" right="0.3" top="0.31496062992126" bottom="0.590551181102362" header="0.31496062992126" footer="0.31496062992126"/>
  <pageSetup paperSize="9" scale="60" fitToHeight="12" orientation="portrait" horizontalDpi="1200" verticalDpi="1200"/>
  <headerFooter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6" activePane="bottomRight" state="frozen"/>
      <selection/>
      <selection pane="topRight"/>
      <selection pane="bottomLeft"/>
      <selection pane="bottomRight" activeCell="C18" sqref="C18"/>
    </sheetView>
  </sheetViews>
  <sheetFormatPr defaultColWidth="9.14285714285714" defaultRowHeight="15"/>
  <cols>
    <col min="1" max="1" width="5.28571428571429" style="548" customWidth="1"/>
    <col min="2" max="2" width="5.14285714285714" style="549" customWidth="1"/>
    <col min="3" max="3" width="45.7142857142857" style="550" customWidth="1"/>
    <col min="4" max="4" width="8.71428571428571" style="550" customWidth="1"/>
    <col min="5" max="5" width="11.7142857142857" style="551" customWidth="1"/>
    <col min="6" max="6" width="7.71428571428571" style="551" customWidth="1"/>
    <col min="7" max="7" width="12.7142857142857" style="551" customWidth="1"/>
    <col min="8" max="9" width="16.7142857142857" style="180" customWidth="1"/>
    <col min="10" max="11" width="16.7142857142857" style="220" customWidth="1"/>
    <col min="12" max="12" width="3.71428571428571" style="220" customWidth="1"/>
    <col min="13" max="13" width="6.42857142857143" style="552" customWidth="1"/>
    <col min="14" max="14" width="7.28571428571429" style="552" customWidth="1"/>
    <col min="15" max="16" width="12.7142857142857" style="552" customWidth="1"/>
    <col min="17" max="17" width="2.42857142857143" style="552" customWidth="1"/>
    <col min="18" max="20" width="10.7142857142857" style="552" customWidth="1"/>
    <col min="21" max="16384" width="9.14285714285714" style="552"/>
  </cols>
  <sheetData>
    <row r="1" spans="3:20">
      <c r="C1" s="553" t="str">
        <f>RAB!C1</f>
        <v>PT. PLN ( PERSERO )</v>
      </c>
      <c r="D1" s="554"/>
      <c r="T1" s="548"/>
    </row>
    <row r="2" spans="3:20">
      <c r="C2" s="553" t="str">
        <f>RAB!C2</f>
        <v>UNIT INDUK DISTRIBUSI JAWA TENGAH &amp; DI YOGYAKARTA</v>
      </c>
      <c r="D2" s="554"/>
      <c r="S2" s="587"/>
      <c r="T2" s="588"/>
    </row>
    <row r="3" spans="3:20">
      <c r="C3" s="553" t="str">
        <f>RAB!C3</f>
        <v>UP3 DEMAK</v>
      </c>
      <c r="D3" s="554"/>
      <c r="M3" s="579"/>
      <c r="N3" s="579"/>
      <c r="O3" s="579"/>
      <c r="P3" s="579"/>
      <c r="S3" s="587"/>
      <c r="T3" s="588"/>
    </row>
    <row r="4" ht="15.75" customHeight="1" spans="2:20">
      <c r="B4" s="555" t="s">
        <v>31</v>
      </c>
      <c r="C4" s="555"/>
      <c r="D4" s="555"/>
      <c r="E4" s="555"/>
      <c r="F4" s="555"/>
      <c r="G4" s="555"/>
      <c r="H4" s="555"/>
      <c r="I4" s="555"/>
      <c r="J4" s="555"/>
      <c r="K4" s="555"/>
      <c r="S4" s="587"/>
      <c r="T4" s="587"/>
    </row>
    <row r="5" ht="15.75" customHeight="1" spans="2:20">
      <c r="B5" s="555"/>
      <c r="C5" s="555"/>
      <c r="D5" s="555"/>
      <c r="E5" s="555"/>
      <c r="F5" s="555"/>
      <c r="G5" s="555"/>
      <c r="H5" s="555"/>
      <c r="I5" s="555"/>
      <c r="J5" s="555"/>
      <c r="K5" s="555"/>
      <c r="S5" s="587"/>
      <c r="T5" s="587"/>
    </row>
    <row r="6" spans="3:21">
      <c r="C6" s="556"/>
      <c r="D6" s="554"/>
      <c r="E6" s="179" t="s">
        <v>15</v>
      </c>
      <c r="F6" s="557" t="s">
        <v>16</v>
      </c>
      <c r="G6" s="178" t="str">
        <f>RAB!G6</f>
        <v>RUDI GUNAWAN</v>
      </c>
      <c r="H6" s="178"/>
      <c r="I6" s="178"/>
      <c r="J6" s="178"/>
      <c r="K6" s="178"/>
      <c r="S6" s="587"/>
      <c r="T6" s="588"/>
      <c r="U6" s="587"/>
    </row>
    <row r="7" spans="3:21">
      <c r="C7" s="556"/>
      <c r="D7" s="554"/>
      <c r="E7" s="179" t="s">
        <v>17</v>
      </c>
      <c r="F7" s="557" t="s">
        <v>16</v>
      </c>
      <c r="G7" s="179" t="str">
        <f>RAB!G7</f>
        <v>JL. SEMARANG-PURWODADI DK. KENONGO BRAMBANG MRANGGEN </v>
      </c>
      <c r="H7" s="219"/>
      <c r="S7" s="587"/>
      <c r="T7" s="588"/>
      <c r="U7" s="587"/>
    </row>
    <row r="8" spans="3:21">
      <c r="C8" s="556"/>
      <c r="D8" s="554"/>
      <c r="E8" s="179" t="s">
        <v>18</v>
      </c>
      <c r="F8" s="557" t="s">
        <v>16</v>
      </c>
      <c r="G8" s="179" t="str">
        <f>RAB!G8</f>
        <v>PT. PLN (PERSERO) UP3 DEMAK</v>
      </c>
      <c r="H8" s="219"/>
      <c r="S8" s="587"/>
      <c r="T8" s="588"/>
      <c r="U8" s="587"/>
    </row>
    <row r="9" spans="3:21">
      <c r="C9" s="556"/>
      <c r="D9" s="554"/>
      <c r="E9" s="179" t="s">
        <v>19</v>
      </c>
      <c r="F9" s="557" t="s">
        <v>16</v>
      </c>
      <c r="G9" s="179" t="str">
        <f>RAB!G9</f>
        <v>SAR 2023</v>
      </c>
      <c r="H9" s="219"/>
      <c r="S9" s="587"/>
      <c r="T9" s="588"/>
      <c r="U9" s="587"/>
    </row>
    <row r="10" ht="15.75" spans="3:20">
      <c r="C10" s="554"/>
      <c r="D10" s="554"/>
      <c r="F10" s="557"/>
      <c r="S10" s="587"/>
      <c r="T10" s="587"/>
    </row>
    <row r="11" ht="15.75" customHeight="1" spans="2:20">
      <c r="B11" s="558" t="s">
        <v>2</v>
      </c>
      <c r="C11" s="559" t="s">
        <v>3</v>
      </c>
      <c r="D11" s="560" t="s">
        <v>4</v>
      </c>
      <c r="E11" s="560" t="s">
        <v>5</v>
      </c>
      <c r="F11" s="560" t="s">
        <v>20</v>
      </c>
      <c r="G11" s="561" t="s">
        <v>7</v>
      </c>
      <c r="H11" s="560" t="s">
        <v>21</v>
      </c>
      <c r="I11" s="560"/>
      <c r="J11" s="560"/>
      <c r="K11" s="580"/>
      <c r="M11" s="581"/>
      <c r="N11" s="581"/>
      <c r="O11" s="581"/>
      <c r="P11" s="581"/>
      <c r="R11" s="589"/>
      <c r="S11" s="590"/>
      <c r="T11" s="590"/>
    </row>
    <row r="12" customHeight="1" spans="2:20">
      <c r="B12" s="562"/>
      <c r="C12" s="563"/>
      <c r="D12" s="564"/>
      <c r="E12" s="564"/>
      <c r="F12" s="564"/>
      <c r="G12" s="565"/>
      <c r="H12" s="566" t="s">
        <v>22</v>
      </c>
      <c r="I12" s="566" t="s">
        <v>23</v>
      </c>
      <c r="J12" s="564" t="s">
        <v>24</v>
      </c>
      <c r="K12" s="582" t="s">
        <v>25</v>
      </c>
      <c r="M12" s="581"/>
      <c r="N12" s="581"/>
      <c r="O12" s="581"/>
      <c r="P12" s="581"/>
      <c r="R12" s="589"/>
      <c r="S12" s="589"/>
      <c r="T12" s="589"/>
    </row>
    <row r="13" customHeight="1" spans="2:20">
      <c r="B13" s="562"/>
      <c r="C13" s="567"/>
      <c r="D13" s="564"/>
      <c r="E13" s="564"/>
      <c r="F13" s="564"/>
      <c r="G13" s="568"/>
      <c r="H13" s="569"/>
      <c r="I13" s="569"/>
      <c r="J13" s="564"/>
      <c r="K13" s="582"/>
      <c r="M13" s="581"/>
      <c r="N13" s="583"/>
      <c r="O13" s="583"/>
      <c r="P13" s="583"/>
      <c r="R13" s="589"/>
      <c r="S13" s="589"/>
      <c r="T13" s="589"/>
    </row>
    <row r="14" s="546" customFormat="1" ht="15.75" customHeight="1" spans="1:20">
      <c r="A14" s="548"/>
      <c r="B14" s="570"/>
      <c r="C14" s="571"/>
      <c r="D14" s="572"/>
      <c r="E14" s="209"/>
      <c r="F14" s="573"/>
      <c r="G14" s="573" t="str">
        <f ca="1">IF(ISERROR(OFFSET('HARGA SATUAN'!$I$6,MATCH(C14,'HARGA SATUAN'!$C$7:$C$1492,0),0)),"",OFFSET('HARGA SATUAN'!$I$6,MATCH(C14,'HARGA SATUAN'!$C$7:$C$1492,0),0))</f>
        <v/>
      </c>
      <c r="H14" s="574">
        <f ca="1">IF(OR(D14="MDU",D14="MDU-KD"),G14*F14,0)</f>
        <v>0</v>
      </c>
      <c r="I14" s="574">
        <f ca="1">IF(D14="HDW",G14*F14,0)</f>
        <v>0</v>
      </c>
      <c r="J14" s="574">
        <f ca="1">IF(D14="JASA",G14*F14,0)</f>
        <v>0</v>
      </c>
      <c r="K14" s="584">
        <f ca="1">SUM(H14:J14)</f>
        <v>0</v>
      </c>
      <c r="L14" s="585"/>
      <c r="R14" s="591"/>
      <c r="S14" s="591"/>
      <c r="T14" s="591"/>
    </row>
    <row r="15" s="547" customFormat="1" spans="1:20">
      <c r="A15" s="548"/>
      <c r="B15" s="575" t="s">
        <v>12</v>
      </c>
      <c r="C15" s="576" t="s">
        <v>31</v>
      </c>
      <c r="D15" s="572"/>
      <c r="E15" s="209"/>
      <c r="F15" s="577"/>
      <c r="G15" s="573" t="str">
        <f ca="1">IF(ISERROR(OFFSET('HARGA SATUAN'!$I$6,MATCH(C15,'HARGA SATUAN'!$C$7:$C$1492,0),0)),"",OFFSET('HARGA SATUAN'!$I$6,MATCH(C15,'HARGA SATUAN'!$C$7:$C$1492,0),0))</f>
        <v/>
      </c>
      <c r="H15" s="574">
        <f ca="1" t="shared" ref="H15:H78" si="0">IF(OR(D15="MDU",D15="MDU-KD"),G15*F15,0)</f>
        <v>0</v>
      </c>
      <c r="I15" s="574">
        <f ca="1" t="shared" ref="I15:I78" si="1">IF(D15="HDW",G15*F15,0)</f>
        <v>0</v>
      </c>
      <c r="J15" s="574">
        <f ca="1" t="shared" ref="J15:J78" si="2">IF(D15="JASA",G15*F15,0)</f>
        <v>0</v>
      </c>
      <c r="K15" s="584">
        <f ca="1">SUM(H15:J15)</f>
        <v>0</v>
      </c>
      <c r="L15" s="586"/>
      <c r="Q15" s="546"/>
      <c r="R15" s="591"/>
      <c r="S15" s="591"/>
      <c r="T15" s="591"/>
    </row>
    <row r="16" s="547" customFormat="1" ht="30" spans="1:20">
      <c r="A16" s="548">
        <v>1</v>
      </c>
      <c r="B16" s="578">
        <f ca="1">IF(C16="","",A16)</f>
        <v>1</v>
      </c>
      <c r="C16" s="203" t="str">
        <f ca="1">IF(ISERROR(OFFSET($C$223,MATCH(A16,$F$224:$F$373,0),0)),"",OFFSET($C$223,MATCH(A16,$F$224:$F$373,0),0))</f>
        <v>KWH Elektronik; 3P; 4W; 220/380V; 5(10); kls 1 (Pengukuran Tidak Langsung)</v>
      </c>
      <c r="D16" s="577" t="str">
        <f ca="1">IF(ISERROR(OFFSET('HARGA SATUAN'!$D$6,MATCH(C16,'HARGA SATUAN'!$C$7:$C$1492,0),0)),"",OFFSET('HARGA SATUAN'!$D$6,MATCH(C16,'HARGA SATUAN'!$C$7:$C$1492,0),0))</f>
        <v>MDU-KD</v>
      </c>
      <c r="E16" s="577" t="str">
        <f ca="1">IF(B16="+","Unit",IF(ISERROR(OFFSET('HARGA SATUAN'!$E$6,MATCH(C16,'HARGA SATUAN'!$C$7:$C$1492,0),0)),"",OFFSET('HARGA SATUAN'!$E$6,MATCH(C16,'HARGA SATUAN'!$C$7:$C$1492,0),0)))</f>
        <v>Bh</v>
      </c>
      <c r="F16" s="577">
        <f ca="1">IF(ISERROR(OFFSET($D$223,MATCH(A16,$F$224:$F$373,0),0)),"",OFFSET($D$223,MATCH(A16,$F$224:$F$373,0),0))</f>
        <v>1</v>
      </c>
      <c r="G16" s="573">
        <f ca="1">IF(ISERROR(OFFSET('HARGA SATUAN'!$I$6,MATCH(C16,'HARGA SATUAN'!$C$7:$C$1492,0),0)),"",OFFSET('HARGA SATUAN'!$I$6,MATCH(C16,'HARGA SATUAN'!$C$7:$C$1492,0),0))</f>
        <v>1504200</v>
      </c>
      <c r="H16" s="574">
        <f ca="1" t="shared" si="0"/>
        <v>1504200</v>
      </c>
      <c r="I16" s="574">
        <f ca="1" t="shared" si="1"/>
        <v>0</v>
      </c>
      <c r="J16" s="574">
        <f ca="1" t="shared" si="2"/>
        <v>0</v>
      </c>
      <c r="K16" s="584">
        <f ca="1">SUM(H16:J16)</f>
        <v>1504200</v>
      </c>
      <c r="L16" s="586"/>
      <c r="Q16" s="546"/>
      <c r="R16" s="591"/>
      <c r="S16" s="591"/>
      <c r="T16" s="591"/>
    </row>
    <row r="17" s="547" customFormat="1" ht="30" spans="1:20">
      <c r="A17" s="548">
        <v>2</v>
      </c>
      <c r="B17" s="578">
        <f ca="1" t="shared" ref="B17:B46" si="3">IF(C17="","",A17)</f>
        <v>2</v>
      </c>
      <c r="C17" s="203" t="str">
        <f ca="1" t="shared" ref="C17:C46" si="4">IF(ISERROR(OFFSET($C$223,MATCH(A17,$F$224:$F$373,0),0)),"",OFFSET($C$223,MATCH(A17,$F$224:$F$373,0),0))</f>
        <v>Smart Box Tidak Langsung Daya 197 kVA MCCB 300 A</v>
      </c>
      <c r="D17" s="577" t="str">
        <f ca="1">IF(ISERROR(OFFSET('HARGA SATUAN'!$D$6,MATCH(C17,'HARGA SATUAN'!$C$7:$C$1492,0),0)),"",OFFSET('HARGA SATUAN'!$D$6,MATCH(C17,'HARGA SATUAN'!$C$7:$C$1492,0),0))</f>
        <v>MDU-KD</v>
      </c>
      <c r="E17" s="577" t="str">
        <f ca="1">IF(B17="+","Unit",IF(ISERROR(OFFSET('HARGA SATUAN'!$E$6,MATCH(C17,'HARGA SATUAN'!$C$7:$C$1492,0),0)),"",OFFSET('HARGA SATUAN'!$E$6,MATCH(C17,'HARGA SATUAN'!$C$7:$C$1492,0),0)))</f>
        <v>Unit</v>
      </c>
      <c r="F17" s="577">
        <f ca="1" t="shared" ref="F17:F46" si="5">IF(ISERROR(OFFSET($D$223,MATCH(A17,$F$224:$F$373,0),0)),"",OFFSET($D$223,MATCH(A17,$F$224:$F$373,0),0))</f>
        <v>1</v>
      </c>
      <c r="G17" s="573">
        <f ca="1">IF(ISERROR(OFFSET('HARGA SATUAN'!$I$6,MATCH(C17,'HARGA SATUAN'!$C$7:$C$1492,0),0)),"",OFFSET('HARGA SATUAN'!$I$6,MATCH(C17,'HARGA SATUAN'!$C$7:$C$1492,0),0))</f>
        <v>15727300</v>
      </c>
      <c r="H17" s="574">
        <f ca="1" t="shared" ref="H17:H46" si="6">IF(OR(D17="MDU",D17="MDU-KD"),G17*F17,0)</f>
        <v>15727300</v>
      </c>
      <c r="I17" s="574">
        <f ca="1" t="shared" ref="I17:I46" si="7">IF(D17="HDW",G17*F17,0)</f>
        <v>0</v>
      </c>
      <c r="J17" s="574">
        <f ca="1" t="shared" ref="J17:J46" si="8">IF(D17="JASA",G17*F17,0)</f>
        <v>0</v>
      </c>
      <c r="K17" s="584">
        <f ca="1" t="shared" ref="K17:K46" si="9">SUM(H17:J17)</f>
        <v>15727300</v>
      </c>
      <c r="L17" s="586"/>
      <c r="Q17" s="546"/>
      <c r="R17" s="591"/>
      <c r="S17" s="591"/>
      <c r="T17" s="591"/>
    </row>
    <row r="18" s="547" customFormat="1" spans="1:20">
      <c r="A18" s="548">
        <v>3</v>
      </c>
      <c r="B18" s="578">
        <f ca="1" t="shared" si="3"/>
        <v>3</v>
      </c>
      <c r="C18" s="203" t="str">
        <f ca="1" t="shared" si="4"/>
        <v>Trafo 3 phasa 250 kVA DYn5</v>
      </c>
      <c r="D18" s="577" t="str">
        <f ca="1">IF(ISERROR(OFFSET('HARGA SATUAN'!$D$6,MATCH(C18,'HARGA SATUAN'!$C$7:$C$1492,0),0)),"",OFFSET('HARGA SATUAN'!$D$6,MATCH(C18,'HARGA SATUAN'!$C$7:$C$1492,0),0))</f>
        <v>MDU-KD</v>
      </c>
      <c r="E18" s="577" t="str">
        <f ca="1">IF(B18="+","Unit",IF(ISERROR(OFFSET('HARGA SATUAN'!$E$6,MATCH(C18,'HARGA SATUAN'!$C$7:$C$1492,0),0)),"",OFFSET('HARGA SATUAN'!$E$6,MATCH(C18,'HARGA SATUAN'!$C$7:$C$1492,0),0)))</f>
        <v>Bh</v>
      </c>
      <c r="F18" s="577">
        <f ca="1" t="shared" si="5"/>
        <v>1</v>
      </c>
      <c r="G18" s="573">
        <f ca="1">IF(ISERROR(OFFSET('HARGA SATUAN'!$I$6,MATCH(C18,'HARGA SATUAN'!$C$7:$C$1492,0),0)),"",OFFSET('HARGA SATUAN'!$I$6,MATCH(C18,'HARGA SATUAN'!$C$7:$C$1492,0),0))</f>
        <v>63057400</v>
      </c>
      <c r="H18" s="574">
        <f ca="1" t="shared" si="6"/>
        <v>63057400</v>
      </c>
      <c r="I18" s="574">
        <f ca="1" t="shared" si="7"/>
        <v>0</v>
      </c>
      <c r="J18" s="574">
        <f ca="1" t="shared" si="8"/>
        <v>0</v>
      </c>
      <c r="K18" s="584">
        <f ca="1" t="shared" si="9"/>
        <v>63057400</v>
      </c>
      <c r="L18" s="586"/>
      <c r="Q18" s="546"/>
      <c r="R18" s="591"/>
      <c r="S18" s="591"/>
      <c r="T18" s="591"/>
    </row>
    <row r="19" s="547" customFormat="1" spans="1:20">
      <c r="A19" s="548">
        <v>4</v>
      </c>
      <c r="B19" s="578">
        <f ca="1" t="shared" si="3"/>
        <v>4</v>
      </c>
      <c r="C19" s="203" t="str">
        <f ca="1" t="shared" si="4"/>
        <v>FCO Polymer</v>
      </c>
      <c r="D19" s="577" t="str">
        <f ca="1">IF(ISERROR(OFFSET('HARGA SATUAN'!$D$6,MATCH(C19,'HARGA SATUAN'!$C$7:$C$1492,0),0)),"",OFFSET('HARGA SATUAN'!$D$6,MATCH(C19,'HARGA SATUAN'!$C$7:$C$1492,0),0))</f>
        <v>MDU-KD</v>
      </c>
      <c r="E19" s="577" t="str">
        <f ca="1">IF(B19="+","Unit",IF(ISERROR(OFFSET('HARGA SATUAN'!$E$6,MATCH(C19,'HARGA SATUAN'!$C$7:$C$1492,0),0)),"",OFFSET('HARGA SATUAN'!$E$6,MATCH(C19,'HARGA SATUAN'!$C$7:$C$1492,0),0)))</f>
        <v>Bh</v>
      </c>
      <c r="F19" s="577">
        <f ca="1" t="shared" si="5"/>
        <v>3</v>
      </c>
      <c r="G19" s="573">
        <f ca="1">IF(ISERROR(OFFSET('HARGA SATUAN'!$I$6,MATCH(C19,'HARGA SATUAN'!$C$7:$C$1492,0),0)),"",OFFSET('HARGA SATUAN'!$I$6,MATCH(C19,'HARGA SATUAN'!$C$7:$C$1492,0),0))</f>
        <v>848250</v>
      </c>
      <c r="H19" s="574">
        <f ca="1" t="shared" si="6"/>
        <v>2544750</v>
      </c>
      <c r="I19" s="574">
        <f ca="1" t="shared" si="7"/>
        <v>0</v>
      </c>
      <c r="J19" s="574">
        <f ca="1" t="shared" si="8"/>
        <v>0</v>
      </c>
      <c r="K19" s="584">
        <f ca="1" t="shared" si="9"/>
        <v>2544750</v>
      </c>
      <c r="L19" s="586"/>
      <c r="Q19" s="546"/>
      <c r="R19" s="591"/>
      <c r="S19" s="591"/>
      <c r="T19" s="591"/>
    </row>
    <row r="20" s="547" customFormat="1" spans="1:20">
      <c r="A20" s="548">
        <v>5</v>
      </c>
      <c r="B20" s="578">
        <f ca="1" t="shared" si="3"/>
        <v>5</v>
      </c>
      <c r="C20" s="203" t="str">
        <f ca="1" t="shared" si="4"/>
        <v>Lightning Arester (Polymer) 21 KV, 10 KA</v>
      </c>
      <c r="D20" s="577" t="str">
        <f ca="1">IF(ISERROR(OFFSET('HARGA SATUAN'!$D$6,MATCH(C20,'HARGA SATUAN'!$C$7:$C$1492,0),0)),"",OFFSET('HARGA SATUAN'!$D$6,MATCH(C20,'HARGA SATUAN'!$C$7:$C$1492,0),0))</f>
        <v>MDU-KD</v>
      </c>
      <c r="E20" s="577" t="str">
        <f ca="1">IF(B20="+","Unit",IF(ISERROR(OFFSET('HARGA SATUAN'!$E$6,MATCH(C20,'HARGA SATUAN'!$C$7:$C$1492,0),0)),"",OFFSET('HARGA SATUAN'!$E$6,MATCH(C20,'HARGA SATUAN'!$C$7:$C$1492,0),0)))</f>
        <v>Bh</v>
      </c>
      <c r="F20" s="577">
        <f ca="1" t="shared" si="5"/>
        <v>3</v>
      </c>
      <c r="G20" s="573">
        <f ca="1">IF(ISERROR(OFFSET('HARGA SATUAN'!$I$6,MATCH(C20,'HARGA SATUAN'!$C$7:$C$1492,0),0)),"",OFFSET('HARGA SATUAN'!$I$6,MATCH(C20,'HARGA SATUAN'!$C$7:$C$1492,0),0))</f>
        <v>725900</v>
      </c>
      <c r="H20" s="574">
        <f ca="1" t="shared" si="6"/>
        <v>2177700</v>
      </c>
      <c r="I20" s="574">
        <f ca="1" t="shared" si="7"/>
        <v>0</v>
      </c>
      <c r="J20" s="574">
        <f ca="1" t="shared" si="8"/>
        <v>0</v>
      </c>
      <c r="K20" s="584">
        <f ca="1" t="shared" si="9"/>
        <v>2177700</v>
      </c>
      <c r="L20" s="586"/>
      <c r="Q20" s="546"/>
      <c r="R20" s="591"/>
      <c r="S20" s="591"/>
      <c r="T20" s="591"/>
    </row>
    <row r="21" s="547" customFormat="1" spans="1:20">
      <c r="A21" s="548">
        <v>6</v>
      </c>
      <c r="B21" s="578">
        <f ca="1" t="shared" si="3"/>
        <v>6</v>
      </c>
      <c r="C21" s="203" t="str">
        <f ca="1" t="shared" si="4"/>
        <v>AAAC 70 mm²</v>
      </c>
      <c r="D21" s="577" t="str">
        <f ca="1">IF(ISERROR(OFFSET('HARGA SATUAN'!$D$6,MATCH(C21,'HARGA SATUAN'!$C$7:$C$1492,0),0)),"",OFFSET('HARGA SATUAN'!$D$6,MATCH(C21,'HARGA SATUAN'!$C$7:$C$1492,0),0))</f>
        <v>MDU-KD</v>
      </c>
      <c r="E21" s="577" t="str">
        <f ca="1">IF(B21="+","Unit",IF(ISERROR(OFFSET('HARGA SATUAN'!$E$6,MATCH(C21,'HARGA SATUAN'!$C$7:$C$1492,0),0)),"",OFFSET('HARGA SATUAN'!$E$6,MATCH(C21,'HARGA SATUAN'!$C$7:$C$1492,0),0)))</f>
        <v>Mtr</v>
      </c>
      <c r="F21" s="577">
        <f ca="1" t="shared" si="5"/>
        <v>9</v>
      </c>
      <c r="G21" s="573">
        <f ca="1">IF(ISERROR(OFFSET('HARGA SATUAN'!$I$6,MATCH(C21,'HARGA SATUAN'!$C$7:$C$1492,0),0)),"",OFFSET('HARGA SATUAN'!$I$6,MATCH(C21,'HARGA SATUAN'!$C$7:$C$1492,0),0))</f>
        <v>14200</v>
      </c>
      <c r="H21" s="574">
        <f ca="1" t="shared" si="6"/>
        <v>127800</v>
      </c>
      <c r="I21" s="574">
        <f ca="1" t="shared" si="7"/>
        <v>0</v>
      </c>
      <c r="J21" s="574">
        <f ca="1" t="shared" si="8"/>
        <v>0</v>
      </c>
      <c r="K21" s="584">
        <f ca="1" t="shared" si="9"/>
        <v>127800</v>
      </c>
      <c r="L21" s="586"/>
      <c r="Q21" s="546"/>
      <c r="R21" s="591"/>
      <c r="S21" s="591"/>
      <c r="T21" s="591"/>
    </row>
    <row r="22" s="547" customFormat="1" spans="1:20">
      <c r="A22" s="548">
        <v>7</v>
      </c>
      <c r="B22" s="578">
        <f ca="1" t="shared" si="3"/>
        <v>7</v>
      </c>
      <c r="C22" s="203" t="str">
        <f ca="1" t="shared" si="4"/>
        <v>NFA2X-T 3x70+1x70</v>
      </c>
      <c r="D22" s="577" t="str">
        <f ca="1">IF(ISERROR(OFFSET('HARGA SATUAN'!$D$6,MATCH(C22,'HARGA SATUAN'!$C$7:$C$1492,0),0)),"",OFFSET('HARGA SATUAN'!$D$6,MATCH(C22,'HARGA SATUAN'!$C$7:$C$1492,0),0))</f>
        <v>MDU-KD</v>
      </c>
      <c r="E22" s="577" t="str">
        <f ca="1">IF(B22="+","Unit",IF(ISERROR(OFFSET('HARGA SATUAN'!$E$6,MATCH(C22,'HARGA SATUAN'!$C$7:$C$1492,0),0)),"",OFFSET('HARGA SATUAN'!$E$6,MATCH(C22,'HARGA SATUAN'!$C$7:$C$1492,0),0)))</f>
        <v>Mtr</v>
      </c>
      <c r="F22" s="577">
        <f ca="1" t="shared" si="5"/>
        <v>3</v>
      </c>
      <c r="G22" s="573">
        <f ca="1">IF(ISERROR(OFFSET('HARGA SATUAN'!$I$6,MATCH(C22,'HARGA SATUAN'!$C$7:$C$1492,0),0)),"",OFFSET('HARGA SATUAN'!$I$6,MATCH(C22,'HARGA SATUAN'!$C$7:$C$1492,0),0))</f>
        <v>54500</v>
      </c>
      <c r="H22" s="574">
        <f ca="1" t="shared" si="6"/>
        <v>163500</v>
      </c>
      <c r="I22" s="574">
        <f ca="1" t="shared" si="7"/>
        <v>0</v>
      </c>
      <c r="J22" s="574">
        <f ca="1" t="shared" si="8"/>
        <v>0</v>
      </c>
      <c r="K22" s="584">
        <f ca="1" t="shared" si="9"/>
        <v>163500</v>
      </c>
      <c r="L22" s="586"/>
      <c r="Q22" s="546"/>
      <c r="R22" s="591"/>
      <c r="S22" s="591"/>
      <c r="T22" s="591"/>
    </row>
    <row r="23" s="547" customFormat="1" spans="1:20">
      <c r="A23" s="548">
        <v>8</v>
      </c>
      <c r="B23" s="578">
        <f ca="1" t="shared" si="3"/>
        <v>8</v>
      </c>
      <c r="C23" s="203" t="str">
        <f ca="1" t="shared" si="4"/>
        <v>Kabel NYY 1 x 150 mm²</v>
      </c>
      <c r="D23" s="577" t="str">
        <f ca="1">IF(ISERROR(OFFSET('HARGA SATUAN'!$D$6,MATCH(C23,'HARGA SATUAN'!$C$7:$C$1492,0),0)),"",OFFSET('HARGA SATUAN'!$D$6,MATCH(C23,'HARGA SATUAN'!$C$7:$C$1492,0),0))</f>
        <v>MDU-KD</v>
      </c>
      <c r="E23" s="577" t="str">
        <f ca="1">IF(B23="+","Unit",IF(ISERROR(OFFSET('HARGA SATUAN'!$E$6,MATCH(C23,'HARGA SATUAN'!$C$7:$C$1492,0),0)),"",OFFSET('HARGA SATUAN'!$E$6,MATCH(C23,'HARGA SATUAN'!$C$7:$C$1492,0),0)))</f>
        <v>Mtr</v>
      </c>
      <c r="F23" s="577">
        <f ca="1" t="shared" si="5"/>
        <v>48</v>
      </c>
      <c r="G23" s="573">
        <f ca="1">IF(ISERROR(OFFSET('HARGA SATUAN'!$I$6,MATCH(C23,'HARGA SATUAN'!$C$7:$C$1492,0),0)),"",OFFSET('HARGA SATUAN'!$I$6,MATCH(C23,'HARGA SATUAN'!$C$7:$C$1492,0),0))</f>
        <v>218600</v>
      </c>
      <c r="H23" s="574">
        <f ca="1" t="shared" si="6"/>
        <v>10492800</v>
      </c>
      <c r="I23" s="574">
        <f ca="1" t="shared" si="7"/>
        <v>0</v>
      </c>
      <c r="J23" s="574">
        <f ca="1" t="shared" si="8"/>
        <v>0</v>
      </c>
      <c r="K23" s="584">
        <f ca="1" t="shared" si="9"/>
        <v>10492800</v>
      </c>
      <c r="L23" s="586"/>
      <c r="Q23" s="546"/>
      <c r="R23" s="591"/>
      <c r="S23" s="591"/>
      <c r="T23" s="591"/>
    </row>
    <row r="24" s="547" customFormat="1" spans="1:20">
      <c r="A24" s="548">
        <v>9</v>
      </c>
      <c r="B24" s="578" t="str">
        <f ca="1" t="shared" si="3"/>
        <v/>
      </c>
      <c r="C24" s="203" t="str">
        <f ca="1" t="shared" si="4"/>
        <v/>
      </c>
      <c r="D24" s="577" t="str">
        <f ca="1">IF(ISERROR(OFFSET('HARGA SATUAN'!$D$6,MATCH(C24,'HARGA SATUAN'!$C$7:$C$1492,0),0)),"",OFFSET('HARGA SATUAN'!$D$6,MATCH(C24,'HARGA SATUAN'!$C$7:$C$1492,0),0))</f>
        <v/>
      </c>
      <c r="E24" s="577">
        <f ca="1">IF(B24="+","Unit",IF(ISERROR(OFFSET('HARGA SATUAN'!$E$6,MATCH(C24,'HARGA SATUAN'!$C$7:$C$1492,0),0)),"",OFFSET('HARGA SATUAN'!$E$6,MATCH(C24,'HARGA SATUAN'!$C$7:$C$1492,0),0)))</f>
        <v>0</v>
      </c>
      <c r="F24" s="577" t="str">
        <f ca="1" t="shared" si="5"/>
        <v/>
      </c>
      <c r="G24" s="573">
        <f ca="1">IF(ISERROR(OFFSET('HARGA SATUAN'!$I$6,MATCH(C24,'HARGA SATUAN'!$C$7:$C$1492,0),0)),"",OFFSET('HARGA SATUAN'!$I$6,MATCH(C24,'HARGA SATUAN'!$C$7:$C$1492,0),0))</f>
        <v>0</v>
      </c>
      <c r="H24" s="574">
        <f ca="1" t="shared" si="6"/>
        <v>0</v>
      </c>
      <c r="I24" s="574">
        <f ca="1" t="shared" si="7"/>
        <v>0</v>
      </c>
      <c r="J24" s="574">
        <f ca="1" t="shared" si="8"/>
        <v>0</v>
      </c>
      <c r="K24" s="584">
        <f ca="1" t="shared" si="9"/>
        <v>0</v>
      </c>
      <c r="L24" s="586"/>
      <c r="Q24" s="546"/>
      <c r="R24" s="591"/>
      <c r="S24" s="591"/>
      <c r="T24" s="591"/>
    </row>
    <row r="25" s="547" customFormat="1" spans="1:20">
      <c r="A25" s="548">
        <v>10</v>
      </c>
      <c r="B25" s="578" t="str">
        <f ca="1" t="shared" si="3"/>
        <v/>
      </c>
      <c r="C25" s="203" t="str">
        <f ca="1" t="shared" si="4"/>
        <v/>
      </c>
      <c r="D25" s="577" t="str">
        <f ca="1">IF(ISERROR(OFFSET('HARGA SATUAN'!$D$6,MATCH(C25,'HARGA SATUAN'!$C$7:$C$1492,0),0)),"",OFFSET('HARGA SATUAN'!$D$6,MATCH(C25,'HARGA SATUAN'!$C$7:$C$1492,0),0))</f>
        <v/>
      </c>
      <c r="E25" s="577">
        <f ca="1">IF(B25="+","Unit",IF(ISERROR(OFFSET('HARGA SATUAN'!$E$6,MATCH(C25,'HARGA SATUAN'!$C$7:$C$1492,0),0)),"",OFFSET('HARGA SATUAN'!$E$6,MATCH(C25,'HARGA SATUAN'!$C$7:$C$1492,0),0)))</f>
        <v>0</v>
      </c>
      <c r="F25" s="577" t="str">
        <f ca="1" t="shared" si="5"/>
        <v/>
      </c>
      <c r="G25" s="573">
        <f ca="1">IF(ISERROR(OFFSET('HARGA SATUAN'!$I$6,MATCH(C25,'HARGA SATUAN'!$C$7:$C$1492,0),0)),"",OFFSET('HARGA SATUAN'!$I$6,MATCH(C25,'HARGA SATUAN'!$C$7:$C$1492,0),0))</f>
        <v>0</v>
      </c>
      <c r="H25" s="574">
        <f ca="1" t="shared" si="6"/>
        <v>0</v>
      </c>
      <c r="I25" s="574">
        <f ca="1" t="shared" si="7"/>
        <v>0</v>
      </c>
      <c r="J25" s="574">
        <f ca="1" t="shared" si="8"/>
        <v>0</v>
      </c>
      <c r="K25" s="584">
        <f ca="1" t="shared" si="9"/>
        <v>0</v>
      </c>
      <c r="L25" s="586"/>
      <c r="Q25" s="546"/>
      <c r="R25" s="591"/>
      <c r="S25" s="591"/>
      <c r="T25" s="591"/>
    </row>
    <row r="26" s="547" customFormat="1" spans="1:20">
      <c r="A26" s="548">
        <v>11</v>
      </c>
      <c r="B26" s="578" t="str">
        <f ca="1" t="shared" si="3"/>
        <v/>
      </c>
      <c r="C26" s="203" t="str">
        <f ca="1" t="shared" si="4"/>
        <v/>
      </c>
      <c r="D26" s="577" t="str">
        <f ca="1">IF(ISERROR(OFFSET('HARGA SATUAN'!$D$6,MATCH(C26,'HARGA SATUAN'!$C$7:$C$1492,0),0)),"",OFFSET('HARGA SATUAN'!$D$6,MATCH(C26,'HARGA SATUAN'!$C$7:$C$1492,0),0))</f>
        <v/>
      </c>
      <c r="E26" s="577">
        <f ca="1">IF(B26="+","Unit",IF(ISERROR(OFFSET('HARGA SATUAN'!$E$6,MATCH(C26,'HARGA SATUAN'!$C$7:$C$1492,0),0)),"",OFFSET('HARGA SATUAN'!$E$6,MATCH(C26,'HARGA SATUAN'!$C$7:$C$1492,0),0)))</f>
        <v>0</v>
      </c>
      <c r="F26" s="577" t="str">
        <f ca="1" t="shared" si="5"/>
        <v/>
      </c>
      <c r="G26" s="573">
        <f ca="1">IF(ISERROR(OFFSET('HARGA SATUAN'!$I$6,MATCH(C26,'HARGA SATUAN'!$C$7:$C$1492,0),0)),"",OFFSET('HARGA SATUAN'!$I$6,MATCH(C26,'HARGA SATUAN'!$C$7:$C$1492,0),0))</f>
        <v>0</v>
      </c>
      <c r="H26" s="574">
        <f ca="1" t="shared" si="6"/>
        <v>0</v>
      </c>
      <c r="I26" s="574">
        <f ca="1" t="shared" si="7"/>
        <v>0</v>
      </c>
      <c r="J26" s="574">
        <f ca="1" t="shared" si="8"/>
        <v>0</v>
      </c>
      <c r="K26" s="584">
        <f ca="1" t="shared" si="9"/>
        <v>0</v>
      </c>
      <c r="L26" s="586"/>
      <c r="Q26" s="546"/>
      <c r="R26" s="591"/>
      <c r="S26" s="591"/>
      <c r="T26" s="591"/>
    </row>
    <row r="27" s="547" customFormat="1" spans="1:20">
      <c r="A27" s="548">
        <v>12</v>
      </c>
      <c r="B27" s="578" t="str">
        <f ca="1" t="shared" si="3"/>
        <v/>
      </c>
      <c r="C27" s="203" t="str">
        <f ca="1" t="shared" si="4"/>
        <v/>
      </c>
      <c r="D27" s="577" t="str">
        <f ca="1">IF(ISERROR(OFFSET('HARGA SATUAN'!$D$6,MATCH(C27,'HARGA SATUAN'!$C$7:$C$1492,0),0)),"",OFFSET('HARGA SATUAN'!$D$6,MATCH(C27,'HARGA SATUAN'!$C$7:$C$1492,0),0))</f>
        <v/>
      </c>
      <c r="E27" s="577">
        <f ca="1">IF(B27="+","Unit",IF(ISERROR(OFFSET('HARGA SATUAN'!$E$6,MATCH(C27,'HARGA SATUAN'!$C$7:$C$1492,0),0)),"",OFFSET('HARGA SATUAN'!$E$6,MATCH(C27,'HARGA SATUAN'!$C$7:$C$1492,0),0)))</f>
        <v>0</v>
      </c>
      <c r="F27" s="577" t="str">
        <f ca="1" t="shared" si="5"/>
        <v/>
      </c>
      <c r="G27" s="573">
        <f ca="1">IF(ISERROR(OFFSET('HARGA SATUAN'!$I$6,MATCH(C27,'HARGA SATUAN'!$C$7:$C$1492,0),0)),"",OFFSET('HARGA SATUAN'!$I$6,MATCH(C27,'HARGA SATUAN'!$C$7:$C$1492,0),0))</f>
        <v>0</v>
      </c>
      <c r="H27" s="574">
        <f ca="1" t="shared" si="6"/>
        <v>0</v>
      </c>
      <c r="I27" s="574">
        <f ca="1" t="shared" si="7"/>
        <v>0</v>
      </c>
      <c r="J27" s="574">
        <f ca="1" t="shared" si="8"/>
        <v>0</v>
      </c>
      <c r="K27" s="584">
        <f ca="1" t="shared" si="9"/>
        <v>0</v>
      </c>
      <c r="L27" s="586"/>
      <c r="Q27" s="546"/>
      <c r="R27" s="591"/>
      <c r="S27" s="591"/>
      <c r="T27" s="591"/>
    </row>
    <row r="28" s="547" customFormat="1" spans="1:20">
      <c r="A28" s="548">
        <v>13</v>
      </c>
      <c r="B28" s="578" t="str">
        <f ca="1" t="shared" si="3"/>
        <v/>
      </c>
      <c r="C28" s="203" t="str">
        <f ca="1" t="shared" si="4"/>
        <v/>
      </c>
      <c r="D28" s="577" t="str">
        <f ca="1">IF(ISERROR(OFFSET('HARGA SATUAN'!$D$6,MATCH(C28,'HARGA SATUAN'!$C$7:$C$1492,0),0)),"",OFFSET('HARGA SATUAN'!$D$6,MATCH(C28,'HARGA SATUAN'!$C$7:$C$1492,0),0))</f>
        <v/>
      </c>
      <c r="E28" s="577">
        <f ca="1">IF(B28="+","Unit",IF(ISERROR(OFFSET('HARGA SATUAN'!$E$6,MATCH(C28,'HARGA SATUAN'!$C$7:$C$1492,0),0)),"",OFFSET('HARGA SATUAN'!$E$6,MATCH(C28,'HARGA SATUAN'!$C$7:$C$1492,0),0)))</f>
        <v>0</v>
      </c>
      <c r="F28" s="577" t="str">
        <f ca="1" t="shared" si="5"/>
        <v/>
      </c>
      <c r="G28" s="573">
        <f ca="1">IF(ISERROR(OFFSET('HARGA SATUAN'!$I$6,MATCH(C28,'HARGA SATUAN'!$C$7:$C$1492,0),0)),"",OFFSET('HARGA SATUAN'!$I$6,MATCH(C28,'HARGA SATUAN'!$C$7:$C$1492,0),0))</f>
        <v>0</v>
      </c>
      <c r="H28" s="574">
        <f ca="1" t="shared" si="6"/>
        <v>0</v>
      </c>
      <c r="I28" s="574">
        <f ca="1" t="shared" si="7"/>
        <v>0</v>
      </c>
      <c r="J28" s="574">
        <f ca="1" t="shared" si="8"/>
        <v>0</v>
      </c>
      <c r="K28" s="584">
        <f ca="1" t="shared" si="9"/>
        <v>0</v>
      </c>
      <c r="L28" s="586"/>
      <c r="Q28" s="546"/>
      <c r="R28" s="591"/>
      <c r="S28" s="591"/>
      <c r="T28" s="591"/>
    </row>
    <row r="29" s="547" customFormat="1" spans="1:20">
      <c r="A29" s="548">
        <v>14</v>
      </c>
      <c r="B29" s="578" t="str">
        <f ca="1" t="shared" si="3"/>
        <v/>
      </c>
      <c r="C29" s="203" t="str">
        <f ca="1" t="shared" si="4"/>
        <v/>
      </c>
      <c r="D29" s="577" t="str">
        <f ca="1">IF(ISERROR(OFFSET('HARGA SATUAN'!$D$6,MATCH(C29,'HARGA SATUAN'!$C$7:$C$1492,0),0)),"",OFFSET('HARGA SATUAN'!$D$6,MATCH(C29,'HARGA SATUAN'!$C$7:$C$1492,0),0))</f>
        <v/>
      </c>
      <c r="E29" s="577">
        <f ca="1">IF(B29="+","Unit",IF(ISERROR(OFFSET('HARGA SATUAN'!$E$6,MATCH(C29,'HARGA SATUAN'!$C$7:$C$1492,0),0)),"",OFFSET('HARGA SATUAN'!$E$6,MATCH(C29,'HARGA SATUAN'!$C$7:$C$1492,0),0)))</f>
        <v>0</v>
      </c>
      <c r="F29" s="577" t="str">
        <f ca="1" t="shared" si="5"/>
        <v/>
      </c>
      <c r="G29" s="573">
        <f ca="1">IF(ISERROR(OFFSET('HARGA SATUAN'!$I$6,MATCH(C29,'HARGA SATUAN'!$C$7:$C$1492,0),0)),"",OFFSET('HARGA SATUAN'!$I$6,MATCH(C29,'HARGA SATUAN'!$C$7:$C$1492,0),0))</f>
        <v>0</v>
      </c>
      <c r="H29" s="574">
        <f ca="1" t="shared" si="6"/>
        <v>0</v>
      </c>
      <c r="I29" s="574">
        <f ca="1" t="shared" si="7"/>
        <v>0</v>
      </c>
      <c r="J29" s="574">
        <f ca="1" t="shared" si="8"/>
        <v>0</v>
      </c>
      <c r="K29" s="584">
        <f ca="1" t="shared" si="9"/>
        <v>0</v>
      </c>
      <c r="L29" s="586"/>
      <c r="Q29" s="546"/>
      <c r="R29" s="591"/>
      <c r="S29" s="591"/>
      <c r="T29" s="591"/>
    </row>
    <row r="30" s="547" customFormat="1" spans="1:20">
      <c r="A30" s="548">
        <v>15</v>
      </c>
      <c r="B30" s="578" t="str">
        <f ca="1" t="shared" si="3"/>
        <v/>
      </c>
      <c r="C30" s="203" t="str">
        <f ca="1" t="shared" si="4"/>
        <v/>
      </c>
      <c r="D30" s="577" t="str">
        <f ca="1">IF(ISERROR(OFFSET('HARGA SATUAN'!$D$6,MATCH(C30,'HARGA SATUAN'!$C$7:$C$1492,0),0)),"",OFFSET('HARGA SATUAN'!$D$6,MATCH(C30,'HARGA SATUAN'!$C$7:$C$1492,0),0))</f>
        <v/>
      </c>
      <c r="E30" s="577">
        <f ca="1">IF(B30="+","Unit",IF(ISERROR(OFFSET('HARGA SATUAN'!$E$6,MATCH(C30,'HARGA SATUAN'!$C$7:$C$1492,0),0)),"",OFFSET('HARGA SATUAN'!$E$6,MATCH(C30,'HARGA SATUAN'!$C$7:$C$1492,0),0)))</f>
        <v>0</v>
      </c>
      <c r="F30" s="577" t="str">
        <f ca="1" t="shared" si="5"/>
        <v/>
      </c>
      <c r="G30" s="573">
        <f ca="1">IF(ISERROR(OFFSET('HARGA SATUAN'!$I$6,MATCH(C30,'HARGA SATUAN'!$C$7:$C$1492,0),0)),"",OFFSET('HARGA SATUAN'!$I$6,MATCH(C30,'HARGA SATUAN'!$C$7:$C$1492,0),0))</f>
        <v>0</v>
      </c>
      <c r="H30" s="574">
        <f ca="1" t="shared" si="6"/>
        <v>0</v>
      </c>
      <c r="I30" s="574">
        <f ca="1" t="shared" si="7"/>
        <v>0</v>
      </c>
      <c r="J30" s="574">
        <f ca="1" t="shared" si="8"/>
        <v>0</v>
      </c>
      <c r="K30" s="584">
        <f ca="1" t="shared" si="9"/>
        <v>0</v>
      </c>
      <c r="L30" s="586"/>
      <c r="Q30" s="546"/>
      <c r="R30" s="591"/>
      <c r="S30" s="591"/>
      <c r="T30" s="591"/>
    </row>
    <row r="31" s="547" customFormat="1" spans="1:20">
      <c r="A31" s="548">
        <v>16</v>
      </c>
      <c r="B31" s="578" t="str">
        <f ca="1" t="shared" si="3"/>
        <v/>
      </c>
      <c r="C31" s="203" t="str">
        <f ca="1" t="shared" si="4"/>
        <v/>
      </c>
      <c r="D31" s="577" t="str">
        <f ca="1">IF(ISERROR(OFFSET('HARGA SATUAN'!$D$6,MATCH(C31,'HARGA SATUAN'!$C$7:$C$1492,0),0)),"",OFFSET('HARGA SATUAN'!$D$6,MATCH(C31,'HARGA SATUAN'!$C$7:$C$1492,0),0))</f>
        <v/>
      </c>
      <c r="E31" s="577">
        <f ca="1">IF(B31="+","Unit",IF(ISERROR(OFFSET('HARGA SATUAN'!$E$6,MATCH(C31,'HARGA SATUAN'!$C$7:$C$1492,0),0)),"",OFFSET('HARGA SATUAN'!$E$6,MATCH(C31,'HARGA SATUAN'!$C$7:$C$1492,0),0)))</f>
        <v>0</v>
      </c>
      <c r="F31" s="577" t="str">
        <f ca="1" t="shared" si="5"/>
        <v/>
      </c>
      <c r="G31" s="573">
        <f ca="1">IF(ISERROR(OFFSET('HARGA SATUAN'!$I$6,MATCH(C31,'HARGA SATUAN'!$C$7:$C$1492,0),0)),"",OFFSET('HARGA SATUAN'!$I$6,MATCH(C31,'HARGA SATUAN'!$C$7:$C$1492,0),0))</f>
        <v>0</v>
      </c>
      <c r="H31" s="574">
        <f ca="1" t="shared" si="6"/>
        <v>0</v>
      </c>
      <c r="I31" s="574">
        <f ca="1" t="shared" si="7"/>
        <v>0</v>
      </c>
      <c r="J31" s="574">
        <f ca="1" t="shared" si="8"/>
        <v>0</v>
      </c>
      <c r="K31" s="584">
        <f ca="1" t="shared" si="9"/>
        <v>0</v>
      </c>
      <c r="L31" s="586"/>
      <c r="Q31" s="546"/>
      <c r="R31" s="591"/>
      <c r="S31" s="591"/>
      <c r="T31" s="591"/>
    </row>
    <row r="32" s="547" customFormat="1" spans="1:20">
      <c r="A32" s="548">
        <v>17</v>
      </c>
      <c r="B32" s="578" t="str">
        <f ca="1" t="shared" si="3"/>
        <v/>
      </c>
      <c r="C32" s="203" t="str">
        <f ca="1" t="shared" si="4"/>
        <v/>
      </c>
      <c r="D32" s="577" t="str">
        <f ca="1">IF(ISERROR(OFFSET('HARGA SATUAN'!$D$6,MATCH(C32,'HARGA SATUAN'!$C$7:$C$1492,0),0)),"",OFFSET('HARGA SATUAN'!$D$6,MATCH(C32,'HARGA SATUAN'!$C$7:$C$1492,0),0))</f>
        <v/>
      </c>
      <c r="E32" s="577">
        <f ca="1">IF(B32="+","Unit",IF(ISERROR(OFFSET('HARGA SATUAN'!$E$6,MATCH(C32,'HARGA SATUAN'!$C$7:$C$1492,0),0)),"",OFFSET('HARGA SATUAN'!$E$6,MATCH(C32,'HARGA SATUAN'!$C$7:$C$1492,0),0)))</f>
        <v>0</v>
      </c>
      <c r="F32" s="577" t="str">
        <f ca="1" t="shared" si="5"/>
        <v/>
      </c>
      <c r="G32" s="573">
        <f ca="1">IF(ISERROR(OFFSET('HARGA SATUAN'!$I$6,MATCH(C32,'HARGA SATUAN'!$C$7:$C$1492,0),0)),"",OFFSET('HARGA SATUAN'!$I$6,MATCH(C32,'HARGA SATUAN'!$C$7:$C$1492,0),0))</f>
        <v>0</v>
      </c>
      <c r="H32" s="574">
        <f ca="1" t="shared" si="6"/>
        <v>0</v>
      </c>
      <c r="I32" s="574">
        <f ca="1" t="shared" si="7"/>
        <v>0</v>
      </c>
      <c r="J32" s="574">
        <f ca="1" t="shared" si="8"/>
        <v>0</v>
      </c>
      <c r="K32" s="584">
        <f ca="1" t="shared" si="9"/>
        <v>0</v>
      </c>
      <c r="L32" s="586"/>
      <c r="Q32" s="546"/>
      <c r="R32" s="591"/>
      <c r="S32" s="591"/>
      <c r="T32" s="591"/>
    </row>
    <row r="33" s="547" customFormat="1" spans="1:20">
      <c r="A33" s="548">
        <v>18</v>
      </c>
      <c r="B33" s="578" t="str">
        <f ca="1" t="shared" si="3"/>
        <v/>
      </c>
      <c r="C33" s="203" t="str">
        <f ca="1" t="shared" si="4"/>
        <v/>
      </c>
      <c r="D33" s="577" t="str">
        <f ca="1">IF(ISERROR(OFFSET('HARGA SATUAN'!$D$6,MATCH(C33,'HARGA SATUAN'!$C$7:$C$1492,0),0)),"",OFFSET('HARGA SATUAN'!$D$6,MATCH(C33,'HARGA SATUAN'!$C$7:$C$1492,0),0))</f>
        <v/>
      </c>
      <c r="E33" s="577">
        <f ca="1">IF(B33="+","Unit",IF(ISERROR(OFFSET('HARGA SATUAN'!$E$6,MATCH(C33,'HARGA SATUAN'!$C$7:$C$1492,0),0)),"",OFFSET('HARGA SATUAN'!$E$6,MATCH(C33,'HARGA SATUAN'!$C$7:$C$1492,0),0)))</f>
        <v>0</v>
      </c>
      <c r="F33" s="577" t="str">
        <f ca="1" t="shared" si="5"/>
        <v/>
      </c>
      <c r="G33" s="573">
        <f ca="1">IF(ISERROR(OFFSET('HARGA SATUAN'!$I$6,MATCH(C33,'HARGA SATUAN'!$C$7:$C$1492,0),0)),"",OFFSET('HARGA SATUAN'!$I$6,MATCH(C33,'HARGA SATUAN'!$C$7:$C$1492,0),0))</f>
        <v>0</v>
      </c>
      <c r="H33" s="574">
        <f ca="1" t="shared" si="6"/>
        <v>0</v>
      </c>
      <c r="I33" s="574">
        <f ca="1" t="shared" si="7"/>
        <v>0</v>
      </c>
      <c r="J33" s="574">
        <f ca="1" t="shared" si="8"/>
        <v>0</v>
      </c>
      <c r="K33" s="584">
        <f ca="1" t="shared" si="9"/>
        <v>0</v>
      </c>
      <c r="L33" s="586"/>
      <c r="Q33" s="546"/>
      <c r="R33" s="591"/>
      <c r="S33" s="591"/>
      <c r="T33" s="591"/>
    </row>
    <row r="34" s="547" customFormat="1" spans="1:20">
      <c r="A34" s="548">
        <v>19</v>
      </c>
      <c r="B34" s="578" t="str">
        <f ca="1" t="shared" si="3"/>
        <v/>
      </c>
      <c r="C34" s="203" t="str">
        <f ca="1" t="shared" si="4"/>
        <v/>
      </c>
      <c r="D34" s="577" t="str">
        <f ca="1">IF(ISERROR(OFFSET('HARGA SATUAN'!$D$6,MATCH(C34,'HARGA SATUAN'!$C$7:$C$1492,0),0)),"",OFFSET('HARGA SATUAN'!$D$6,MATCH(C34,'HARGA SATUAN'!$C$7:$C$1492,0),0))</f>
        <v/>
      </c>
      <c r="E34" s="577">
        <f ca="1">IF(B34="+","Unit",IF(ISERROR(OFFSET('HARGA SATUAN'!$E$6,MATCH(C34,'HARGA SATUAN'!$C$7:$C$1492,0),0)),"",OFFSET('HARGA SATUAN'!$E$6,MATCH(C34,'HARGA SATUAN'!$C$7:$C$1492,0),0)))</f>
        <v>0</v>
      </c>
      <c r="F34" s="577" t="str">
        <f ca="1" t="shared" si="5"/>
        <v/>
      </c>
      <c r="G34" s="573">
        <f ca="1">IF(ISERROR(OFFSET('HARGA SATUAN'!$I$6,MATCH(C34,'HARGA SATUAN'!$C$7:$C$1492,0),0)),"",OFFSET('HARGA SATUAN'!$I$6,MATCH(C34,'HARGA SATUAN'!$C$7:$C$1492,0),0))</f>
        <v>0</v>
      </c>
      <c r="H34" s="574">
        <f ca="1" t="shared" si="6"/>
        <v>0</v>
      </c>
      <c r="I34" s="574">
        <f ca="1" t="shared" si="7"/>
        <v>0</v>
      </c>
      <c r="J34" s="574">
        <f ca="1" t="shared" si="8"/>
        <v>0</v>
      </c>
      <c r="K34" s="584">
        <f ca="1" t="shared" si="9"/>
        <v>0</v>
      </c>
      <c r="L34" s="586"/>
      <c r="Q34" s="546"/>
      <c r="R34" s="591"/>
      <c r="S34" s="591"/>
      <c r="T34" s="591"/>
    </row>
    <row r="35" s="547" customFormat="1" spans="1:20">
      <c r="A35" s="548">
        <v>20</v>
      </c>
      <c r="B35" s="578" t="str">
        <f ca="1" t="shared" si="3"/>
        <v/>
      </c>
      <c r="C35" s="203" t="str">
        <f ca="1" t="shared" si="4"/>
        <v/>
      </c>
      <c r="D35" s="577" t="str">
        <f ca="1">IF(ISERROR(OFFSET('HARGA SATUAN'!$D$6,MATCH(C35,'HARGA SATUAN'!$C$7:$C$1492,0),0)),"",OFFSET('HARGA SATUAN'!$D$6,MATCH(C35,'HARGA SATUAN'!$C$7:$C$1492,0),0))</f>
        <v/>
      </c>
      <c r="E35" s="577">
        <f ca="1">IF(B35="+","Unit",IF(ISERROR(OFFSET('HARGA SATUAN'!$E$6,MATCH(C35,'HARGA SATUAN'!$C$7:$C$1492,0),0)),"",OFFSET('HARGA SATUAN'!$E$6,MATCH(C35,'HARGA SATUAN'!$C$7:$C$1492,0),0)))</f>
        <v>0</v>
      </c>
      <c r="F35" s="577" t="str">
        <f ca="1" t="shared" si="5"/>
        <v/>
      </c>
      <c r="G35" s="573">
        <f ca="1">IF(ISERROR(OFFSET('HARGA SATUAN'!$I$6,MATCH(C35,'HARGA SATUAN'!$C$7:$C$1492,0),0)),"",OFFSET('HARGA SATUAN'!$I$6,MATCH(C35,'HARGA SATUAN'!$C$7:$C$1492,0),0))</f>
        <v>0</v>
      </c>
      <c r="H35" s="574">
        <f ca="1" t="shared" si="6"/>
        <v>0</v>
      </c>
      <c r="I35" s="574">
        <f ca="1" t="shared" si="7"/>
        <v>0</v>
      </c>
      <c r="J35" s="574">
        <f ca="1" t="shared" si="8"/>
        <v>0</v>
      </c>
      <c r="K35" s="584">
        <f ca="1" t="shared" si="9"/>
        <v>0</v>
      </c>
      <c r="L35" s="586"/>
      <c r="Q35" s="546"/>
      <c r="R35" s="591"/>
      <c r="S35" s="591"/>
      <c r="T35" s="591"/>
    </row>
    <row r="36" s="547" customFormat="1" spans="1:20">
      <c r="A36" s="548">
        <v>21</v>
      </c>
      <c r="B36" s="578" t="str">
        <f ca="1" t="shared" si="3"/>
        <v/>
      </c>
      <c r="C36" s="203" t="str">
        <f ca="1" t="shared" si="4"/>
        <v/>
      </c>
      <c r="D36" s="577" t="str">
        <f ca="1">IF(ISERROR(OFFSET('HARGA SATUAN'!$D$6,MATCH(C36,'HARGA SATUAN'!$C$7:$C$1492,0),0)),"",OFFSET('HARGA SATUAN'!$D$6,MATCH(C36,'HARGA SATUAN'!$C$7:$C$1492,0),0))</f>
        <v/>
      </c>
      <c r="E36" s="577">
        <f ca="1">IF(B36="+","Unit",IF(ISERROR(OFFSET('HARGA SATUAN'!$E$6,MATCH(C36,'HARGA SATUAN'!$C$7:$C$1492,0),0)),"",OFFSET('HARGA SATUAN'!$E$6,MATCH(C36,'HARGA SATUAN'!$C$7:$C$1492,0),0)))</f>
        <v>0</v>
      </c>
      <c r="F36" s="577" t="str">
        <f ca="1" t="shared" si="5"/>
        <v/>
      </c>
      <c r="G36" s="573">
        <f ca="1">IF(ISERROR(OFFSET('HARGA SATUAN'!$I$6,MATCH(C36,'HARGA SATUAN'!$C$7:$C$1492,0),0)),"",OFFSET('HARGA SATUAN'!$I$6,MATCH(C36,'HARGA SATUAN'!$C$7:$C$1492,0),0))</f>
        <v>0</v>
      </c>
      <c r="H36" s="574">
        <f ca="1" t="shared" si="6"/>
        <v>0</v>
      </c>
      <c r="I36" s="574">
        <f ca="1" t="shared" si="7"/>
        <v>0</v>
      </c>
      <c r="J36" s="574">
        <f ca="1" t="shared" si="8"/>
        <v>0</v>
      </c>
      <c r="K36" s="584">
        <f ca="1" t="shared" si="9"/>
        <v>0</v>
      </c>
      <c r="L36" s="586"/>
      <c r="Q36" s="546"/>
      <c r="R36" s="591"/>
      <c r="S36" s="591"/>
      <c r="T36" s="591"/>
    </row>
    <row r="37" s="547" customFormat="1" spans="1:20">
      <c r="A37" s="548">
        <v>22</v>
      </c>
      <c r="B37" s="578" t="str">
        <f ca="1" t="shared" si="3"/>
        <v/>
      </c>
      <c r="C37" s="203" t="str">
        <f ca="1" t="shared" si="4"/>
        <v/>
      </c>
      <c r="D37" s="577" t="str">
        <f ca="1">IF(ISERROR(OFFSET('HARGA SATUAN'!$D$6,MATCH(C37,'HARGA SATUAN'!$C$7:$C$1492,0),0)),"",OFFSET('HARGA SATUAN'!$D$6,MATCH(C37,'HARGA SATUAN'!$C$7:$C$1492,0),0))</f>
        <v/>
      </c>
      <c r="E37" s="577">
        <f ca="1">IF(B37="+","Unit",IF(ISERROR(OFFSET('HARGA SATUAN'!$E$6,MATCH(C37,'HARGA SATUAN'!$C$7:$C$1492,0),0)),"",OFFSET('HARGA SATUAN'!$E$6,MATCH(C37,'HARGA SATUAN'!$C$7:$C$1492,0),0)))</f>
        <v>0</v>
      </c>
      <c r="F37" s="577" t="str">
        <f ca="1" t="shared" si="5"/>
        <v/>
      </c>
      <c r="G37" s="573">
        <f ca="1">IF(ISERROR(OFFSET('HARGA SATUAN'!$I$6,MATCH(C37,'HARGA SATUAN'!$C$7:$C$1492,0),0)),"",OFFSET('HARGA SATUAN'!$I$6,MATCH(C37,'HARGA SATUAN'!$C$7:$C$1492,0),0))</f>
        <v>0</v>
      </c>
      <c r="H37" s="574">
        <f ca="1" t="shared" si="6"/>
        <v>0</v>
      </c>
      <c r="I37" s="574">
        <f ca="1" t="shared" si="7"/>
        <v>0</v>
      </c>
      <c r="J37" s="574">
        <f ca="1" t="shared" si="8"/>
        <v>0</v>
      </c>
      <c r="K37" s="584">
        <f ca="1" t="shared" si="9"/>
        <v>0</v>
      </c>
      <c r="L37" s="586"/>
      <c r="Q37" s="546"/>
      <c r="R37" s="591"/>
      <c r="S37" s="591"/>
      <c r="T37" s="591"/>
    </row>
    <row r="38" s="547" customFormat="1" spans="1:20">
      <c r="A38" s="548">
        <v>23</v>
      </c>
      <c r="B38" s="578" t="str">
        <f ca="1" t="shared" si="3"/>
        <v/>
      </c>
      <c r="C38" s="203" t="str">
        <f ca="1" t="shared" si="4"/>
        <v/>
      </c>
      <c r="D38" s="577" t="str">
        <f ca="1">IF(ISERROR(OFFSET('HARGA SATUAN'!$D$6,MATCH(C38,'HARGA SATUAN'!$C$7:$C$1492,0),0)),"",OFFSET('HARGA SATUAN'!$D$6,MATCH(C38,'HARGA SATUAN'!$C$7:$C$1492,0),0))</f>
        <v/>
      </c>
      <c r="E38" s="577">
        <f ca="1">IF(B38="+","Unit",IF(ISERROR(OFFSET('HARGA SATUAN'!$E$6,MATCH(C38,'HARGA SATUAN'!$C$7:$C$1492,0),0)),"",OFFSET('HARGA SATUAN'!$E$6,MATCH(C38,'HARGA SATUAN'!$C$7:$C$1492,0),0)))</f>
        <v>0</v>
      </c>
      <c r="F38" s="577" t="str">
        <f ca="1" t="shared" si="5"/>
        <v/>
      </c>
      <c r="G38" s="573">
        <f ca="1">IF(ISERROR(OFFSET('HARGA SATUAN'!$I$6,MATCH(C38,'HARGA SATUAN'!$C$7:$C$1492,0),0)),"",OFFSET('HARGA SATUAN'!$I$6,MATCH(C38,'HARGA SATUAN'!$C$7:$C$1492,0),0))</f>
        <v>0</v>
      </c>
      <c r="H38" s="574">
        <f ca="1" t="shared" si="6"/>
        <v>0</v>
      </c>
      <c r="I38" s="574">
        <f ca="1" t="shared" si="7"/>
        <v>0</v>
      </c>
      <c r="J38" s="574">
        <f ca="1" t="shared" si="8"/>
        <v>0</v>
      </c>
      <c r="K38" s="584">
        <f ca="1" t="shared" si="9"/>
        <v>0</v>
      </c>
      <c r="L38" s="586"/>
      <c r="Q38" s="546"/>
      <c r="R38" s="591"/>
      <c r="S38" s="591"/>
      <c r="T38" s="591"/>
    </row>
    <row r="39" s="547" customFormat="1" spans="1:20">
      <c r="A39" s="548">
        <v>24</v>
      </c>
      <c r="B39" s="578" t="str">
        <f ca="1" t="shared" si="3"/>
        <v/>
      </c>
      <c r="C39" s="203" t="str">
        <f ca="1" t="shared" si="4"/>
        <v/>
      </c>
      <c r="D39" s="577" t="str">
        <f ca="1">IF(ISERROR(OFFSET('HARGA SATUAN'!$D$6,MATCH(C39,'HARGA SATUAN'!$C$7:$C$1492,0),0)),"",OFFSET('HARGA SATUAN'!$D$6,MATCH(C39,'HARGA SATUAN'!$C$7:$C$1492,0),0))</f>
        <v/>
      </c>
      <c r="E39" s="577">
        <f ca="1">IF(B39="+","Unit",IF(ISERROR(OFFSET('HARGA SATUAN'!$E$6,MATCH(C39,'HARGA SATUAN'!$C$7:$C$1492,0),0)),"",OFFSET('HARGA SATUAN'!$E$6,MATCH(C39,'HARGA SATUAN'!$C$7:$C$1492,0),0)))</f>
        <v>0</v>
      </c>
      <c r="F39" s="577" t="str">
        <f ca="1" t="shared" si="5"/>
        <v/>
      </c>
      <c r="G39" s="573">
        <f ca="1">IF(ISERROR(OFFSET('HARGA SATUAN'!$I$6,MATCH(C39,'HARGA SATUAN'!$C$7:$C$1492,0),0)),"",OFFSET('HARGA SATUAN'!$I$6,MATCH(C39,'HARGA SATUAN'!$C$7:$C$1492,0),0))</f>
        <v>0</v>
      </c>
      <c r="H39" s="574">
        <f ca="1" t="shared" si="6"/>
        <v>0</v>
      </c>
      <c r="I39" s="574">
        <f ca="1" t="shared" si="7"/>
        <v>0</v>
      </c>
      <c r="J39" s="574">
        <f ca="1" t="shared" si="8"/>
        <v>0</v>
      </c>
      <c r="K39" s="584">
        <f ca="1" t="shared" si="9"/>
        <v>0</v>
      </c>
      <c r="L39" s="586"/>
      <c r="Q39" s="546"/>
      <c r="R39" s="591"/>
      <c r="S39" s="591"/>
      <c r="T39" s="591"/>
    </row>
    <row r="40" s="547" customFormat="1" spans="1:20">
      <c r="A40" s="548">
        <v>25</v>
      </c>
      <c r="B40" s="578" t="str">
        <f ca="1" t="shared" si="3"/>
        <v/>
      </c>
      <c r="C40" s="203" t="str">
        <f ca="1" t="shared" si="4"/>
        <v/>
      </c>
      <c r="D40" s="577" t="str">
        <f ca="1">IF(ISERROR(OFFSET('HARGA SATUAN'!$D$6,MATCH(C40,'HARGA SATUAN'!$C$7:$C$1492,0),0)),"",OFFSET('HARGA SATUAN'!$D$6,MATCH(C40,'HARGA SATUAN'!$C$7:$C$1492,0),0))</f>
        <v/>
      </c>
      <c r="E40" s="577">
        <f ca="1">IF(B40="+","Unit",IF(ISERROR(OFFSET('HARGA SATUAN'!$E$6,MATCH(C40,'HARGA SATUAN'!$C$7:$C$1492,0),0)),"",OFFSET('HARGA SATUAN'!$E$6,MATCH(C40,'HARGA SATUAN'!$C$7:$C$1492,0),0)))</f>
        <v>0</v>
      </c>
      <c r="F40" s="577" t="str">
        <f ca="1" t="shared" si="5"/>
        <v/>
      </c>
      <c r="G40" s="573">
        <f ca="1">IF(ISERROR(OFFSET('HARGA SATUAN'!$I$6,MATCH(C40,'HARGA SATUAN'!$C$7:$C$1492,0),0)),"",OFFSET('HARGA SATUAN'!$I$6,MATCH(C40,'HARGA SATUAN'!$C$7:$C$1492,0),0))</f>
        <v>0</v>
      </c>
      <c r="H40" s="574">
        <f ca="1" t="shared" si="6"/>
        <v>0</v>
      </c>
      <c r="I40" s="574">
        <f ca="1" t="shared" si="7"/>
        <v>0</v>
      </c>
      <c r="J40" s="574">
        <f ca="1" t="shared" si="8"/>
        <v>0</v>
      </c>
      <c r="K40" s="584">
        <f ca="1" t="shared" si="9"/>
        <v>0</v>
      </c>
      <c r="L40" s="586"/>
      <c r="Q40" s="546"/>
      <c r="R40" s="591"/>
      <c r="S40" s="591"/>
      <c r="T40" s="591"/>
    </row>
    <row r="41" s="547" customFormat="1" spans="1:20">
      <c r="A41" s="548">
        <v>26</v>
      </c>
      <c r="B41" s="578" t="str">
        <f ca="1" t="shared" si="3"/>
        <v/>
      </c>
      <c r="C41" s="203" t="str">
        <f ca="1" t="shared" si="4"/>
        <v/>
      </c>
      <c r="D41" s="577" t="str">
        <f ca="1">IF(ISERROR(OFFSET('HARGA SATUAN'!$D$6,MATCH(C41,'HARGA SATUAN'!$C$7:$C$1492,0),0)),"",OFFSET('HARGA SATUAN'!$D$6,MATCH(C41,'HARGA SATUAN'!$C$7:$C$1492,0),0))</f>
        <v/>
      </c>
      <c r="E41" s="577">
        <f ca="1">IF(B41="+","Unit",IF(ISERROR(OFFSET('HARGA SATUAN'!$E$6,MATCH(C41,'HARGA SATUAN'!$C$7:$C$1492,0),0)),"",OFFSET('HARGA SATUAN'!$E$6,MATCH(C41,'HARGA SATUAN'!$C$7:$C$1492,0),0)))</f>
        <v>0</v>
      </c>
      <c r="F41" s="577" t="str">
        <f ca="1" t="shared" si="5"/>
        <v/>
      </c>
      <c r="G41" s="573">
        <f ca="1">IF(ISERROR(OFFSET('HARGA SATUAN'!$I$6,MATCH(C41,'HARGA SATUAN'!$C$7:$C$1492,0),0)),"",OFFSET('HARGA SATUAN'!$I$6,MATCH(C41,'HARGA SATUAN'!$C$7:$C$1492,0),0))</f>
        <v>0</v>
      </c>
      <c r="H41" s="574">
        <f ca="1" t="shared" si="6"/>
        <v>0</v>
      </c>
      <c r="I41" s="574">
        <f ca="1" t="shared" si="7"/>
        <v>0</v>
      </c>
      <c r="J41" s="574">
        <f ca="1" t="shared" si="8"/>
        <v>0</v>
      </c>
      <c r="K41" s="584">
        <f ca="1" t="shared" si="9"/>
        <v>0</v>
      </c>
      <c r="L41" s="586"/>
      <c r="Q41" s="546"/>
      <c r="R41" s="591"/>
      <c r="S41" s="591"/>
      <c r="T41" s="591"/>
    </row>
    <row r="42" s="547" customFormat="1" spans="1:20">
      <c r="A42" s="548">
        <v>27</v>
      </c>
      <c r="B42" s="578" t="str">
        <f ca="1" t="shared" si="3"/>
        <v/>
      </c>
      <c r="C42" s="203" t="str">
        <f ca="1" t="shared" si="4"/>
        <v/>
      </c>
      <c r="D42" s="577" t="str">
        <f ca="1">IF(ISERROR(OFFSET('HARGA SATUAN'!$D$6,MATCH(C42,'HARGA SATUAN'!$C$7:$C$1492,0),0)),"",OFFSET('HARGA SATUAN'!$D$6,MATCH(C42,'HARGA SATUAN'!$C$7:$C$1492,0),0))</f>
        <v/>
      </c>
      <c r="E42" s="577">
        <f ca="1">IF(B42="+","Unit",IF(ISERROR(OFFSET('HARGA SATUAN'!$E$6,MATCH(C42,'HARGA SATUAN'!$C$7:$C$1492,0),0)),"",OFFSET('HARGA SATUAN'!$E$6,MATCH(C42,'HARGA SATUAN'!$C$7:$C$1492,0),0)))</f>
        <v>0</v>
      </c>
      <c r="F42" s="577" t="str">
        <f ca="1" t="shared" si="5"/>
        <v/>
      </c>
      <c r="G42" s="573">
        <f ca="1">IF(ISERROR(OFFSET('HARGA SATUAN'!$I$6,MATCH(C42,'HARGA SATUAN'!$C$7:$C$1492,0),0)),"",OFFSET('HARGA SATUAN'!$I$6,MATCH(C42,'HARGA SATUAN'!$C$7:$C$1492,0),0))</f>
        <v>0</v>
      </c>
      <c r="H42" s="574">
        <f ca="1" t="shared" si="6"/>
        <v>0</v>
      </c>
      <c r="I42" s="574">
        <f ca="1" t="shared" si="7"/>
        <v>0</v>
      </c>
      <c r="J42" s="574">
        <f ca="1" t="shared" si="8"/>
        <v>0</v>
      </c>
      <c r="K42" s="584">
        <f ca="1" t="shared" si="9"/>
        <v>0</v>
      </c>
      <c r="L42" s="586"/>
      <c r="Q42" s="546"/>
      <c r="R42" s="591"/>
      <c r="S42" s="591"/>
      <c r="T42" s="591"/>
    </row>
    <row r="43" s="547" customFormat="1" spans="1:20">
      <c r="A43" s="548">
        <v>28</v>
      </c>
      <c r="B43" s="578" t="str">
        <f ca="1" t="shared" si="3"/>
        <v/>
      </c>
      <c r="C43" s="203" t="str">
        <f ca="1" t="shared" si="4"/>
        <v/>
      </c>
      <c r="D43" s="577" t="str">
        <f ca="1">IF(ISERROR(OFFSET('HARGA SATUAN'!$D$6,MATCH(C43,'HARGA SATUAN'!$C$7:$C$1492,0),0)),"",OFFSET('HARGA SATUAN'!$D$6,MATCH(C43,'HARGA SATUAN'!$C$7:$C$1492,0),0))</f>
        <v/>
      </c>
      <c r="E43" s="577">
        <f ca="1">IF(B43="+","Unit",IF(ISERROR(OFFSET('HARGA SATUAN'!$E$6,MATCH(C43,'HARGA SATUAN'!$C$7:$C$1492,0),0)),"",OFFSET('HARGA SATUAN'!$E$6,MATCH(C43,'HARGA SATUAN'!$C$7:$C$1492,0),0)))</f>
        <v>0</v>
      </c>
      <c r="F43" s="577" t="str">
        <f ca="1" t="shared" si="5"/>
        <v/>
      </c>
      <c r="G43" s="573">
        <f ca="1">IF(ISERROR(OFFSET('HARGA SATUAN'!$I$6,MATCH(C43,'HARGA SATUAN'!$C$7:$C$1492,0),0)),"",OFFSET('HARGA SATUAN'!$I$6,MATCH(C43,'HARGA SATUAN'!$C$7:$C$1492,0),0))</f>
        <v>0</v>
      </c>
      <c r="H43" s="574">
        <f ca="1" t="shared" si="6"/>
        <v>0</v>
      </c>
      <c r="I43" s="574">
        <f ca="1" t="shared" si="7"/>
        <v>0</v>
      </c>
      <c r="J43" s="574">
        <f ca="1" t="shared" si="8"/>
        <v>0</v>
      </c>
      <c r="K43" s="584">
        <f ca="1" t="shared" si="9"/>
        <v>0</v>
      </c>
      <c r="L43" s="586"/>
      <c r="Q43" s="546"/>
      <c r="R43" s="591"/>
      <c r="S43" s="591"/>
      <c r="T43" s="591"/>
    </row>
    <row r="44" s="547" customFormat="1" spans="1:20">
      <c r="A44" s="548">
        <v>29</v>
      </c>
      <c r="B44" s="578" t="str">
        <f ca="1" t="shared" si="3"/>
        <v/>
      </c>
      <c r="C44" s="203" t="str">
        <f ca="1" t="shared" si="4"/>
        <v/>
      </c>
      <c r="D44" s="577" t="str">
        <f ca="1">IF(ISERROR(OFFSET('HARGA SATUAN'!$D$6,MATCH(C44,'HARGA SATUAN'!$C$7:$C$1492,0),0)),"",OFFSET('HARGA SATUAN'!$D$6,MATCH(C44,'HARGA SATUAN'!$C$7:$C$1492,0),0))</f>
        <v/>
      </c>
      <c r="E44" s="577">
        <f ca="1">IF(B44="+","Unit",IF(ISERROR(OFFSET('HARGA SATUAN'!$E$6,MATCH(C44,'HARGA SATUAN'!$C$7:$C$1492,0),0)),"",OFFSET('HARGA SATUAN'!$E$6,MATCH(C44,'HARGA SATUAN'!$C$7:$C$1492,0),0)))</f>
        <v>0</v>
      </c>
      <c r="F44" s="577" t="str">
        <f ca="1" t="shared" si="5"/>
        <v/>
      </c>
      <c r="G44" s="573">
        <f ca="1">IF(ISERROR(OFFSET('HARGA SATUAN'!$I$6,MATCH(C44,'HARGA SATUAN'!$C$7:$C$1492,0),0)),"",OFFSET('HARGA SATUAN'!$I$6,MATCH(C44,'HARGA SATUAN'!$C$7:$C$1492,0),0))</f>
        <v>0</v>
      </c>
      <c r="H44" s="574">
        <f ca="1" t="shared" si="6"/>
        <v>0</v>
      </c>
      <c r="I44" s="574">
        <f ca="1" t="shared" si="7"/>
        <v>0</v>
      </c>
      <c r="J44" s="574">
        <f ca="1" t="shared" si="8"/>
        <v>0</v>
      </c>
      <c r="K44" s="584">
        <f ca="1" t="shared" si="9"/>
        <v>0</v>
      </c>
      <c r="L44" s="586"/>
      <c r="Q44" s="546"/>
      <c r="R44" s="591"/>
      <c r="S44" s="591"/>
      <c r="T44" s="591"/>
    </row>
    <row r="45" s="547" customFormat="1" spans="1:20">
      <c r="A45" s="548">
        <v>30</v>
      </c>
      <c r="B45" s="578" t="str">
        <f ca="1" t="shared" si="3"/>
        <v/>
      </c>
      <c r="C45" s="203" t="str">
        <f ca="1" t="shared" si="4"/>
        <v/>
      </c>
      <c r="D45" s="577" t="str">
        <f ca="1">IF(ISERROR(OFFSET('HARGA SATUAN'!$D$6,MATCH(C45,'HARGA SATUAN'!$C$7:$C$1492,0),0)),"",OFFSET('HARGA SATUAN'!$D$6,MATCH(C45,'HARGA SATUAN'!$C$7:$C$1492,0),0))</f>
        <v/>
      </c>
      <c r="E45" s="577">
        <f ca="1">IF(B45="+","Unit",IF(ISERROR(OFFSET('HARGA SATUAN'!$E$6,MATCH(C45,'HARGA SATUAN'!$C$7:$C$1492,0),0)),"",OFFSET('HARGA SATUAN'!$E$6,MATCH(C45,'HARGA SATUAN'!$C$7:$C$1492,0),0)))</f>
        <v>0</v>
      </c>
      <c r="F45" s="577" t="str">
        <f ca="1" t="shared" si="5"/>
        <v/>
      </c>
      <c r="G45" s="573">
        <f ca="1">IF(ISERROR(OFFSET('HARGA SATUAN'!$I$6,MATCH(C45,'HARGA SATUAN'!$C$7:$C$1492,0),0)),"",OFFSET('HARGA SATUAN'!$I$6,MATCH(C45,'HARGA SATUAN'!$C$7:$C$1492,0),0))</f>
        <v>0</v>
      </c>
      <c r="H45" s="574">
        <f ca="1" t="shared" si="6"/>
        <v>0</v>
      </c>
      <c r="I45" s="574">
        <f ca="1" t="shared" si="7"/>
        <v>0</v>
      </c>
      <c r="J45" s="574">
        <f ca="1" t="shared" si="8"/>
        <v>0</v>
      </c>
      <c r="K45" s="584">
        <f ca="1" t="shared" si="9"/>
        <v>0</v>
      </c>
      <c r="L45" s="586"/>
      <c r="Q45" s="546"/>
      <c r="R45" s="591"/>
      <c r="S45" s="591"/>
      <c r="T45" s="591"/>
    </row>
    <row r="46" s="547" customFormat="1" spans="1:20">
      <c r="A46" s="548">
        <v>31</v>
      </c>
      <c r="B46" s="578" t="str">
        <f ca="1" t="shared" si="3"/>
        <v/>
      </c>
      <c r="C46" s="203" t="str">
        <f ca="1" t="shared" si="4"/>
        <v/>
      </c>
      <c r="D46" s="577" t="str">
        <f ca="1">IF(ISERROR(OFFSET('HARGA SATUAN'!$D$6,MATCH(C46,'HARGA SATUAN'!$C$7:$C$1492,0),0)),"",OFFSET('HARGA SATUAN'!$D$6,MATCH(C46,'HARGA SATUAN'!$C$7:$C$1492,0),0))</f>
        <v/>
      </c>
      <c r="E46" s="577">
        <f ca="1">IF(B46="+","Unit",IF(ISERROR(OFFSET('HARGA SATUAN'!$E$6,MATCH(C46,'HARGA SATUAN'!$C$7:$C$1492,0),0)),"",OFFSET('HARGA SATUAN'!$E$6,MATCH(C46,'HARGA SATUAN'!$C$7:$C$1492,0),0)))</f>
        <v>0</v>
      </c>
      <c r="F46" s="577" t="str">
        <f ca="1" t="shared" si="5"/>
        <v/>
      </c>
      <c r="G46" s="573">
        <f ca="1">IF(ISERROR(OFFSET('HARGA SATUAN'!$I$6,MATCH(C46,'HARGA SATUAN'!$C$7:$C$1492,0),0)),"",OFFSET('HARGA SATUAN'!$I$6,MATCH(C46,'HARGA SATUAN'!$C$7:$C$1492,0),0))</f>
        <v>0</v>
      </c>
      <c r="H46" s="574">
        <f ca="1" t="shared" si="6"/>
        <v>0</v>
      </c>
      <c r="I46" s="574">
        <f ca="1" t="shared" si="7"/>
        <v>0</v>
      </c>
      <c r="J46" s="574">
        <f ca="1" t="shared" si="8"/>
        <v>0</v>
      </c>
      <c r="K46" s="584">
        <f ca="1" t="shared" si="9"/>
        <v>0</v>
      </c>
      <c r="L46" s="586"/>
      <c r="Q46" s="546"/>
      <c r="R46" s="591"/>
      <c r="S46" s="591"/>
      <c r="T46" s="591"/>
    </row>
    <row r="47" s="547" customFormat="1" spans="1:20">
      <c r="A47" s="548">
        <v>32</v>
      </c>
      <c r="B47" s="578" t="str">
        <f ca="1" t="shared" ref="B17:B80" si="10">IF(C47="","",A47)</f>
        <v/>
      </c>
      <c r="C47" s="203" t="str">
        <f ca="1" t="shared" ref="C17:C80" si="11">IF(ISERROR(OFFSET($C$223,MATCH(A47,$F$224:$F$373,0),0)),"",OFFSET($C$223,MATCH(A47,$F$224:$F$373,0),0))</f>
        <v/>
      </c>
      <c r="D47" s="577" t="str">
        <f ca="1">IF(ISERROR(OFFSET('HARGA SATUAN'!$D$6,MATCH(C47,'HARGA SATUAN'!$C$7:$C$1492,0),0)),"",OFFSET('HARGA SATUAN'!$D$6,MATCH(C47,'HARGA SATUAN'!$C$7:$C$1492,0),0))</f>
        <v/>
      </c>
      <c r="E47" s="577">
        <f ca="1">IF(B47="+","Unit",IF(ISERROR(OFFSET('HARGA SATUAN'!$E$6,MATCH(C47,'HARGA SATUAN'!$C$7:$C$1492,0),0)),"",OFFSET('HARGA SATUAN'!$E$6,MATCH(C47,'HARGA SATUAN'!$C$7:$C$1492,0),0)))</f>
        <v>0</v>
      </c>
      <c r="F47" s="577" t="str">
        <f ca="1" t="shared" ref="F17:F80" si="12">IF(ISERROR(OFFSET($D$223,MATCH(A47,$F$224:$F$373,0),0)),"",OFFSET($D$223,MATCH(A47,$F$224:$F$373,0),0))</f>
        <v/>
      </c>
      <c r="G47" s="573">
        <f ca="1">IF(ISERROR(OFFSET('HARGA SATUAN'!$I$6,MATCH(C47,'HARGA SATUAN'!$C$7:$C$1492,0),0)),"",OFFSET('HARGA SATUAN'!$I$6,MATCH(C47,'HARGA SATUAN'!$C$7:$C$1492,0),0))</f>
        <v>0</v>
      </c>
      <c r="H47" s="574">
        <f ca="1" t="shared" si="0"/>
        <v>0</v>
      </c>
      <c r="I47" s="574">
        <f ca="1" t="shared" si="1"/>
        <v>0</v>
      </c>
      <c r="J47" s="574">
        <f ca="1" t="shared" si="2"/>
        <v>0</v>
      </c>
      <c r="K47" s="584">
        <f ca="1">SUM(H47:J47)</f>
        <v>0</v>
      </c>
      <c r="L47" s="586"/>
      <c r="Q47" s="546"/>
      <c r="R47" s="591"/>
      <c r="S47" s="591"/>
      <c r="T47" s="591"/>
    </row>
    <row r="48" s="547" customFormat="1" spans="1:20">
      <c r="A48" s="548">
        <v>33</v>
      </c>
      <c r="B48" s="578" t="str">
        <f ca="1" t="shared" si="10"/>
        <v/>
      </c>
      <c r="C48" s="203" t="str">
        <f ca="1" t="shared" si="11"/>
        <v/>
      </c>
      <c r="D48" s="577" t="str">
        <f ca="1">IF(ISERROR(OFFSET('HARGA SATUAN'!$D$6,MATCH(C48,'HARGA SATUAN'!$C$7:$C$1492,0),0)),"",OFFSET('HARGA SATUAN'!$D$6,MATCH(C48,'HARGA SATUAN'!$C$7:$C$1492,0),0))</f>
        <v/>
      </c>
      <c r="E48" s="577">
        <f ca="1">IF(B48="+","Unit",IF(ISERROR(OFFSET('HARGA SATUAN'!$E$6,MATCH(C48,'HARGA SATUAN'!$C$7:$C$1492,0),0)),"",OFFSET('HARGA SATUAN'!$E$6,MATCH(C48,'HARGA SATUAN'!$C$7:$C$1492,0),0)))</f>
        <v>0</v>
      </c>
      <c r="F48" s="577" t="str">
        <f ca="1" t="shared" si="12"/>
        <v/>
      </c>
      <c r="G48" s="573">
        <f ca="1">IF(ISERROR(OFFSET('HARGA SATUAN'!$I$6,MATCH(C48,'HARGA SATUAN'!$C$7:$C$1492,0),0)),"",OFFSET('HARGA SATUAN'!$I$6,MATCH(C48,'HARGA SATUAN'!$C$7:$C$1492,0),0))</f>
        <v>0</v>
      </c>
      <c r="H48" s="574">
        <f ca="1" t="shared" si="0"/>
        <v>0</v>
      </c>
      <c r="I48" s="574">
        <f ca="1" t="shared" si="1"/>
        <v>0</v>
      </c>
      <c r="J48" s="574">
        <f ca="1" t="shared" si="2"/>
        <v>0</v>
      </c>
      <c r="K48" s="584">
        <f ca="1">SUM(H48:J48)</f>
        <v>0</v>
      </c>
      <c r="L48" s="586"/>
      <c r="Q48" s="546"/>
      <c r="R48" s="591"/>
      <c r="S48" s="591"/>
      <c r="T48" s="591"/>
    </row>
    <row r="49" s="547" customFormat="1" spans="1:20">
      <c r="A49" s="548">
        <v>34</v>
      </c>
      <c r="B49" s="578" t="str">
        <f ca="1" t="shared" si="10"/>
        <v/>
      </c>
      <c r="C49" s="203" t="str">
        <f ca="1" t="shared" si="11"/>
        <v/>
      </c>
      <c r="D49" s="577" t="str">
        <f ca="1">IF(ISERROR(OFFSET('HARGA SATUAN'!$D$6,MATCH(C49,'HARGA SATUAN'!$C$7:$C$1492,0),0)),"",OFFSET('HARGA SATUAN'!$D$6,MATCH(C49,'HARGA SATUAN'!$C$7:$C$1492,0),0))</f>
        <v/>
      </c>
      <c r="E49" s="577">
        <f ca="1">IF(B49="+","Unit",IF(ISERROR(OFFSET('HARGA SATUAN'!$E$6,MATCH(C49,'HARGA SATUAN'!$C$7:$C$1492,0),0)),"",OFFSET('HARGA SATUAN'!$E$6,MATCH(C49,'HARGA SATUAN'!$C$7:$C$1492,0),0)))</f>
        <v>0</v>
      </c>
      <c r="F49" s="577" t="str">
        <f ca="1" t="shared" si="12"/>
        <v/>
      </c>
      <c r="G49" s="573">
        <f ca="1">IF(ISERROR(OFFSET('HARGA SATUAN'!$I$6,MATCH(C49,'HARGA SATUAN'!$C$7:$C$1492,0),0)),"",OFFSET('HARGA SATUAN'!$I$6,MATCH(C49,'HARGA SATUAN'!$C$7:$C$1492,0),0))</f>
        <v>0</v>
      </c>
      <c r="H49" s="574">
        <f ca="1" t="shared" si="0"/>
        <v>0</v>
      </c>
      <c r="I49" s="574">
        <f ca="1" t="shared" si="1"/>
        <v>0</v>
      </c>
      <c r="J49" s="574">
        <f ca="1" t="shared" si="2"/>
        <v>0</v>
      </c>
      <c r="K49" s="584">
        <f ca="1">SUM(H49:J49)</f>
        <v>0</v>
      </c>
      <c r="L49" s="586"/>
      <c r="Q49" s="546"/>
      <c r="R49" s="591"/>
      <c r="S49" s="591"/>
      <c r="T49" s="591"/>
    </row>
    <row r="50" s="547" customFormat="1" spans="1:20">
      <c r="A50" s="548">
        <v>35</v>
      </c>
      <c r="B50" s="578" t="str">
        <f ca="1" t="shared" si="10"/>
        <v/>
      </c>
      <c r="C50" s="203" t="str">
        <f ca="1" t="shared" si="11"/>
        <v/>
      </c>
      <c r="D50" s="577" t="str">
        <f ca="1">IF(ISERROR(OFFSET('HARGA SATUAN'!$D$6,MATCH(C50,'HARGA SATUAN'!$C$7:$C$1492,0),0)),"",OFFSET('HARGA SATUAN'!$D$6,MATCH(C50,'HARGA SATUAN'!$C$7:$C$1492,0),0))</f>
        <v/>
      </c>
      <c r="E50" s="577">
        <f ca="1">IF(B50="+","Unit",IF(ISERROR(OFFSET('HARGA SATUAN'!$E$6,MATCH(C50,'HARGA SATUAN'!$C$7:$C$1492,0),0)),"",OFFSET('HARGA SATUAN'!$E$6,MATCH(C50,'HARGA SATUAN'!$C$7:$C$1492,0),0)))</f>
        <v>0</v>
      </c>
      <c r="F50" s="577" t="str">
        <f ca="1" t="shared" si="12"/>
        <v/>
      </c>
      <c r="G50" s="573">
        <f ca="1">IF(ISERROR(OFFSET('HARGA SATUAN'!$I$6,MATCH(C50,'HARGA SATUAN'!$C$7:$C$1492,0),0)),"",OFFSET('HARGA SATUAN'!$I$6,MATCH(C50,'HARGA SATUAN'!$C$7:$C$1492,0),0))</f>
        <v>0</v>
      </c>
      <c r="H50" s="574">
        <f ca="1" t="shared" si="0"/>
        <v>0</v>
      </c>
      <c r="I50" s="574">
        <f ca="1" t="shared" si="1"/>
        <v>0</v>
      </c>
      <c r="J50" s="574">
        <f ca="1" t="shared" si="2"/>
        <v>0</v>
      </c>
      <c r="K50" s="584">
        <f ca="1">SUM(H50:J50)</f>
        <v>0</v>
      </c>
      <c r="L50" s="586"/>
      <c r="Q50" s="546"/>
      <c r="R50" s="591"/>
      <c r="S50" s="591"/>
      <c r="T50" s="591"/>
    </row>
    <row r="51" s="547" customFormat="1" spans="1:20">
      <c r="A51" s="548">
        <v>36</v>
      </c>
      <c r="B51" s="578" t="str">
        <f ca="1" t="shared" si="10"/>
        <v/>
      </c>
      <c r="C51" s="203" t="str">
        <f ca="1" t="shared" si="11"/>
        <v/>
      </c>
      <c r="D51" s="577" t="str">
        <f ca="1">IF(ISERROR(OFFSET('HARGA SATUAN'!$D$6,MATCH(C51,'HARGA SATUAN'!$C$7:$C$1492,0),0)),"",OFFSET('HARGA SATUAN'!$D$6,MATCH(C51,'HARGA SATUAN'!$C$7:$C$1492,0),0))</f>
        <v/>
      </c>
      <c r="E51" s="577">
        <f ca="1">IF(B51="+","Unit",IF(ISERROR(OFFSET('HARGA SATUAN'!$E$6,MATCH(C51,'HARGA SATUAN'!$C$7:$C$1492,0),0)),"",OFFSET('HARGA SATUAN'!$E$6,MATCH(C51,'HARGA SATUAN'!$C$7:$C$1492,0),0)))</f>
        <v>0</v>
      </c>
      <c r="F51" s="577" t="str">
        <f ca="1" t="shared" si="12"/>
        <v/>
      </c>
      <c r="G51" s="573">
        <f ca="1">IF(ISERROR(OFFSET('HARGA SATUAN'!$I$6,MATCH(C51,'HARGA SATUAN'!$C$7:$C$1492,0),0)),"",OFFSET('HARGA SATUAN'!$I$6,MATCH(C51,'HARGA SATUAN'!$C$7:$C$1492,0),0))</f>
        <v>0</v>
      </c>
      <c r="H51" s="574">
        <f ca="1" t="shared" si="0"/>
        <v>0</v>
      </c>
      <c r="I51" s="574">
        <f ca="1" t="shared" si="1"/>
        <v>0</v>
      </c>
      <c r="J51" s="574">
        <f ca="1" t="shared" si="2"/>
        <v>0</v>
      </c>
      <c r="K51" s="584">
        <f ca="1">SUM(H51:J51)</f>
        <v>0</v>
      </c>
      <c r="L51" s="586"/>
      <c r="Q51" s="546"/>
      <c r="R51" s="591"/>
      <c r="S51" s="591"/>
      <c r="T51" s="591"/>
    </row>
    <row r="52" s="547" customFormat="1" spans="1:20">
      <c r="A52" s="548">
        <v>37</v>
      </c>
      <c r="B52" s="578" t="str">
        <f ca="1" t="shared" si="10"/>
        <v/>
      </c>
      <c r="C52" s="203" t="str">
        <f ca="1" t="shared" si="11"/>
        <v/>
      </c>
      <c r="D52" s="577" t="str">
        <f ca="1">IF(ISERROR(OFFSET('HARGA SATUAN'!$D$6,MATCH(C52,'HARGA SATUAN'!$C$7:$C$1492,0),0)),"",OFFSET('HARGA SATUAN'!$D$6,MATCH(C52,'HARGA SATUAN'!$C$7:$C$1492,0),0))</f>
        <v/>
      </c>
      <c r="E52" s="577">
        <f ca="1">IF(B52="+","Unit",IF(ISERROR(OFFSET('HARGA SATUAN'!$E$6,MATCH(C52,'HARGA SATUAN'!$C$7:$C$1492,0),0)),"",OFFSET('HARGA SATUAN'!$E$6,MATCH(C52,'HARGA SATUAN'!$C$7:$C$1492,0),0)))</f>
        <v>0</v>
      </c>
      <c r="F52" s="577" t="str">
        <f ca="1" t="shared" si="12"/>
        <v/>
      </c>
      <c r="G52" s="573">
        <f ca="1">IF(ISERROR(OFFSET('HARGA SATUAN'!$I$6,MATCH(C52,'HARGA SATUAN'!$C$7:$C$1492,0),0)),"",OFFSET('HARGA SATUAN'!$I$6,MATCH(C52,'HARGA SATUAN'!$C$7:$C$1492,0),0))</f>
        <v>0</v>
      </c>
      <c r="H52" s="574">
        <f ca="1" t="shared" si="0"/>
        <v>0</v>
      </c>
      <c r="I52" s="574">
        <f ca="1" t="shared" si="1"/>
        <v>0</v>
      </c>
      <c r="J52" s="574">
        <f ca="1" t="shared" si="2"/>
        <v>0</v>
      </c>
      <c r="K52" s="584">
        <f ca="1">SUM(H52:J52)</f>
        <v>0</v>
      </c>
      <c r="L52" s="586"/>
      <c r="Q52" s="546"/>
      <c r="R52" s="591"/>
      <c r="S52" s="591"/>
      <c r="T52" s="591"/>
    </row>
    <row r="53" s="547" customFormat="1" spans="1:20">
      <c r="A53" s="548">
        <v>38</v>
      </c>
      <c r="B53" s="578" t="str">
        <f ca="1" t="shared" si="10"/>
        <v/>
      </c>
      <c r="C53" s="203" t="str">
        <f ca="1" t="shared" si="11"/>
        <v/>
      </c>
      <c r="D53" s="577" t="str">
        <f ca="1">IF(ISERROR(OFFSET('HARGA SATUAN'!$D$6,MATCH(C53,'HARGA SATUAN'!$C$7:$C$1492,0),0)),"",OFFSET('HARGA SATUAN'!$D$6,MATCH(C53,'HARGA SATUAN'!$C$7:$C$1492,0),0))</f>
        <v/>
      </c>
      <c r="E53" s="577">
        <f ca="1">IF(B53="+","Unit",IF(ISERROR(OFFSET('HARGA SATUAN'!$E$6,MATCH(C53,'HARGA SATUAN'!$C$7:$C$1492,0),0)),"",OFFSET('HARGA SATUAN'!$E$6,MATCH(C53,'HARGA SATUAN'!$C$7:$C$1492,0),0)))</f>
        <v>0</v>
      </c>
      <c r="F53" s="577" t="str">
        <f ca="1" t="shared" si="12"/>
        <v/>
      </c>
      <c r="G53" s="573">
        <f ca="1">IF(ISERROR(OFFSET('HARGA SATUAN'!$I$6,MATCH(C53,'HARGA SATUAN'!$C$7:$C$1492,0),0)),"",OFFSET('HARGA SATUAN'!$I$6,MATCH(C53,'HARGA SATUAN'!$C$7:$C$1492,0),0))</f>
        <v>0</v>
      </c>
      <c r="H53" s="574">
        <f ca="1" t="shared" si="0"/>
        <v>0</v>
      </c>
      <c r="I53" s="574">
        <f ca="1" t="shared" si="1"/>
        <v>0</v>
      </c>
      <c r="J53" s="574">
        <f ca="1" t="shared" si="2"/>
        <v>0</v>
      </c>
      <c r="K53" s="584">
        <f ca="1">SUM(H53:J53)</f>
        <v>0</v>
      </c>
      <c r="L53" s="586"/>
      <c r="Q53" s="546"/>
      <c r="R53" s="591"/>
      <c r="S53" s="591"/>
      <c r="T53" s="591"/>
    </row>
    <row r="54" s="547" customFormat="1" spans="1:20">
      <c r="A54" s="548">
        <v>39</v>
      </c>
      <c r="B54" s="578" t="str">
        <f ca="1" t="shared" si="10"/>
        <v/>
      </c>
      <c r="C54" s="203" t="str">
        <f ca="1" t="shared" si="11"/>
        <v/>
      </c>
      <c r="D54" s="577" t="str">
        <f ca="1">IF(ISERROR(OFFSET('HARGA SATUAN'!$D$6,MATCH(C54,'HARGA SATUAN'!$C$7:$C$1492,0),0)),"",OFFSET('HARGA SATUAN'!$D$6,MATCH(C54,'HARGA SATUAN'!$C$7:$C$1492,0),0))</f>
        <v/>
      </c>
      <c r="E54" s="577">
        <f ca="1">IF(B54="+","Unit",IF(ISERROR(OFFSET('HARGA SATUAN'!$E$6,MATCH(C54,'HARGA SATUAN'!$C$7:$C$1492,0),0)),"",OFFSET('HARGA SATUAN'!$E$6,MATCH(C54,'HARGA SATUAN'!$C$7:$C$1492,0),0)))</f>
        <v>0</v>
      </c>
      <c r="F54" s="577" t="str">
        <f ca="1" t="shared" si="12"/>
        <v/>
      </c>
      <c r="G54" s="573">
        <f ca="1">IF(ISERROR(OFFSET('HARGA SATUAN'!$I$6,MATCH(C54,'HARGA SATUAN'!$C$7:$C$1492,0),0)),"",OFFSET('HARGA SATUAN'!$I$6,MATCH(C54,'HARGA SATUAN'!$C$7:$C$1492,0),0))</f>
        <v>0</v>
      </c>
      <c r="H54" s="574">
        <f ca="1" t="shared" si="0"/>
        <v>0</v>
      </c>
      <c r="I54" s="574">
        <f ca="1" t="shared" si="1"/>
        <v>0</v>
      </c>
      <c r="J54" s="574">
        <f ca="1" t="shared" si="2"/>
        <v>0</v>
      </c>
      <c r="K54" s="584">
        <f ca="1">SUM(H54:J54)</f>
        <v>0</v>
      </c>
      <c r="L54" s="586"/>
      <c r="Q54" s="546"/>
      <c r="R54" s="591"/>
      <c r="S54" s="591"/>
      <c r="T54" s="591"/>
    </row>
    <row r="55" s="547" customFormat="1" spans="1:20">
      <c r="A55" s="548">
        <v>40</v>
      </c>
      <c r="B55" s="578" t="str">
        <f ca="1" t="shared" si="10"/>
        <v/>
      </c>
      <c r="C55" s="203" t="str">
        <f ca="1" t="shared" si="11"/>
        <v/>
      </c>
      <c r="D55" s="577" t="str">
        <f ca="1">IF(ISERROR(OFFSET('HARGA SATUAN'!$D$6,MATCH(C55,'HARGA SATUAN'!$C$7:$C$1492,0),0)),"",OFFSET('HARGA SATUAN'!$D$6,MATCH(C55,'HARGA SATUAN'!$C$7:$C$1492,0),0))</f>
        <v/>
      </c>
      <c r="E55" s="577">
        <f ca="1">IF(B55="+","Unit",IF(ISERROR(OFFSET('HARGA SATUAN'!$E$6,MATCH(C55,'HARGA SATUAN'!$C$7:$C$1492,0),0)),"",OFFSET('HARGA SATUAN'!$E$6,MATCH(C55,'HARGA SATUAN'!$C$7:$C$1492,0),0)))</f>
        <v>0</v>
      </c>
      <c r="F55" s="577" t="str">
        <f ca="1" t="shared" si="12"/>
        <v/>
      </c>
      <c r="G55" s="573">
        <f ca="1">IF(ISERROR(OFFSET('HARGA SATUAN'!$I$6,MATCH(C55,'HARGA SATUAN'!$C$7:$C$1492,0),0)),"",OFFSET('HARGA SATUAN'!$I$6,MATCH(C55,'HARGA SATUAN'!$C$7:$C$1492,0),0))</f>
        <v>0</v>
      </c>
      <c r="H55" s="574">
        <f ca="1" t="shared" si="0"/>
        <v>0</v>
      </c>
      <c r="I55" s="574">
        <f ca="1" t="shared" si="1"/>
        <v>0</v>
      </c>
      <c r="J55" s="574">
        <f ca="1" t="shared" si="2"/>
        <v>0</v>
      </c>
      <c r="K55" s="584">
        <f ca="1">SUM(H55:J55)</f>
        <v>0</v>
      </c>
      <c r="L55" s="586"/>
      <c r="Q55" s="546"/>
      <c r="R55" s="591"/>
      <c r="S55" s="591"/>
      <c r="T55" s="591"/>
    </row>
    <row r="56" s="547" customFormat="1" spans="1:20">
      <c r="A56" s="548">
        <v>41</v>
      </c>
      <c r="B56" s="578" t="str">
        <f ca="1" t="shared" si="10"/>
        <v/>
      </c>
      <c r="C56" s="203" t="str">
        <f ca="1" t="shared" si="11"/>
        <v/>
      </c>
      <c r="D56" s="577" t="str">
        <f ca="1">IF(ISERROR(OFFSET('HARGA SATUAN'!$D$6,MATCH(C56,'HARGA SATUAN'!$C$7:$C$1492,0),0)),"",OFFSET('HARGA SATUAN'!$D$6,MATCH(C56,'HARGA SATUAN'!$C$7:$C$1492,0),0))</f>
        <v/>
      </c>
      <c r="E56" s="577">
        <f ca="1">IF(B56="+","Unit",IF(ISERROR(OFFSET('HARGA SATUAN'!$E$6,MATCH(C56,'HARGA SATUAN'!$C$7:$C$1492,0),0)),"",OFFSET('HARGA SATUAN'!$E$6,MATCH(C56,'HARGA SATUAN'!$C$7:$C$1492,0),0)))</f>
        <v>0</v>
      </c>
      <c r="F56" s="577" t="str">
        <f ca="1" t="shared" si="12"/>
        <v/>
      </c>
      <c r="G56" s="573">
        <f ca="1">IF(ISERROR(OFFSET('HARGA SATUAN'!$I$6,MATCH(C56,'HARGA SATUAN'!$C$7:$C$1492,0),0)),"",OFFSET('HARGA SATUAN'!$I$6,MATCH(C56,'HARGA SATUAN'!$C$7:$C$1492,0),0))</f>
        <v>0</v>
      </c>
      <c r="H56" s="574">
        <f ca="1" t="shared" si="0"/>
        <v>0</v>
      </c>
      <c r="I56" s="574">
        <f ca="1" t="shared" si="1"/>
        <v>0</v>
      </c>
      <c r="J56" s="574">
        <f ca="1" t="shared" si="2"/>
        <v>0</v>
      </c>
      <c r="K56" s="584">
        <f ca="1">SUM(H56:J56)</f>
        <v>0</v>
      </c>
      <c r="L56" s="586"/>
      <c r="Q56" s="546"/>
      <c r="R56" s="591"/>
      <c r="S56" s="591"/>
      <c r="T56" s="591"/>
    </row>
    <row r="57" s="547" customFormat="1" spans="1:20">
      <c r="A57" s="548">
        <v>42</v>
      </c>
      <c r="B57" s="578" t="str">
        <f ca="1" t="shared" si="10"/>
        <v/>
      </c>
      <c r="C57" s="203" t="str">
        <f ca="1" t="shared" si="11"/>
        <v/>
      </c>
      <c r="D57" s="577" t="str">
        <f ca="1">IF(ISERROR(OFFSET('HARGA SATUAN'!$D$6,MATCH(C57,'HARGA SATUAN'!$C$7:$C$1492,0),0)),"",OFFSET('HARGA SATUAN'!$D$6,MATCH(C57,'HARGA SATUAN'!$C$7:$C$1492,0),0))</f>
        <v/>
      </c>
      <c r="E57" s="577">
        <f ca="1">IF(B57="+","Unit",IF(ISERROR(OFFSET('HARGA SATUAN'!$E$6,MATCH(C57,'HARGA SATUAN'!$C$7:$C$1492,0),0)),"",OFFSET('HARGA SATUAN'!$E$6,MATCH(C57,'HARGA SATUAN'!$C$7:$C$1492,0),0)))</f>
        <v>0</v>
      </c>
      <c r="F57" s="577" t="str">
        <f ca="1" t="shared" si="12"/>
        <v/>
      </c>
      <c r="G57" s="573">
        <f ca="1">IF(ISERROR(OFFSET('HARGA SATUAN'!$I$6,MATCH(C57,'HARGA SATUAN'!$C$7:$C$1492,0),0)),"",OFFSET('HARGA SATUAN'!$I$6,MATCH(C57,'HARGA SATUAN'!$C$7:$C$1492,0),0))</f>
        <v>0</v>
      </c>
      <c r="H57" s="574">
        <f ca="1" t="shared" si="0"/>
        <v>0</v>
      </c>
      <c r="I57" s="574">
        <f ca="1" t="shared" si="1"/>
        <v>0</v>
      </c>
      <c r="J57" s="574">
        <f ca="1" t="shared" si="2"/>
        <v>0</v>
      </c>
      <c r="K57" s="584">
        <f ca="1">SUM(H57:J57)</f>
        <v>0</v>
      </c>
      <c r="L57" s="586"/>
      <c r="Q57" s="546"/>
      <c r="R57" s="591"/>
      <c r="S57" s="591"/>
      <c r="T57" s="591"/>
    </row>
    <row r="58" s="547" customFormat="1" spans="1:20">
      <c r="A58" s="548">
        <v>43</v>
      </c>
      <c r="B58" s="578" t="str">
        <f ca="1" t="shared" si="10"/>
        <v/>
      </c>
      <c r="C58" s="203" t="str">
        <f ca="1" t="shared" si="11"/>
        <v/>
      </c>
      <c r="D58" s="577" t="str">
        <f ca="1">IF(ISERROR(OFFSET('HARGA SATUAN'!$D$6,MATCH(C58,'HARGA SATUAN'!$C$7:$C$1492,0),0)),"",OFFSET('HARGA SATUAN'!$D$6,MATCH(C58,'HARGA SATUAN'!$C$7:$C$1492,0),0))</f>
        <v/>
      </c>
      <c r="E58" s="577">
        <f ca="1">IF(B58="+","Unit",IF(ISERROR(OFFSET('HARGA SATUAN'!$E$6,MATCH(C58,'HARGA SATUAN'!$C$7:$C$1492,0),0)),"",OFFSET('HARGA SATUAN'!$E$6,MATCH(C58,'HARGA SATUAN'!$C$7:$C$1492,0),0)))</f>
        <v>0</v>
      </c>
      <c r="F58" s="577" t="str">
        <f ca="1" t="shared" si="12"/>
        <v/>
      </c>
      <c r="G58" s="573">
        <f ca="1">IF(ISERROR(OFFSET('HARGA SATUAN'!$I$6,MATCH(C58,'HARGA SATUAN'!$C$7:$C$1492,0),0)),"",OFFSET('HARGA SATUAN'!$I$6,MATCH(C58,'HARGA SATUAN'!$C$7:$C$1492,0),0))</f>
        <v>0</v>
      </c>
      <c r="H58" s="574">
        <f ca="1" t="shared" si="0"/>
        <v>0</v>
      </c>
      <c r="I58" s="574">
        <f ca="1" t="shared" si="1"/>
        <v>0</v>
      </c>
      <c r="J58" s="574">
        <f ca="1" t="shared" si="2"/>
        <v>0</v>
      </c>
      <c r="K58" s="584">
        <f ca="1">SUM(H58:J58)</f>
        <v>0</v>
      </c>
      <c r="L58" s="586"/>
      <c r="Q58" s="546"/>
      <c r="R58" s="591"/>
      <c r="S58" s="591"/>
      <c r="T58" s="591"/>
    </row>
    <row r="59" s="547" customFormat="1" spans="1:20">
      <c r="A59" s="548">
        <v>44</v>
      </c>
      <c r="B59" s="578" t="str">
        <f ca="1" t="shared" si="10"/>
        <v/>
      </c>
      <c r="C59" s="203" t="str">
        <f ca="1" t="shared" si="11"/>
        <v/>
      </c>
      <c r="D59" s="577" t="str">
        <f ca="1">IF(ISERROR(OFFSET('HARGA SATUAN'!$D$6,MATCH(C59,'HARGA SATUAN'!$C$7:$C$1492,0),0)),"",OFFSET('HARGA SATUAN'!$D$6,MATCH(C59,'HARGA SATUAN'!$C$7:$C$1492,0),0))</f>
        <v/>
      </c>
      <c r="E59" s="577">
        <f ca="1">IF(B59="+","Unit",IF(ISERROR(OFFSET('HARGA SATUAN'!$E$6,MATCH(C59,'HARGA SATUAN'!$C$7:$C$1492,0),0)),"",OFFSET('HARGA SATUAN'!$E$6,MATCH(C59,'HARGA SATUAN'!$C$7:$C$1492,0),0)))</f>
        <v>0</v>
      </c>
      <c r="F59" s="577" t="str">
        <f ca="1" t="shared" si="12"/>
        <v/>
      </c>
      <c r="G59" s="573">
        <f ca="1">IF(ISERROR(OFFSET('HARGA SATUAN'!$I$6,MATCH(C59,'HARGA SATUAN'!$C$7:$C$1492,0),0)),"",OFFSET('HARGA SATUAN'!$I$6,MATCH(C59,'HARGA SATUAN'!$C$7:$C$1492,0),0))</f>
        <v>0</v>
      </c>
      <c r="H59" s="574">
        <f ca="1" t="shared" si="0"/>
        <v>0</v>
      </c>
      <c r="I59" s="574">
        <f ca="1" t="shared" si="1"/>
        <v>0</v>
      </c>
      <c r="J59" s="574">
        <f ca="1" t="shared" si="2"/>
        <v>0</v>
      </c>
      <c r="K59" s="584">
        <f ca="1">SUM(H59:J59)</f>
        <v>0</v>
      </c>
      <c r="L59" s="586"/>
      <c r="Q59" s="546"/>
      <c r="R59" s="591"/>
      <c r="S59" s="591"/>
      <c r="T59" s="591"/>
    </row>
    <row r="60" s="547" customFormat="1" spans="1:20">
      <c r="A60" s="548">
        <v>45</v>
      </c>
      <c r="B60" s="578" t="str">
        <f ca="1" t="shared" si="10"/>
        <v/>
      </c>
      <c r="C60" s="203" t="str">
        <f ca="1" t="shared" si="11"/>
        <v/>
      </c>
      <c r="D60" s="577" t="str">
        <f ca="1">IF(ISERROR(OFFSET('HARGA SATUAN'!$D$6,MATCH(C60,'HARGA SATUAN'!$C$7:$C$1492,0),0)),"",OFFSET('HARGA SATUAN'!$D$6,MATCH(C60,'HARGA SATUAN'!$C$7:$C$1492,0),0))</f>
        <v/>
      </c>
      <c r="E60" s="577">
        <f ca="1">IF(B60="+","Unit",IF(ISERROR(OFFSET('HARGA SATUAN'!$E$6,MATCH(C60,'HARGA SATUAN'!$C$7:$C$1492,0),0)),"",OFFSET('HARGA SATUAN'!$E$6,MATCH(C60,'HARGA SATUAN'!$C$7:$C$1492,0),0)))</f>
        <v>0</v>
      </c>
      <c r="F60" s="577" t="str">
        <f ca="1" t="shared" si="12"/>
        <v/>
      </c>
      <c r="G60" s="573">
        <f ca="1">IF(ISERROR(OFFSET('HARGA SATUAN'!$I$6,MATCH(C60,'HARGA SATUAN'!$C$7:$C$1492,0),0)),"",OFFSET('HARGA SATUAN'!$I$6,MATCH(C60,'HARGA SATUAN'!$C$7:$C$1492,0),0))</f>
        <v>0</v>
      </c>
      <c r="H60" s="574">
        <f ca="1" t="shared" si="0"/>
        <v>0</v>
      </c>
      <c r="I60" s="574">
        <f ca="1" t="shared" si="1"/>
        <v>0</v>
      </c>
      <c r="J60" s="574">
        <f ca="1" t="shared" si="2"/>
        <v>0</v>
      </c>
      <c r="K60" s="584">
        <f ca="1">SUM(H60:J60)</f>
        <v>0</v>
      </c>
      <c r="L60" s="586"/>
      <c r="Q60" s="546"/>
      <c r="R60" s="591"/>
      <c r="S60" s="591"/>
      <c r="T60" s="591"/>
    </row>
    <row r="61" s="547" customFormat="1" spans="1:20">
      <c r="A61" s="548">
        <v>46</v>
      </c>
      <c r="B61" s="578" t="str">
        <f ca="1" t="shared" si="10"/>
        <v/>
      </c>
      <c r="C61" s="203" t="str">
        <f ca="1" t="shared" si="11"/>
        <v/>
      </c>
      <c r="D61" s="577" t="str">
        <f ca="1">IF(ISERROR(OFFSET('HARGA SATUAN'!$D$6,MATCH(C61,'HARGA SATUAN'!$C$7:$C$1492,0),0)),"",OFFSET('HARGA SATUAN'!$D$6,MATCH(C61,'HARGA SATUAN'!$C$7:$C$1492,0),0))</f>
        <v/>
      </c>
      <c r="E61" s="577">
        <f ca="1">IF(B61="+","Unit",IF(ISERROR(OFFSET('HARGA SATUAN'!$E$6,MATCH(C61,'HARGA SATUAN'!$C$7:$C$1492,0),0)),"",OFFSET('HARGA SATUAN'!$E$6,MATCH(C61,'HARGA SATUAN'!$C$7:$C$1492,0),0)))</f>
        <v>0</v>
      </c>
      <c r="F61" s="577" t="str">
        <f ca="1" t="shared" si="12"/>
        <v/>
      </c>
      <c r="G61" s="573">
        <f ca="1">IF(ISERROR(OFFSET('HARGA SATUAN'!$I$6,MATCH(C61,'HARGA SATUAN'!$C$7:$C$1492,0),0)),"",OFFSET('HARGA SATUAN'!$I$6,MATCH(C61,'HARGA SATUAN'!$C$7:$C$1492,0),0))</f>
        <v>0</v>
      </c>
      <c r="H61" s="574">
        <f ca="1" t="shared" si="0"/>
        <v>0</v>
      </c>
      <c r="I61" s="574">
        <f ca="1" t="shared" si="1"/>
        <v>0</v>
      </c>
      <c r="J61" s="574">
        <f ca="1" t="shared" si="2"/>
        <v>0</v>
      </c>
      <c r="K61" s="584">
        <f ca="1">SUM(H61:J61)</f>
        <v>0</v>
      </c>
      <c r="L61" s="586"/>
      <c r="Q61" s="546"/>
      <c r="R61" s="591"/>
      <c r="S61" s="591"/>
      <c r="T61" s="591"/>
    </row>
    <row r="62" s="547" customFormat="1" spans="1:20">
      <c r="A62" s="548">
        <v>47</v>
      </c>
      <c r="B62" s="578" t="str">
        <f ca="1" t="shared" si="10"/>
        <v/>
      </c>
      <c r="C62" s="203" t="str">
        <f ca="1" t="shared" si="11"/>
        <v/>
      </c>
      <c r="D62" s="577" t="str">
        <f ca="1">IF(ISERROR(OFFSET('HARGA SATUAN'!$D$6,MATCH(C62,'HARGA SATUAN'!$C$7:$C$1492,0),0)),"",OFFSET('HARGA SATUAN'!$D$6,MATCH(C62,'HARGA SATUAN'!$C$7:$C$1492,0),0))</f>
        <v/>
      </c>
      <c r="E62" s="577">
        <f ca="1">IF(B62="+","Unit",IF(ISERROR(OFFSET('HARGA SATUAN'!$E$6,MATCH(C62,'HARGA SATUAN'!$C$7:$C$1492,0),0)),"",OFFSET('HARGA SATUAN'!$E$6,MATCH(C62,'HARGA SATUAN'!$C$7:$C$1492,0),0)))</f>
        <v>0</v>
      </c>
      <c r="F62" s="577" t="str">
        <f ca="1" t="shared" si="12"/>
        <v/>
      </c>
      <c r="G62" s="573">
        <f ca="1">IF(ISERROR(OFFSET('HARGA SATUAN'!$I$6,MATCH(C62,'HARGA SATUAN'!$C$7:$C$1492,0),0)),"",OFFSET('HARGA SATUAN'!$I$6,MATCH(C62,'HARGA SATUAN'!$C$7:$C$1492,0),0))</f>
        <v>0</v>
      </c>
      <c r="H62" s="574">
        <f ca="1" t="shared" si="0"/>
        <v>0</v>
      </c>
      <c r="I62" s="574">
        <f ca="1" t="shared" si="1"/>
        <v>0</v>
      </c>
      <c r="J62" s="574">
        <f ca="1" t="shared" si="2"/>
        <v>0</v>
      </c>
      <c r="K62" s="584">
        <f ca="1">SUM(H62:J62)</f>
        <v>0</v>
      </c>
      <c r="L62" s="586"/>
      <c r="Q62" s="546"/>
      <c r="R62" s="591"/>
      <c r="S62" s="591"/>
      <c r="T62" s="591"/>
    </row>
    <row r="63" s="547" customFormat="1" spans="1:20">
      <c r="A63" s="548">
        <v>48</v>
      </c>
      <c r="B63" s="578" t="str">
        <f ca="1" t="shared" si="10"/>
        <v/>
      </c>
      <c r="C63" s="203" t="str">
        <f ca="1" t="shared" si="11"/>
        <v/>
      </c>
      <c r="D63" s="577" t="str">
        <f ca="1">IF(ISERROR(OFFSET('HARGA SATUAN'!$D$6,MATCH(C63,'HARGA SATUAN'!$C$7:$C$1492,0),0)),"",OFFSET('HARGA SATUAN'!$D$6,MATCH(C63,'HARGA SATUAN'!$C$7:$C$1492,0),0))</f>
        <v/>
      </c>
      <c r="E63" s="577">
        <f ca="1">IF(B63="+","Unit",IF(ISERROR(OFFSET('HARGA SATUAN'!$E$6,MATCH(C63,'HARGA SATUAN'!$C$7:$C$1492,0),0)),"",OFFSET('HARGA SATUAN'!$E$6,MATCH(C63,'HARGA SATUAN'!$C$7:$C$1492,0),0)))</f>
        <v>0</v>
      </c>
      <c r="F63" s="577" t="str">
        <f ca="1" t="shared" si="12"/>
        <v/>
      </c>
      <c r="G63" s="573">
        <f ca="1">IF(ISERROR(OFFSET('HARGA SATUAN'!$I$6,MATCH(C63,'HARGA SATUAN'!$C$7:$C$1492,0),0)),"",OFFSET('HARGA SATUAN'!$I$6,MATCH(C63,'HARGA SATUAN'!$C$7:$C$1492,0),0))</f>
        <v>0</v>
      </c>
      <c r="H63" s="574">
        <f ca="1" t="shared" si="0"/>
        <v>0</v>
      </c>
      <c r="I63" s="574">
        <f ca="1" t="shared" si="1"/>
        <v>0</v>
      </c>
      <c r="J63" s="574">
        <f ca="1" t="shared" si="2"/>
        <v>0</v>
      </c>
      <c r="K63" s="584">
        <f ca="1">SUM(H63:J63)</f>
        <v>0</v>
      </c>
      <c r="L63" s="586"/>
      <c r="Q63" s="546"/>
      <c r="R63" s="591"/>
      <c r="S63" s="591"/>
      <c r="T63" s="591"/>
    </row>
    <row r="64" s="547" customFormat="1" spans="1:20">
      <c r="A64" s="548">
        <v>49</v>
      </c>
      <c r="B64" s="578" t="str">
        <f ca="1" t="shared" si="10"/>
        <v/>
      </c>
      <c r="C64" s="203" t="str">
        <f ca="1" t="shared" si="11"/>
        <v/>
      </c>
      <c r="D64" s="577" t="str">
        <f ca="1">IF(ISERROR(OFFSET('HARGA SATUAN'!$D$6,MATCH(C64,'HARGA SATUAN'!$C$7:$C$1492,0),0)),"",OFFSET('HARGA SATUAN'!$D$6,MATCH(C64,'HARGA SATUAN'!$C$7:$C$1492,0),0))</f>
        <v/>
      </c>
      <c r="E64" s="577">
        <f ca="1">IF(B64="+","Unit",IF(ISERROR(OFFSET('HARGA SATUAN'!$E$6,MATCH(C64,'HARGA SATUAN'!$C$7:$C$1492,0),0)),"",OFFSET('HARGA SATUAN'!$E$6,MATCH(C64,'HARGA SATUAN'!$C$7:$C$1492,0),0)))</f>
        <v>0</v>
      </c>
      <c r="F64" s="577" t="str">
        <f ca="1" t="shared" si="12"/>
        <v/>
      </c>
      <c r="G64" s="573">
        <f ca="1">IF(ISERROR(OFFSET('HARGA SATUAN'!$I$6,MATCH(C64,'HARGA SATUAN'!$C$7:$C$1492,0),0)),"",OFFSET('HARGA SATUAN'!$I$6,MATCH(C64,'HARGA SATUAN'!$C$7:$C$1492,0),0))</f>
        <v>0</v>
      </c>
      <c r="H64" s="574">
        <f ca="1" t="shared" si="0"/>
        <v>0</v>
      </c>
      <c r="I64" s="574">
        <f ca="1" t="shared" si="1"/>
        <v>0</v>
      </c>
      <c r="J64" s="574">
        <f ca="1" t="shared" si="2"/>
        <v>0</v>
      </c>
      <c r="K64" s="584">
        <f ca="1">SUM(H64:J64)</f>
        <v>0</v>
      </c>
      <c r="L64" s="586"/>
      <c r="Q64" s="546"/>
      <c r="R64" s="591"/>
      <c r="S64" s="591"/>
      <c r="T64" s="591"/>
    </row>
    <row r="65" s="547" customFormat="1" spans="1:20">
      <c r="A65" s="548">
        <v>50</v>
      </c>
      <c r="B65" s="578" t="str">
        <f ca="1" t="shared" si="10"/>
        <v/>
      </c>
      <c r="C65" s="203" t="str">
        <f ca="1" t="shared" si="11"/>
        <v/>
      </c>
      <c r="D65" s="577" t="str">
        <f ca="1">IF(ISERROR(OFFSET('HARGA SATUAN'!$D$6,MATCH(C65,'HARGA SATUAN'!$C$7:$C$1492,0),0)),"",OFFSET('HARGA SATUAN'!$D$6,MATCH(C65,'HARGA SATUAN'!$C$7:$C$1492,0),0))</f>
        <v/>
      </c>
      <c r="E65" s="577">
        <f ca="1">IF(B65="+","Unit",IF(ISERROR(OFFSET('HARGA SATUAN'!$E$6,MATCH(C65,'HARGA SATUAN'!$C$7:$C$1492,0),0)),"",OFFSET('HARGA SATUAN'!$E$6,MATCH(C65,'HARGA SATUAN'!$C$7:$C$1492,0),0)))</f>
        <v>0</v>
      </c>
      <c r="F65" s="577" t="str">
        <f ca="1" t="shared" si="12"/>
        <v/>
      </c>
      <c r="G65" s="573">
        <f ca="1">IF(ISERROR(OFFSET('HARGA SATUAN'!$I$6,MATCH(C65,'HARGA SATUAN'!$C$7:$C$1492,0),0)),"",OFFSET('HARGA SATUAN'!$I$6,MATCH(C65,'HARGA SATUAN'!$C$7:$C$1492,0),0))</f>
        <v>0</v>
      </c>
      <c r="H65" s="574">
        <f ca="1" t="shared" si="0"/>
        <v>0</v>
      </c>
      <c r="I65" s="574">
        <f ca="1" t="shared" si="1"/>
        <v>0</v>
      </c>
      <c r="J65" s="574">
        <f ca="1" t="shared" si="2"/>
        <v>0</v>
      </c>
      <c r="K65" s="584">
        <f ca="1">SUM(H65:J65)</f>
        <v>0</v>
      </c>
      <c r="L65" s="586"/>
      <c r="Q65" s="546"/>
      <c r="R65" s="591"/>
      <c r="S65" s="591"/>
      <c r="T65" s="591"/>
    </row>
    <row r="66" s="547" customFormat="1" spans="1:20">
      <c r="A66" s="548">
        <v>51</v>
      </c>
      <c r="B66" s="578" t="str">
        <f ca="1" t="shared" si="10"/>
        <v/>
      </c>
      <c r="C66" s="203" t="str">
        <f ca="1" t="shared" si="11"/>
        <v/>
      </c>
      <c r="D66" s="577" t="str">
        <f ca="1">IF(ISERROR(OFFSET('HARGA SATUAN'!$D$6,MATCH(C66,'HARGA SATUAN'!$C$7:$C$1492,0),0)),"",OFFSET('HARGA SATUAN'!$D$6,MATCH(C66,'HARGA SATUAN'!$C$7:$C$1492,0),0))</f>
        <v/>
      </c>
      <c r="E66" s="577">
        <f ca="1">IF(B66="+","Unit",IF(ISERROR(OFFSET('HARGA SATUAN'!$E$6,MATCH(C66,'HARGA SATUAN'!$C$7:$C$1492,0),0)),"",OFFSET('HARGA SATUAN'!$E$6,MATCH(C66,'HARGA SATUAN'!$C$7:$C$1492,0),0)))</f>
        <v>0</v>
      </c>
      <c r="F66" s="577" t="str">
        <f ca="1" t="shared" si="12"/>
        <v/>
      </c>
      <c r="G66" s="573">
        <f ca="1">IF(ISERROR(OFFSET('HARGA SATUAN'!$I$6,MATCH(C66,'HARGA SATUAN'!$C$7:$C$1492,0),0)),"",OFFSET('HARGA SATUAN'!$I$6,MATCH(C66,'HARGA SATUAN'!$C$7:$C$1492,0),0))</f>
        <v>0</v>
      </c>
      <c r="H66" s="574">
        <f ca="1" t="shared" si="0"/>
        <v>0</v>
      </c>
      <c r="I66" s="574">
        <f ca="1" t="shared" si="1"/>
        <v>0</v>
      </c>
      <c r="J66" s="574">
        <f ca="1" t="shared" si="2"/>
        <v>0</v>
      </c>
      <c r="K66" s="584">
        <f ca="1">SUM(H66:J66)</f>
        <v>0</v>
      </c>
      <c r="L66" s="586"/>
      <c r="Q66" s="546"/>
      <c r="R66" s="591"/>
      <c r="S66" s="591"/>
      <c r="T66" s="591"/>
    </row>
    <row r="67" s="547" customFormat="1" spans="1:20">
      <c r="A67" s="548">
        <v>52</v>
      </c>
      <c r="B67" s="578" t="str">
        <f ca="1" t="shared" si="10"/>
        <v/>
      </c>
      <c r="C67" s="203" t="str">
        <f ca="1" t="shared" si="11"/>
        <v/>
      </c>
      <c r="D67" s="577" t="str">
        <f ca="1">IF(ISERROR(OFFSET('HARGA SATUAN'!$D$6,MATCH(C67,'HARGA SATUAN'!$C$7:$C$1492,0),0)),"",OFFSET('HARGA SATUAN'!$D$6,MATCH(C67,'HARGA SATUAN'!$C$7:$C$1492,0),0))</f>
        <v/>
      </c>
      <c r="E67" s="577">
        <f ca="1">IF(B67="+","Unit",IF(ISERROR(OFFSET('HARGA SATUAN'!$E$6,MATCH(C67,'HARGA SATUAN'!$C$7:$C$1492,0),0)),"",OFFSET('HARGA SATUAN'!$E$6,MATCH(C67,'HARGA SATUAN'!$C$7:$C$1492,0),0)))</f>
        <v>0</v>
      </c>
      <c r="F67" s="577" t="str">
        <f ca="1" t="shared" si="12"/>
        <v/>
      </c>
      <c r="G67" s="573">
        <f ca="1">IF(ISERROR(OFFSET('HARGA SATUAN'!$I$6,MATCH(C67,'HARGA SATUAN'!$C$7:$C$1492,0),0)),"",OFFSET('HARGA SATUAN'!$I$6,MATCH(C67,'HARGA SATUAN'!$C$7:$C$1492,0),0))</f>
        <v>0</v>
      </c>
      <c r="H67" s="574">
        <f ca="1" t="shared" si="0"/>
        <v>0</v>
      </c>
      <c r="I67" s="574">
        <f ca="1" t="shared" si="1"/>
        <v>0</v>
      </c>
      <c r="J67" s="574">
        <f ca="1" t="shared" si="2"/>
        <v>0</v>
      </c>
      <c r="K67" s="584">
        <f ca="1" t="shared" ref="K67:K104" si="13">SUM(H67:J67)</f>
        <v>0</v>
      </c>
      <c r="L67" s="586"/>
      <c r="Q67" s="546"/>
      <c r="R67" s="591"/>
      <c r="S67" s="591"/>
      <c r="T67" s="591"/>
    </row>
    <row r="68" s="547" customFormat="1" spans="1:20">
      <c r="A68" s="548">
        <v>53</v>
      </c>
      <c r="B68" s="578" t="str">
        <f ca="1" t="shared" si="10"/>
        <v/>
      </c>
      <c r="C68" s="203" t="str">
        <f ca="1" t="shared" si="11"/>
        <v/>
      </c>
      <c r="D68" s="577" t="str">
        <f ca="1">IF(ISERROR(OFFSET('HARGA SATUAN'!$D$6,MATCH(C68,'HARGA SATUAN'!$C$7:$C$1492,0),0)),"",OFFSET('HARGA SATUAN'!$D$6,MATCH(C68,'HARGA SATUAN'!$C$7:$C$1492,0),0))</f>
        <v/>
      </c>
      <c r="E68" s="577">
        <f ca="1">IF(B68="+","Unit",IF(ISERROR(OFFSET('HARGA SATUAN'!$E$6,MATCH(C68,'HARGA SATUAN'!$C$7:$C$1492,0),0)),"",OFFSET('HARGA SATUAN'!$E$6,MATCH(C68,'HARGA SATUAN'!$C$7:$C$1492,0),0)))</f>
        <v>0</v>
      </c>
      <c r="F68" s="577" t="str">
        <f ca="1" t="shared" si="12"/>
        <v/>
      </c>
      <c r="G68" s="573">
        <f ca="1">IF(ISERROR(OFFSET('HARGA SATUAN'!$I$6,MATCH(C68,'HARGA SATUAN'!$C$7:$C$1492,0),0)),"",OFFSET('HARGA SATUAN'!$I$6,MATCH(C68,'HARGA SATUAN'!$C$7:$C$1492,0),0))</f>
        <v>0</v>
      </c>
      <c r="H68" s="574">
        <f ca="1" t="shared" si="0"/>
        <v>0</v>
      </c>
      <c r="I68" s="574">
        <f ca="1" t="shared" si="1"/>
        <v>0</v>
      </c>
      <c r="J68" s="574">
        <f ca="1" t="shared" si="2"/>
        <v>0</v>
      </c>
      <c r="K68" s="584">
        <f ca="1" t="shared" si="13"/>
        <v>0</v>
      </c>
      <c r="L68" s="586"/>
      <c r="Q68" s="546"/>
      <c r="R68" s="591"/>
      <c r="S68" s="591"/>
      <c r="T68" s="591"/>
    </row>
    <row r="69" s="547" customFormat="1" spans="1:20">
      <c r="A69" s="548">
        <v>54</v>
      </c>
      <c r="B69" s="578" t="str">
        <f ca="1" t="shared" si="10"/>
        <v/>
      </c>
      <c r="C69" s="203" t="str">
        <f ca="1" t="shared" si="11"/>
        <v/>
      </c>
      <c r="D69" s="577" t="str">
        <f ca="1">IF(ISERROR(OFFSET('HARGA SATUAN'!$D$6,MATCH(C69,'HARGA SATUAN'!$C$7:$C$1492,0),0)),"",OFFSET('HARGA SATUAN'!$D$6,MATCH(C69,'HARGA SATUAN'!$C$7:$C$1492,0),0))</f>
        <v/>
      </c>
      <c r="E69" s="577">
        <f ca="1">IF(B69="+","Unit",IF(ISERROR(OFFSET('HARGA SATUAN'!$E$6,MATCH(C69,'HARGA SATUAN'!$C$7:$C$1492,0),0)),"",OFFSET('HARGA SATUAN'!$E$6,MATCH(C69,'HARGA SATUAN'!$C$7:$C$1492,0),0)))</f>
        <v>0</v>
      </c>
      <c r="F69" s="577" t="str">
        <f ca="1" t="shared" si="12"/>
        <v/>
      </c>
      <c r="G69" s="573">
        <f ca="1">IF(ISERROR(OFFSET('HARGA SATUAN'!$I$6,MATCH(C69,'HARGA SATUAN'!$C$7:$C$1492,0),0)),"",OFFSET('HARGA SATUAN'!$I$6,MATCH(C69,'HARGA SATUAN'!$C$7:$C$1492,0),0))</f>
        <v>0</v>
      </c>
      <c r="H69" s="574">
        <f ca="1" t="shared" si="0"/>
        <v>0</v>
      </c>
      <c r="I69" s="574">
        <f ca="1" t="shared" si="1"/>
        <v>0</v>
      </c>
      <c r="J69" s="574">
        <f ca="1" t="shared" si="2"/>
        <v>0</v>
      </c>
      <c r="K69" s="584">
        <f ca="1" t="shared" si="13"/>
        <v>0</v>
      </c>
      <c r="L69" s="586"/>
      <c r="Q69" s="546"/>
      <c r="R69" s="591"/>
      <c r="S69" s="591"/>
      <c r="T69" s="591"/>
    </row>
    <row r="70" s="547" customFormat="1" spans="1:20">
      <c r="A70" s="548">
        <v>55</v>
      </c>
      <c r="B70" s="578" t="str">
        <f ca="1" t="shared" si="10"/>
        <v/>
      </c>
      <c r="C70" s="203" t="str">
        <f ca="1" t="shared" si="11"/>
        <v/>
      </c>
      <c r="D70" s="577" t="str">
        <f ca="1">IF(ISERROR(OFFSET('HARGA SATUAN'!$D$6,MATCH(C70,'HARGA SATUAN'!$C$7:$C$1492,0),0)),"",OFFSET('HARGA SATUAN'!$D$6,MATCH(C70,'HARGA SATUAN'!$C$7:$C$1492,0),0))</f>
        <v/>
      </c>
      <c r="E70" s="577">
        <f ca="1">IF(B70="+","Unit",IF(ISERROR(OFFSET('HARGA SATUAN'!$E$6,MATCH(C70,'HARGA SATUAN'!$C$7:$C$1492,0),0)),"",OFFSET('HARGA SATUAN'!$E$6,MATCH(C70,'HARGA SATUAN'!$C$7:$C$1492,0),0)))</f>
        <v>0</v>
      </c>
      <c r="F70" s="577" t="str">
        <f ca="1" t="shared" si="12"/>
        <v/>
      </c>
      <c r="G70" s="573">
        <f ca="1">IF(ISERROR(OFFSET('HARGA SATUAN'!$I$6,MATCH(C70,'HARGA SATUAN'!$C$7:$C$1492,0),0)),"",OFFSET('HARGA SATUAN'!$I$6,MATCH(C70,'HARGA SATUAN'!$C$7:$C$1492,0),0))</f>
        <v>0</v>
      </c>
      <c r="H70" s="574">
        <f ca="1" t="shared" si="0"/>
        <v>0</v>
      </c>
      <c r="I70" s="574">
        <f ca="1" t="shared" si="1"/>
        <v>0</v>
      </c>
      <c r="J70" s="574">
        <f ca="1" t="shared" si="2"/>
        <v>0</v>
      </c>
      <c r="K70" s="584">
        <f ca="1" t="shared" si="13"/>
        <v>0</v>
      </c>
      <c r="L70" s="586"/>
      <c r="Q70" s="546"/>
      <c r="R70" s="591"/>
      <c r="S70" s="591"/>
      <c r="T70" s="591"/>
    </row>
    <row r="71" s="547" customFormat="1" spans="1:20">
      <c r="A71" s="548">
        <v>56</v>
      </c>
      <c r="B71" s="578" t="str">
        <f ca="1" t="shared" si="10"/>
        <v/>
      </c>
      <c r="C71" s="203" t="str">
        <f ca="1" t="shared" si="11"/>
        <v/>
      </c>
      <c r="D71" s="577" t="str">
        <f ca="1">IF(ISERROR(OFFSET('HARGA SATUAN'!$D$6,MATCH(C71,'HARGA SATUAN'!$C$7:$C$1492,0),0)),"",OFFSET('HARGA SATUAN'!$D$6,MATCH(C71,'HARGA SATUAN'!$C$7:$C$1492,0),0))</f>
        <v/>
      </c>
      <c r="E71" s="577">
        <f ca="1">IF(B71="+","Unit",IF(ISERROR(OFFSET('HARGA SATUAN'!$E$6,MATCH(C71,'HARGA SATUAN'!$C$7:$C$1492,0),0)),"",OFFSET('HARGA SATUAN'!$E$6,MATCH(C71,'HARGA SATUAN'!$C$7:$C$1492,0),0)))</f>
        <v>0</v>
      </c>
      <c r="F71" s="577" t="str">
        <f ca="1" t="shared" si="12"/>
        <v/>
      </c>
      <c r="G71" s="573">
        <f ca="1">IF(ISERROR(OFFSET('HARGA SATUAN'!$I$6,MATCH(C71,'HARGA SATUAN'!$C$7:$C$1492,0),0)),"",OFFSET('HARGA SATUAN'!$I$6,MATCH(C71,'HARGA SATUAN'!$C$7:$C$1492,0),0))</f>
        <v>0</v>
      </c>
      <c r="H71" s="574">
        <f ca="1" t="shared" si="0"/>
        <v>0</v>
      </c>
      <c r="I71" s="574">
        <f ca="1" t="shared" si="1"/>
        <v>0</v>
      </c>
      <c r="J71" s="574">
        <f ca="1" t="shared" si="2"/>
        <v>0</v>
      </c>
      <c r="K71" s="584">
        <f ca="1" t="shared" si="13"/>
        <v>0</v>
      </c>
      <c r="L71" s="586"/>
      <c r="Q71" s="546"/>
      <c r="R71" s="591"/>
      <c r="S71" s="591"/>
      <c r="T71" s="591"/>
    </row>
    <row r="72" s="547" customFormat="1" spans="1:20">
      <c r="A72" s="548">
        <v>57</v>
      </c>
      <c r="B72" s="578" t="str">
        <f ca="1" t="shared" si="10"/>
        <v/>
      </c>
      <c r="C72" s="203" t="str">
        <f ca="1" t="shared" si="11"/>
        <v/>
      </c>
      <c r="D72" s="577" t="str">
        <f ca="1">IF(ISERROR(OFFSET('HARGA SATUAN'!$D$6,MATCH(C72,'HARGA SATUAN'!$C$7:$C$1492,0),0)),"",OFFSET('HARGA SATUAN'!$D$6,MATCH(C72,'HARGA SATUAN'!$C$7:$C$1492,0),0))</f>
        <v/>
      </c>
      <c r="E72" s="577">
        <f ca="1">IF(B72="+","Unit",IF(ISERROR(OFFSET('HARGA SATUAN'!$E$6,MATCH(C72,'HARGA SATUAN'!$C$7:$C$1492,0),0)),"",OFFSET('HARGA SATUAN'!$E$6,MATCH(C72,'HARGA SATUAN'!$C$7:$C$1492,0),0)))</f>
        <v>0</v>
      </c>
      <c r="F72" s="577" t="str">
        <f ca="1" t="shared" si="12"/>
        <v/>
      </c>
      <c r="G72" s="573">
        <f ca="1">IF(ISERROR(OFFSET('HARGA SATUAN'!$I$6,MATCH(C72,'HARGA SATUAN'!$C$7:$C$1492,0),0)),"",OFFSET('HARGA SATUAN'!$I$6,MATCH(C72,'HARGA SATUAN'!$C$7:$C$1492,0),0))</f>
        <v>0</v>
      </c>
      <c r="H72" s="574">
        <f ca="1" t="shared" si="0"/>
        <v>0</v>
      </c>
      <c r="I72" s="574">
        <f ca="1" t="shared" si="1"/>
        <v>0</v>
      </c>
      <c r="J72" s="574">
        <f ca="1" t="shared" si="2"/>
        <v>0</v>
      </c>
      <c r="K72" s="584">
        <f ca="1" t="shared" si="13"/>
        <v>0</v>
      </c>
      <c r="L72" s="586"/>
      <c r="Q72" s="546"/>
      <c r="R72" s="591"/>
      <c r="S72" s="591"/>
      <c r="T72" s="591"/>
    </row>
    <row r="73" s="547" customFormat="1" spans="1:20">
      <c r="A73" s="548">
        <v>58</v>
      </c>
      <c r="B73" s="578" t="str">
        <f ca="1" t="shared" si="10"/>
        <v/>
      </c>
      <c r="C73" s="203" t="str">
        <f ca="1" t="shared" si="11"/>
        <v/>
      </c>
      <c r="D73" s="577" t="str">
        <f ca="1">IF(ISERROR(OFFSET('HARGA SATUAN'!$D$6,MATCH(C73,'HARGA SATUAN'!$C$7:$C$1492,0),0)),"",OFFSET('HARGA SATUAN'!$D$6,MATCH(C73,'HARGA SATUAN'!$C$7:$C$1492,0),0))</f>
        <v/>
      </c>
      <c r="E73" s="577">
        <f ca="1">IF(B73="+","Unit",IF(ISERROR(OFFSET('HARGA SATUAN'!$E$6,MATCH(C73,'HARGA SATUAN'!$C$7:$C$1492,0),0)),"",OFFSET('HARGA SATUAN'!$E$6,MATCH(C73,'HARGA SATUAN'!$C$7:$C$1492,0),0)))</f>
        <v>0</v>
      </c>
      <c r="F73" s="577" t="str">
        <f ca="1" t="shared" si="12"/>
        <v/>
      </c>
      <c r="G73" s="573">
        <f ca="1">IF(ISERROR(OFFSET('HARGA SATUAN'!$I$6,MATCH(C73,'HARGA SATUAN'!$C$7:$C$1492,0),0)),"",OFFSET('HARGA SATUAN'!$I$6,MATCH(C73,'HARGA SATUAN'!$C$7:$C$1492,0),0))</f>
        <v>0</v>
      </c>
      <c r="H73" s="574">
        <f ca="1" t="shared" si="0"/>
        <v>0</v>
      </c>
      <c r="I73" s="574">
        <f ca="1" t="shared" si="1"/>
        <v>0</v>
      </c>
      <c r="J73" s="574">
        <f ca="1" t="shared" si="2"/>
        <v>0</v>
      </c>
      <c r="K73" s="584">
        <f ca="1" t="shared" si="13"/>
        <v>0</v>
      </c>
      <c r="L73" s="586"/>
      <c r="Q73" s="546"/>
      <c r="R73" s="591"/>
      <c r="S73" s="591"/>
      <c r="T73" s="591"/>
    </row>
    <row r="74" s="547" customFormat="1" spans="1:20">
      <c r="A74" s="548">
        <v>59</v>
      </c>
      <c r="B74" s="578" t="str">
        <f ca="1" t="shared" si="10"/>
        <v/>
      </c>
      <c r="C74" s="203" t="str">
        <f ca="1" t="shared" si="11"/>
        <v/>
      </c>
      <c r="D74" s="577" t="str">
        <f ca="1">IF(ISERROR(OFFSET('HARGA SATUAN'!$D$6,MATCH(C74,'HARGA SATUAN'!$C$7:$C$1492,0),0)),"",OFFSET('HARGA SATUAN'!$D$6,MATCH(C74,'HARGA SATUAN'!$C$7:$C$1492,0),0))</f>
        <v/>
      </c>
      <c r="E74" s="577">
        <f ca="1">IF(B74="+","Unit",IF(ISERROR(OFFSET('HARGA SATUAN'!$E$6,MATCH(C74,'HARGA SATUAN'!$C$7:$C$1492,0),0)),"",OFFSET('HARGA SATUAN'!$E$6,MATCH(C74,'HARGA SATUAN'!$C$7:$C$1492,0),0)))</f>
        <v>0</v>
      </c>
      <c r="F74" s="577" t="str">
        <f ca="1" t="shared" si="12"/>
        <v/>
      </c>
      <c r="G74" s="573">
        <f ca="1">IF(ISERROR(OFFSET('HARGA SATUAN'!$I$6,MATCH(C74,'HARGA SATUAN'!$C$7:$C$1492,0),0)),"",OFFSET('HARGA SATUAN'!$I$6,MATCH(C74,'HARGA SATUAN'!$C$7:$C$1492,0),0))</f>
        <v>0</v>
      </c>
      <c r="H74" s="574">
        <f ca="1" t="shared" si="0"/>
        <v>0</v>
      </c>
      <c r="I74" s="574">
        <f ca="1" t="shared" si="1"/>
        <v>0</v>
      </c>
      <c r="J74" s="574">
        <f ca="1" t="shared" si="2"/>
        <v>0</v>
      </c>
      <c r="K74" s="584">
        <f ca="1" t="shared" si="13"/>
        <v>0</v>
      </c>
      <c r="L74" s="586"/>
      <c r="Q74" s="546"/>
      <c r="R74" s="591"/>
      <c r="S74" s="591"/>
      <c r="T74" s="591"/>
    </row>
    <row r="75" s="547" customFormat="1" spans="1:20">
      <c r="A75" s="548">
        <v>60</v>
      </c>
      <c r="B75" s="578" t="str">
        <f ca="1" t="shared" si="10"/>
        <v/>
      </c>
      <c r="C75" s="203" t="str">
        <f ca="1" t="shared" si="11"/>
        <v/>
      </c>
      <c r="D75" s="577" t="str">
        <f ca="1">IF(ISERROR(OFFSET('HARGA SATUAN'!$D$6,MATCH(C75,'HARGA SATUAN'!$C$7:$C$1492,0),0)),"",OFFSET('HARGA SATUAN'!$D$6,MATCH(C75,'HARGA SATUAN'!$C$7:$C$1492,0),0))</f>
        <v/>
      </c>
      <c r="E75" s="577">
        <f ca="1">IF(B75="+","Unit",IF(ISERROR(OFFSET('HARGA SATUAN'!$E$6,MATCH(C75,'HARGA SATUAN'!$C$7:$C$1492,0),0)),"",OFFSET('HARGA SATUAN'!$E$6,MATCH(C75,'HARGA SATUAN'!$C$7:$C$1492,0),0)))</f>
        <v>0</v>
      </c>
      <c r="F75" s="577" t="str">
        <f ca="1" t="shared" si="12"/>
        <v/>
      </c>
      <c r="G75" s="573">
        <f ca="1">IF(ISERROR(OFFSET('HARGA SATUAN'!$I$6,MATCH(C75,'HARGA SATUAN'!$C$7:$C$1492,0),0)),"",OFFSET('HARGA SATUAN'!$I$6,MATCH(C75,'HARGA SATUAN'!$C$7:$C$1492,0),0))</f>
        <v>0</v>
      </c>
      <c r="H75" s="574">
        <f ca="1" t="shared" si="0"/>
        <v>0</v>
      </c>
      <c r="I75" s="574">
        <f ca="1" t="shared" si="1"/>
        <v>0</v>
      </c>
      <c r="J75" s="574">
        <f ca="1" t="shared" si="2"/>
        <v>0</v>
      </c>
      <c r="K75" s="584">
        <f ca="1" t="shared" si="13"/>
        <v>0</v>
      </c>
      <c r="L75" s="586"/>
      <c r="Q75" s="546"/>
      <c r="R75" s="591"/>
      <c r="S75" s="591"/>
      <c r="T75" s="591"/>
    </row>
    <row r="76" s="547" customFormat="1" spans="1:20">
      <c r="A76" s="548">
        <v>61</v>
      </c>
      <c r="B76" s="578" t="str">
        <f ca="1" t="shared" si="10"/>
        <v/>
      </c>
      <c r="C76" s="203" t="str">
        <f ca="1" t="shared" si="11"/>
        <v/>
      </c>
      <c r="D76" s="577" t="str">
        <f ca="1">IF(ISERROR(OFFSET('HARGA SATUAN'!$D$6,MATCH(C76,'HARGA SATUAN'!$C$7:$C$1492,0),0)),"",OFFSET('HARGA SATUAN'!$D$6,MATCH(C76,'HARGA SATUAN'!$C$7:$C$1492,0),0))</f>
        <v/>
      </c>
      <c r="E76" s="577">
        <f ca="1">IF(B76="+","Unit",IF(ISERROR(OFFSET('HARGA SATUAN'!$E$6,MATCH(C76,'HARGA SATUAN'!$C$7:$C$1492,0),0)),"",OFFSET('HARGA SATUAN'!$E$6,MATCH(C76,'HARGA SATUAN'!$C$7:$C$1492,0),0)))</f>
        <v>0</v>
      </c>
      <c r="F76" s="577" t="str">
        <f ca="1" t="shared" si="12"/>
        <v/>
      </c>
      <c r="G76" s="573">
        <f ca="1">IF(ISERROR(OFFSET('HARGA SATUAN'!$I$6,MATCH(C76,'HARGA SATUAN'!$C$7:$C$1492,0),0)),"",OFFSET('HARGA SATUAN'!$I$6,MATCH(C76,'HARGA SATUAN'!$C$7:$C$1492,0),0))</f>
        <v>0</v>
      </c>
      <c r="H76" s="574">
        <f ca="1" t="shared" si="0"/>
        <v>0</v>
      </c>
      <c r="I76" s="574">
        <f ca="1" t="shared" si="1"/>
        <v>0</v>
      </c>
      <c r="J76" s="574">
        <f ca="1" t="shared" si="2"/>
        <v>0</v>
      </c>
      <c r="K76" s="584">
        <f ca="1" t="shared" si="13"/>
        <v>0</v>
      </c>
      <c r="L76" s="586"/>
      <c r="Q76" s="546"/>
      <c r="R76" s="591"/>
      <c r="S76" s="591"/>
      <c r="T76" s="591"/>
    </row>
    <row r="77" s="547" customFormat="1" spans="1:20">
      <c r="A77" s="548">
        <v>62</v>
      </c>
      <c r="B77" s="578" t="str">
        <f ca="1" t="shared" si="10"/>
        <v/>
      </c>
      <c r="C77" s="203" t="str">
        <f ca="1" t="shared" si="11"/>
        <v/>
      </c>
      <c r="D77" s="577" t="str">
        <f ca="1">IF(ISERROR(OFFSET('HARGA SATUAN'!$D$6,MATCH(C77,'HARGA SATUAN'!$C$7:$C$1492,0),0)),"",OFFSET('HARGA SATUAN'!$D$6,MATCH(C77,'HARGA SATUAN'!$C$7:$C$1492,0),0))</f>
        <v/>
      </c>
      <c r="E77" s="577">
        <f ca="1">IF(B77="+","Unit",IF(ISERROR(OFFSET('HARGA SATUAN'!$E$6,MATCH(C77,'HARGA SATUAN'!$C$7:$C$1492,0),0)),"",OFFSET('HARGA SATUAN'!$E$6,MATCH(C77,'HARGA SATUAN'!$C$7:$C$1492,0),0)))</f>
        <v>0</v>
      </c>
      <c r="F77" s="577" t="str">
        <f ca="1" t="shared" si="12"/>
        <v/>
      </c>
      <c r="G77" s="573">
        <f ca="1">IF(ISERROR(OFFSET('HARGA SATUAN'!$I$6,MATCH(C77,'HARGA SATUAN'!$C$7:$C$1492,0),0)),"",OFFSET('HARGA SATUAN'!$I$6,MATCH(C77,'HARGA SATUAN'!$C$7:$C$1492,0),0))</f>
        <v>0</v>
      </c>
      <c r="H77" s="574">
        <f ca="1" t="shared" si="0"/>
        <v>0</v>
      </c>
      <c r="I77" s="574">
        <f ca="1" t="shared" si="1"/>
        <v>0</v>
      </c>
      <c r="J77" s="574">
        <f ca="1" t="shared" si="2"/>
        <v>0</v>
      </c>
      <c r="K77" s="584">
        <f ca="1" t="shared" si="13"/>
        <v>0</v>
      </c>
      <c r="L77" s="586"/>
      <c r="Q77" s="546"/>
      <c r="R77" s="591"/>
      <c r="S77" s="591"/>
      <c r="T77" s="591"/>
    </row>
    <row r="78" s="547" customFormat="1" spans="1:20">
      <c r="A78" s="548">
        <v>63</v>
      </c>
      <c r="B78" s="578" t="str">
        <f ca="1" t="shared" si="10"/>
        <v/>
      </c>
      <c r="C78" s="203" t="str">
        <f ca="1" t="shared" si="11"/>
        <v/>
      </c>
      <c r="D78" s="577" t="str">
        <f ca="1">IF(ISERROR(OFFSET('HARGA SATUAN'!$D$6,MATCH(C78,'HARGA SATUAN'!$C$7:$C$1492,0),0)),"",OFFSET('HARGA SATUAN'!$D$6,MATCH(C78,'HARGA SATUAN'!$C$7:$C$1492,0),0))</f>
        <v/>
      </c>
      <c r="E78" s="577">
        <f ca="1">IF(B78="+","Unit",IF(ISERROR(OFFSET('HARGA SATUAN'!$E$6,MATCH(C78,'HARGA SATUAN'!$C$7:$C$1492,0),0)),"",OFFSET('HARGA SATUAN'!$E$6,MATCH(C78,'HARGA SATUAN'!$C$7:$C$1492,0),0)))</f>
        <v>0</v>
      </c>
      <c r="F78" s="577" t="str">
        <f ca="1" t="shared" si="12"/>
        <v/>
      </c>
      <c r="G78" s="573">
        <f ca="1">IF(ISERROR(OFFSET('HARGA SATUAN'!$I$6,MATCH(C78,'HARGA SATUAN'!$C$7:$C$1492,0),0)),"",OFFSET('HARGA SATUAN'!$I$6,MATCH(C78,'HARGA SATUAN'!$C$7:$C$1492,0),0))</f>
        <v>0</v>
      </c>
      <c r="H78" s="574">
        <f ca="1" t="shared" si="0"/>
        <v>0</v>
      </c>
      <c r="I78" s="574">
        <f ca="1" t="shared" si="1"/>
        <v>0</v>
      </c>
      <c r="J78" s="574">
        <f ca="1" t="shared" si="2"/>
        <v>0</v>
      </c>
      <c r="K78" s="584">
        <f ca="1" t="shared" si="13"/>
        <v>0</v>
      </c>
      <c r="L78" s="586"/>
      <c r="Q78" s="546"/>
      <c r="R78" s="591"/>
      <c r="S78" s="591"/>
      <c r="T78" s="591"/>
    </row>
    <row r="79" s="547" customFormat="1" spans="1:20">
      <c r="A79" s="548">
        <v>64</v>
      </c>
      <c r="B79" s="578" t="str">
        <f ca="1" t="shared" si="10"/>
        <v/>
      </c>
      <c r="C79" s="203" t="str">
        <f ca="1" t="shared" si="11"/>
        <v/>
      </c>
      <c r="D79" s="577" t="str">
        <f ca="1">IF(ISERROR(OFFSET('HARGA SATUAN'!$D$6,MATCH(C79,'HARGA SATUAN'!$C$7:$C$1492,0),0)),"",OFFSET('HARGA SATUAN'!$D$6,MATCH(C79,'HARGA SATUAN'!$C$7:$C$1492,0),0))</f>
        <v/>
      </c>
      <c r="E79" s="577">
        <f ca="1">IF(B79="+","Unit",IF(ISERROR(OFFSET('HARGA SATUAN'!$E$6,MATCH(C79,'HARGA SATUAN'!$C$7:$C$1492,0),0)),"",OFFSET('HARGA SATUAN'!$E$6,MATCH(C79,'HARGA SATUAN'!$C$7:$C$1492,0),0)))</f>
        <v>0</v>
      </c>
      <c r="F79" s="577" t="str">
        <f ca="1" t="shared" si="12"/>
        <v/>
      </c>
      <c r="G79" s="573">
        <f ca="1">IF(ISERROR(OFFSET('HARGA SATUAN'!$I$6,MATCH(C79,'HARGA SATUAN'!$C$7:$C$1492,0),0)),"",OFFSET('HARGA SATUAN'!$I$6,MATCH(C79,'HARGA SATUAN'!$C$7:$C$1492,0),0))</f>
        <v>0</v>
      </c>
      <c r="H79" s="574">
        <f ca="1" t="shared" ref="H79:H115" si="14">IF(OR(D79="MDU",D79="MDU-KD"),G79*F79,0)</f>
        <v>0</v>
      </c>
      <c r="I79" s="574">
        <f ca="1" t="shared" ref="I79:I115" si="15">IF(D79="HDW",G79*F79,0)</f>
        <v>0</v>
      </c>
      <c r="J79" s="574">
        <f ca="1" t="shared" ref="J79:J115" si="16">IF(D79="JASA",G79*F79,0)</f>
        <v>0</v>
      </c>
      <c r="K79" s="584">
        <f ca="1" t="shared" si="13"/>
        <v>0</v>
      </c>
      <c r="L79" s="586"/>
      <c r="Q79" s="546"/>
      <c r="R79" s="591"/>
      <c r="S79" s="591"/>
      <c r="T79" s="591"/>
    </row>
    <row r="80" s="547" customFormat="1" spans="1:20">
      <c r="A80" s="548">
        <v>65</v>
      </c>
      <c r="B80" s="578" t="str">
        <f ca="1" t="shared" si="10"/>
        <v/>
      </c>
      <c r="C80" s="203" t="str">
        <f ca="1" t="shared" si="11"/>
        <v/>
      </c>
      <c r="D80" s="577" t="str">
        <f ca="1">IF(ISERROR(OFFSET('HARGA SATUAN'!$D$6,MATCH(C80,'HARGA SATUAN'!$C$7:$C$1492,0),0)),"",OFFSET('HARGA SATUAN'!$D$6,MATCH(C80,'HARGA SATUAN'!$C$7:$C$1492,0),0))</f>
        <v/>
      </c>
      <c r="E80" s="577">
        <f ca="1">IF(B80="+","Unit",IF(ISERROR(OFFSET('HARGA SATUAN'!$E$6,MATCH(C80,'HARGA SATUAN'!$C$7:$C$1492,0),0)),"",OFFSET('HARGA SATUAN'!$E$6,MATCH(C80,'HARGA SATUAN'!$C$7:$C$1492,0),0)))</f>
        <v>0</v>
      </c>
      <c r="F80" s="577" t="str">
        <f ca="1" t="shared" si="12"/>
        <v/>
      </c>
      <c r="G80" s="573">
        <f ca="1">IF(ISERROR(OFFSET('HARGA SATUAN'!$I$6,MATCH(C80,'HARGA SATUAN'!$C$7:$C$1492,0),0)),"",OFFSET('HARGA SATUAN'!$I$6,MATCH(C80,'HARGA SATUAN'!$C$7:$C$1492,0),0))</f>
        <v>0</v>
      </c>
      <c r="H80" s="574">
        <f ca="1" t="shared" si="14"/>
        <v>0</v>
      </c>
      <c r="I80" s="574">
        <f ca="1" t="shared" si="15"/>
        <v>0</v>
      </c>
      <c r="J80" s="574">
        <f ca="1" t="shared" si="16"/>
        <v>0</v>
      </c>
      <c r="K80" s="584">
        <f ca="1" t="shared" si="13"/>
        <v>0</v>
      </c>
      <c r="L80" s="586"/>
      <c r="Q80" s="546"/>
      <c r="R80" s="591"/>
      <c r="S80" s="591"/>
      <c r="T80" s="591"/>
    </row>
    <row r="81" s="547" customFormat="1" spans="1:20">
      <c r="A81" s="548">
        <v>66</v>
      </c>
      <c r="B81" s="578" t="str">
        <f ca="1" t="shared" ref="B81:B165" si="17">IF(C81="","",A81)</f>
        <v/>
      </c>
      <c r="C81" s="203" t="str">
        <f ca="1" t="shared" ref="C81:C144" si="18">IF(ISERROR(OFFSET($C$223,MATCH(A81,$F$224:$F$373,0),0)),"",OFFSET($C$223,MATCH(A81,$F$224:$F$373,0),0))</f>
        <v/>
      </c>
      <c r="D81" s="577" t="str">
        <f ca="1">IF(ISERROR(OFFSET('HARGA SATUAN'!$D$6,MATCH(C81,'HARGA SATUAN'!$C$7:$C$1492,0),0)),"",OFFSET('HARGA SATUAN'!$D$6,MATCH(C81,'HARGA SATUAN'!$C$7:$C$1492,0),0))</f>
        <v/>
      </c>
      <c r="E81" s="577">
        <f ca="1">IF(B81="+","Unit",IF(ISERROR(OFFSET('HARGA SATUAN'!$E$6,MATCH(C81,'HARGA SATUAN'!$C$7:$C$1492,0),0)),"",OFFSET('HARGA SATUAN'!$E$6,MATCH(C81,'HARGA SATUAN'!$C$7:$C$1492,0),0)))</f>
        <v>0</v>
      </c>
      <c r="F81" s="577" t="str">
        <f ca="1" t="shared" ref="F81:F144" si="19">IF(ISERROR(OFFSET($D$223,MATCH(A81,$F$224:$F$373,0),0)),"",OFFSET($D$223,MATCH(A81,$F$224:$F$373,0),0))</f>
        <v/>
      </c>
      <c r="G81" s="573">
        <f ca="1">IF(ISERROR(OFFSET('HARGA SATUAN'!$I$6,MATCH(C81,'HARGA SATUAN'!$C$7:$C$1492,0),0)),"",OFFSET('HARGA SATUAN'!$I$6,MATCH(C81,'HARGA SATUAN'!$C$7:$C$1492,0),0))</f>
        <v>0</v>
      </c>
      <c r="H81" s="574">
        <f ca="1" t="shared" si="14"/>
        <v>0</v>
      </c>
      <c r="I81" s="574">
        <f ca="1" t="shared" si="15"/>
        <v>0</v>
      </c>
      <c r="J81" s="574">
        <f ca="1" t="shared" si="16"/>
        <v>0</v>
      </c>
      <c r="K81" s="584">
        <f ca="1" t="shared" si="13"/>
        <v>0</v>
      </c>
      <c r="L81" s="586"/>
      <c r="Q81" s="546"/>
      <c r="R81" s="591"/>
      <c r="S81" s="591"/>
      <c r="T81" s="591"/>
    </row>
    <row r="82" s="547" customFormat="1" spans="1:20">
      <c r="A82" s="548">
        <v>67</v>
      </c>
      <c r="B82" s="578" t="str">
        <f ca="1" t="shared" si="17"/>
        <v/>
      </c>
      <c r="C82" s="203" t="str">
        <f ca="1" t="shared" si="18"/>
        <v/>
      </c>
      <c r="D82" s="577" t="str">
        <f ca="1">IF(ISERROR(OFFSET('HARGA SATUAN'!$D$6,MATCH(C82,'HARGA SATUAN'!$C$7:$C$1492,0),0)),"",OFFSET('HARGA SATUAN'!$D$6,MATCH(C82,'HARGA SATUAN'!$C$7:$C$1492,0),0))</f>
        <v/>
      </c>
      <c r="E82" s="577">
        <f ca="1">IF(B82="+","Unit",IF(ISERROR(OFFSET('HARGA SATUAN'!$E$6,MATCH(C82,'HARGA SATUAN'!$C$7:$C$1492,0),0)),"",OFFSET('HARGA SATUAN'!$E$6,MATCH(C82,'HARGA SATUAN'!$C$7:$C$1492,0),0)))</f>
        <v>0</v>
      </c>
      <c r="F82" s="577" t="str">
        <f ca="1" t="shared" si="19"/>
        <v/>
      </c>
      <c r="G82" s="573">
        <f ca="1">IF(ISERROR(OFFSET('HARGA SATUAN'!$I$6,MATCH(C82,'HARGA SATUAN'!$C$7:$C$1492,0),0)),"",OFFSET('HARGA SATUAN'!$I$6,MATCH(C82,'HARGA SATUAN'!$C$7:$C$1492,0),0))</f>
        <v>0</v>
      </c>
      <c r="H82" s="574">
        <f ca="1" t="shared" si="14"/>
        <v>0</v>
      </c>
      <c r="I82" s="574">
        <f ca="1" t="shared" si="15"/>
        <v>0</v>
      </c>
      <c r="J82" s="574">
        <f ca="1" t="shared" si="16"/>
        <v>0</v>
      </c>
      <c r="K82" s="584">
        <f ca="1" t="shared" si="13"/>
        <v>0</v>
      </c>
      <c r="L82" s="586"/>
      <c r="Q82" s="546"/>
      <c r="R82" s="591"/>
      <c r="S82" s="591"/>
      <c r="T82" s="591"/>
    </row>
    <row r="83" s="547" customFormat="1" spans="1:20">
      <c r="A83" s="548">
        <v>68</v>
      </c>
      <c r="B83" s="578" t="str">
        <f ca="1" t="shared" si="17"/>
        <v/>
      </c>
      <c r="C83" s="203" t="str">
        <f ca="1" t="shared" si="18"/>
        <v/>
      </c>
      <c r="D83" s="577" t="str">
        <f ca="1">IF(ISERROR(OFFSET('HARGA SATUAN'!$D$6,MATCH(C83,'HARGA SATUAN'!$C$7:$C$1492,0),0)),"",OFFSET('HARGA SATUAN'!$D$6,MATCH(C83,'HARGA SATUAN'!$C$7:$C$1492,0),0))</f>
        <v/>
      </c>
      <c r="E83" s="577">
        <f ca="1">IF(B83="+","Unit",IF(ISERROR(OFFSET('HARGA SATUAN'!$E$6,MATCH(C83,'HARGA SATUAN'!$C$7:$C$1492,0),0)),"",OFFSET('HARGA SATUAN'!$E$6,MATCH(C83,'HARGA SATUAN'!$C$7:$C$1492,0),0)))</f>
        <v>0</v>
      </c>
      <c r="F83" s="577" t="str">
        <f ca="1" t="shared" si="19"/>
        <v/>
      </c>
      <c r="G83" s="573">
        <f ca="1">IF(ISERROR(OFFSET('HARGA SATUAN'!$I$6,MATCH(C83,'HARGA SATUAN'!$C$7:$C$1492,0),0)),"",OFFSET('HARGA SATUAN'!$I$6,MATCH(C83,'HARGA SATUAN'!$C$7:$C$1492,0),0))</f>
        <v>0</v>
      </c>
      <c r="H83" s="574">
        <f ca="1" t="shared" si="14"/>
        <v>0</v>
      </c>
      <c r="I83" s="574">
        <f ca="1" t="shared" si="15"/>
        <v>0</v>
      </c>
      <c r="J83" s="574">
        <f ca="1" t="shared" si="16"/>
        <v>0</v>
      </c>
      <c r="K83" s="584">
        <f ca="1" t="shared" si="13"/>
        <v>0</v>
      </c>
      <c r="L83" s="586"/>
      <c r="Q83" s="546"/>
      <c r="R83" s="591"/>
      <c r="S83" s="591"/>
      <c r="T83" s="591"/>
    </row>
    <row r="84" s="547" customFormat="1" spans="1:20">
      <c r="A84" s="548">
        <v>69</v>
      </c>
      <c r="B84" s="578" t="str">
        <f ca="1" t="shared" si="17"/>
        <v/>
      </c>
      <c r="C84" s="203" t="str">
        <f ca="1" t="shared" si="18"/>
        <v/>
      </c>
      <c r="D84" s="577" t="str">
        <f ca="1">IF(ISERROR(OFFSET('HARGA SATUAN'!$D$6,MATCH(C84,'HARGA SATUAN'!$C$7:$C$1492,0),0)),"",OFFSET('HARGA SATUAN'!$D$6,MATCH(C84,'HARGA SATUAN'!$C$7:$C$1492,0),0))</f>
        <v/>
      </c>
      <c r="E84" s="577">
        <f ca="1">IF(B84="+","Unit",IF(ISERROR(OFFSET('HARGA SATUAN'!$E$6,MATCH(C84,'HARGA SATUAN'!$C$7:$C$1492,0),0)),"",OFFSET('HARGA SATUAN'!$E$6,MATCH(C84,'HARGA SATUAN'!$C$7:$C$1492,0),0)))</f>
        <v>0</v>
      </c>
      <c r="F84" s="577" t="str">
        <f ca="1" t="shared" si="19"/>
        <v/>
      </c>
      <c r="G84" s="573">
        <f ca="1">IF(ISERROR(OFFSET('HARGA SATUAN'!$I$6,MATCH(C84,'HARGA SATUAN'!$C$7:$C$1492,0),0)),"",OFFSET('HARGA SATUAN'!$I$6,MATCH(C84,'HARGA SATUAN'!$C$7:$C$1492,0),0))</f>
        <v>0</v>
      </c>
      <c r="H84" s="574">
        <f ca="1" t="shared" si="14"/>
        <v>0</v>
      </c>
      <c r="I84" s="574">
        <f ca="1" t="shared" si="15"/>
        <v>0</v>
      </c>
      <c r="J84" s="574">
        <f ca="1" t="shared" si="16"/>
        <v>0</v>
      </c>
      <c r="K84" s="584">
        <f ca="1" t="shared" si="13"/>
        <v>0</v>
      </c>
      <c r="L84" s="586"/>
      <c r="Q84" s="546"/>
      <c r="R84" s="591"/>
      <c r="S84" s="591"/>
      <c r="T84" s="591"/>
    </row>
    <row r="85" s="547" customFormat="1" spans="1:20">
      <c r="A85" s="548">
        <v>70</v>
      </c>
      <c r="B85" s="578" t="str">
        <f ca="1" t="shared" si="17"/>
        <v/>
      </c>
      <c r="C85" s="203" t="str">
        <f ca="1" t="shared" si="18"/>
        <v/>
      </c>
      <c r="D85" s="577" t="str">
        <f ca="1">IF(ISERROR(OFFSET('HARGA SATUAN'!$D$6,MATCH(C85,'HARGA SATUAN'!$C$7:$C$1492,0),0)),"",OFFSET('HARGA SATUAN'!$D$6,MATCH(C85,'HARGA SATUAN'!$C$7:$C$1492,0),0))</f>
        <v/>
      </c>
      <c r="E85" s="577">
        <f ca="1">IF(B85="+","Unit",IF(ISERROR(OFFSET('HARGA SATUAN'!$E$6,MATCH(C85,'HARGA SATUAN'!$C$7:$C$1492,0),0)),"",OFFSET('HARGA SATUAN'!$E$6,MATCH(C85,'HARGA SATUAN'!$C$7:$C$1492,0),0)))</f>
        <v>0</v>
      </c>
      <c r="F85" s="577" t="str">
        <f ca="1" t="shared" si="19"/>
        <v/>
      </c>
      <c r="G85" s="573">
        <f ca="1">IF(ISERROR(OFFSET('HARGA SATUAN'!$I$6,MATCH(C85,'HARGA SATUAN'!$C$7:$C$1492,0),0)),"",OFFSET('HARGA SATUAN'!$I$6,MATCH(C85,'HARGA SATUAN'!$C$7:$C$1492,0),0))</f>
        <v>0</v>
      </c>
      <c r="H85" s="574">
        <f ca="1" t="shared" si="14"/>
        <v>0</v>
      </c>
      <c r="I85" s="574">
        <f ca="1" t="shared" si="15"/>
        <v>0</v>
      </c>
      <c r="J85" s="574">
        <f ca="1" t="shared" si="16"/>
        <v>0</v>
      </c>
      <c r="K85" s="584">
        <f ca="1" t="shared" si="13"/>
        <v>0</v>
      </c>
      <c r="L85" s="586"/>
      <c r="Q85" s="546"/>
      <c r="R85" s="591"/>
      <c r="S85" s="591"/>
      <c r="T85" s="591"/>
    </row>
    <row r="86" s="547" customFormat="1" spans="1:20">
      <c r="A86" s="548">
        <v>71</v>
      </c>
      <c r="B86" s="578" t="str">
        <f ca="1" t="shared" si="17"/>
        <v/>
      </c>
      <c r="C86" s="203" t="str">
        <f ca="1" t="shared" si="18"/>
        <v/>
      </c>
      <c r="D86" s="577" t="str">
        <f ca="1">IF(ISERROR(OFFSET('HARGA SATUAN'!$D$6,MATCH(C86,'HARGA SATUAN'!$C$7:$C$1492,0),0)),"",OFFSET('HARGA SATUAN'!$D$6,MATCH(C86,'HARGA SATUAN'!$C$7:$C$1492,0),0))</f>
        <v/>
      </c>
      <c r="E86" s="577">
        <f ca="1">IF(B86="+","Unit",IF(ISERROR(OFFSET('HARGA SATUAN'!$E$6,MATCH(C86,'HARGA SATUAN'!$C$7:$C$1492,0),0)),"",OFFSET('HARGA SATUAN'!$E$6,MATCH(C86,'HARGA SATUAN'!$C$7:$C$1492,0),0)))</f>
        <v>0</v>
      </c>
      <c r="F86" s="577" t="str">
        <f ca="1" t="shared" si="19"/>
        <v/>
      </c>
      <c r="G86" s="573">
        <f ca="1">IF(ISERROR(OFFSET('HARGA SATUAN'!$I$6,MATCH(C86,'HARGA SATUAN'!$C$7:$C$1492,0),0)),"",OFFSET('HARGA SATUAN'!$I$6,MATCH(C86,'HARGA SATUAN'!$C$7:$C$1492,0),0))</f>
        <v>0</v>
      </c>
      <c r="H86" s="574">
        <f ca="1" t="shared" si="14"/>
        <v>0</v>
      </c>
      <c r="I86" s="574">
        <f ca="1" t="shared" si="15"/>
        <v>0</v>
      </c>
      <c r="J86" s="574">
        <f ca="1" t="shared" si="16"/>
        <v>0</v>
      </c>
      <c r="K86" s="584">
        <f ca="1" t="shared" si="13"/>
        <v>0</v>
      </c>
      <c r="L86" s="586"/>
      <c r="Q86" s="546"/>
      <c r="R86" s="591"/>
      <c r="S86" s="591"/>
      <c r="T86" s="591"/>
    </row>
    <row r="87" s="547" customFormat="1" spans="1:20">
      <c r="A87" s="548">
        <v>72</v>
      </c>
      <c r="B87" s="578" t="str">
        <f ca="1" t="shared" si="17"/>
        <v/>
      </c>
      <c r="C87" s="203" t="str">
        <f ca="1" t="shared" si="18"/>
        <v/>
      </c>
      <c r="D87" s="577" t="str">
        <f ca="1">IF(ISERROR(OFFSET('HARGA SATUAN'!$D$6,MATCH(C87,'HARGA SATUAN'!$C$7:$C$1492,0),0)),"",OFFSET('HARGA SATUAN'!$D$6,MATCH(C87,'HARGA SATUAN'!$C$7:$C$1492,0),0))</f>
        <v/>
      </c>
      <c r="E87" s="577">
        <f ca="1">IF(B87="+","Unit",IF(ISERROR(OFFSET('HARGA SATUAN'!$E$6,MATCH(C87,'HARGA SATUAN'!$C$7:$C$1492,0),0)),"",OFFSET('HARGA SATUAN'!$E$6,MATCH(C87,'HARGA SATUAN'!$C$7:$C$1492,0),0)))</f>
        <v>0</v>
      </c>
      <c r="F87" s="577" t="str">
        <f ca="1" t="shared" si="19"/>
        <v/>
      </c>
      <c r="G87" s="573">
        <f ca="1">IF(ISERROR(OFFSET('HARGA SATUAN'!$I$6,MATCH(C87,'HARGA SATUAN'!$C$7:$C$1492,0),0)),"",OFFSET('HARGA SATUAN'!$I$6,MATCH(C87,'HARGA SATUAN'!$C$7:$C$1492,0),0))</f>
        <v>0</v>
      </c>
      <c r="H87" s="574">
        <f ca="1" t="shared" si="14"/>
        <v>0</v>
      </c>
      <c r="I87" s="574">
        <f ca="1" t="shared" si="15"/>
        <v>0</v>
      </c>
      <c r="J87" s="574">
        <f ca="1" t="shared" si="16"/>
        <v>0</v>
      </c>
      <c r="K87" s="584">
        <f ca="1" t="shared" si="13"/>
        <v>0</v>
      </c>
      <c r="L87" s="586"/>
      <c r="Q87" s="546"/>
      <c r="R87" s="591"/>
      <c r="S87" s="591"/>
      <c r="T87" s="591"/>
    </row>
    <row r="88" s="547" customFormat="1" spans="1:20">
      <c r="A88" s="548">
        <v>73</v>
      </c>
      <c r="B88" s="578" t="str">
        <f ca="1" t="shared" si="17"/>
        <v/>
      </c>
      <c r="C88" s="203" t="str">
        <f ca="1" t="shared" si="18"/>
        <v/>
      </c>
      <c r="D88" s="577" t="str">
        <f ca="1">IF(ISERROR(OFFSET('HARGA SATUAN'!$D$6,MATCH(C88,'HARGA SATUAN'!$C$7:$C$1492,0),0)),"",OFFSET('HARGA SATUAN'!$D$6,MATCH(C88,'HARGA SATUAN'!$C$7:$C$1492,0),0))</f>
        <v/>
      </c>
      <c r="E88" s="577">
        <f ca="1">IF(B88="+","Unit",IF(ISERROR(OFFSET('HARGA SATUAN'!$E$6,MATCH(C88,'HARGA SATUAN'!$C$7:$C$1492,0),0)),"",OFFSET('HARGA SATUAN'!$E$6,MATCH(C88,'HARGA SATUAN'!$C$7:$C$1492,0),0)))</f>
        <v>0</v>
      </c>
      <c r="F88" s="577" t="str">
        <f ca="1" t="shared" si="19"/>
        <v/>
      </c>
      <c r="G88" s="573">
        <f ca="1">IF(ISERROR(OFFSET('HARGA SATUAN'!$I$6,MATCH(C88,'HARGA SATUAN'!$C$7:$C$1492,0),0)),"",OFFSET('HARGA SATUAN'!$I$6,MATCH(C88,'HARGA SATUAN'!$C$7:$C$1492,0),0))</f>
        <v>0</v>
      </c>
      <c r="H88" s="574">
        <f ca="1" t="shared" si="14"/>
        <v>0</v>
      </c>
      <c r="I88" s="574">
        <f ca="1" t="shared" si="15"/>
        <v>0</v>
      </c>
      <c r="J88" s="574">
        <f ca="1" t="shared" si="16"/>
        <v>0</v>
      </c>
      <c r="K88" s="584">
        <f ca="1" t="shared" si="13"/>
        <v>0</v>
      </c>
      <c r="L88" s="586"/>
      <c r="Q88" s="546"/>
      <c r="R88" s="591"/>
      <c r="S88" s="591"/>
      <c r="T88" s="591"/>
    </row>
    <row r="89" s="547" customFormat="1" spans="1:20">
      <c r="A89" s="548">
        <v>74</v>
      </c>
      <c r="B89" s="578" t="str">
        <f ca="1" t="shared" si="17"/>
        <v/>
      </c>
      <c r="C89" s="203" t="str">
        <f ca="1" t="shared" si="18"/>
        <v/>
      </c>
      <c r="D89" s="577" t="str">
        <f ca="1">IF(ISERROR(OFFSET('HARGA SATUAN'!$D$6,MATCH(C89,'HARGA SATUAN'!$C$7:$C$1492,0),0)),"",OFFSET('HARGA SATUAN'!$D$6,MATCH(C89,'HARGA SATUAN'!$C$7:$C$1492,0),0))</f>
        <v/>
      </c>
      <c r="E89" s="577">
        <f ca="1">IF(B89="+","Unit",IF(ISERROR(OFFSET('HARGA SATUAN'!$E$6,MATCH(C89,'HARGA SATUAN'!$C$7:$C$1492,0),0)),"",OFFSET('HARGA SATUAN'!$E$6,MATCH(C89,'HARGA SATUAN'!$C$7:$C$1492,0),0)))</f>
        <v>0</v>
      </c>
      <c r="F89" s="577" t="str">
        <f ca="1" t="shared" si="19"/>
        <v/>
      </c>
      <c r="G89" s="573">
        <f ca="1">IF(ISERROR(OFFSET('HARGA SATUAN'!$I$6,MATCH(C89,'HARGA SATUAN'!$C$7:$C$1492,0),0)),"",OFFSET('HARGA SATUAN'!$I$6,MATCH(C89,'HARGA SATUAN'!$C$7:$C$1492,0),0))</f>
        <v>0</v>
      </c>
      <c r="H89" s="574">
        <f ca="1" t="shared" si="14"/>
        <v>0</v>
      </c>
      <c r="I89" s="574">
        <f ca="1" t="shared" si="15"/>
        <v>0</v>
      </c>
      <c r="J89" s="574">
        <f ca="1" t="shared" si="16"/>
        <v>0</v>
      </c>
      <c r="K89" s="584">
        <f ca="1" t="shared" si="13"/>
        <v>0</v>
      </c>
      <c r="L89" s="586"/>
      <c r="Q89" s="546"/>
      <c r="R89" s="591"/>
      <c r="S89" s="591"/>
      <c r="T89" s="591"/>
    </row>
    <row r="90" s="547" customFormat="1" spans="1:20">
      <c r="A90" s="548">
        <v>75</v>
      </c>
      <c r="B90" s="578" t="str">
        <f ca="1" t="shared" si="17"/>
        <v/>
      </c>
      <c r="C90" s="203" t="str">
        <f ca="1" t="shared" si="18"/>
        <v/>
      </c>
      <c r="D90" s="577" t="str">
        <f ca="1">IF(ISERROR(OFFSET('HARGA SATUAN'!$D$6,MATCH(C90,'HARGA SATUAN'!$C$7:$C$1492,0),0)),"",OFFSET('HARGA SATUAN'!$D$6,MATCH(C90,'HARGA SATUAN'!$C$7:$C$1492,0),0))</f>
        <v/>
      </c>
      <c r="E90" s="577">
        <f ca="1">IF(B90="+","Unit",IF(ISERROR(OFFSET('HARGA SATUAN'!$E$6,MATCH(C90,'HARGA SATUAN'!$C$7:$C$1492,0),0)),"",OFFSET('HARGA SATUAN'!$E$6,MATCH(C90,'HARGA SATUAN'!$C$7:$C$1492,0),0)))</f>
        <v>0</v>
      </c>
      <c r="F90" s="577" t="str">
        <f ca="1" t="shared" si="19"/>
        <v/>
      </c>
      <c r="G90" s="573">
        <f ca="1">IF(ISERROR(OFFSET('HARGA SATUAN'!$I$6,MATCH(C90,'HARGA SATUAN'!$C$7:$C$1492,0),0)),"",OFFSET('HARGA SATUAN'!$I$6,MATCH(C90,'HARGA SATUAN'!$C$7:$C$1492,0),0))</f>
        <v>0</v>
      </c>
      <c r="H90" s="574">
        <f ca="1" t="shared" si="14"/>
        <v>0</v>
      </c>
      <c r="I90" s="574">
        <f ca="1" t="shared" si="15"/>
        <v>0</v>
      </c>
      <c r="J90" s="574">
        <f ca="1" t="shared" si="16"/>
        <v>0</v>
      </c>
      <c r="K90" s="584">
        <f ca="1" t="shared" si="13"/>
        <v>0</v>
      </c>
      <c r="L90" s="586"/>
      <c r="Q90" s="546"/>
      <c r="R90" s="591"/>
      <c r="S90" s="591"/>
      <c r="T90" s="591"/>
    </row>
    <row r="91" s="547" customFormat="1" spans="1:20">
      <c r="A91" s="548">
        <v>76</v>
      </c>
      <c r="B91" s="578" t="str">
        <f ca="1" t="shared" si="17"/>
        <v/>
      </c>
      <c r="C91" s="203" t="str">
        <f ca="1" t="shared" si="18"/>
        <v/>
      </c>
      <c r="D91" s="577" t="str">
        <f ca="1">IF(ISERROR(OFFSET('HARGA SATUAN'!$D$6,MATCH(C91,'HARGA SATUAN'!$C$7:$C$1492,0),0)),"",OFFSET('HARGA SATUAN'!$D$6,MATCH(C91,'HARGA SATUAN'!$C$7:$C$1492,0),0))</f>
        <v/>
      </c>
      <c r="E91" s="577">
        <f ca="1">IF(B91="+","Unit",IF(ISERROR(OFFSET('HARGA SATUAN'!$E$6,MATCH(C91,'HARGA SATUAN'!$C$7:$C$1492,0),0)),"",OFFSET('HARGA SATUAN'!$E$6,MATCH(C91,'HARGA SATUAN'!$C$7:$C$1492,0),0)))</f>
        <v>0</v>
      </c>
      <c r="F91" s="577" t="str">
        <f ca="1" t="shared" si="19"/>
        <v/>
      </c>
      <c r="G91" s="573">
        <f ca="1">IF(ISERROR(OFFSET('HARGA SATUAN'!$I$6,MATCH(C91,'HARGA SATUAN'!$C$7:$C$1492,0),0)),"",OFFSET('HARGA SATUAN'!$I$6,MATCH(C91,'HARGA SATUAN'!$C$7:$C$1492,0),0))</f>
        <v>0</v>
      </c>
      <c r="H91" s="574">
        <f ca="1" t="shared" si="14"/>
        <v>0</v>
      </c>
      <c r="I91" s="574">
        <f ca="1" t="shared" si="15"/>
        <v>0</v>
      </c>
      <c r="J91" s="574">
        <f ca="1" t="shared" si="16"/>
        <v>0</v>
      </c>
      <c r="K91" s="584">
        <f ca="1" t="shared" si="13"/>
        <v>0</v>
      </c>
      <c r="L91" s="586"/>
      <c r="Q91" s="546"/>
      <c r="R91" s="591"/>
      <c r="S91" s="591"/>
      <c r="T91" s="591"/>
    </row>
    <row r="92" s="547" customFormat="1" spans="1:20">
      <c r="A92" s="548">
        <v>77</v>
      </c>
      <c r="B92" s="578" t="str">
        <f ca="1" t="shared" si="17"/>
        <v/>
      </c>
      <c r="C92" s="203" t="str">
        <f ca="1" t="shared" si="18"/>
        <v/>
      </c>
      <c r="D92" s="577" t="str">
        <f ca="1">IF(ISERROR(OFFSET('HARGA SATUAN'!$D$6,MATCH(C92,'HARGA SATUAN'!$C$7:$C$1492,0),0)),"",OFFSET('HARGA SATUAN'!$D$6,MATCH(C92,'HARGA SATUAN'!$C$7:$C$1492,0),0))</f>
        <v/>
      </c>
      <c r="E92" s="577">
        <f ca="1">IF(B92="+","Unit",IF(ISERROR(OFFSET('HARGA SATUAN'!$E$6,MATCH(C92,'HARGA SATUAN'!$C$7:$C$1492,0),0)),"",OFFSET('HARGA SATUAN'!$E$6,MATCH(C92,'HARGA SATUAN'!$C$7:$C$1492,0),0)))</f>
        <v>0</v>
      </c>
      <c r="F92" s="577" t="str">
        <f ca="1" t="shared" si="19"/>
        <v/>
      </c>
      <c r="G92" s="573">
        <f ca="1">IF(ISERROR(OFFSET('HARGA SATUAN'!$I$6,MATCH(C92,'HARGA SATUAN'!$C$7:$C$1492,0),0)),"",OFFSET('HARGA SATUAN'!$I$6,MATCH(C92,'HARGA SATUAN'!$C$7:$C$1492,0),0))</f>
        <v>0</v>
      </c>
      <c r="H92" s="574">
        <f ca="1" t="shared" si="14"/>
        <v>0</v>
      </c>
      <c r="I92" s="574">
        <f ca="1" t="shared" si="15"/>
        <v>0</v>
      </c>
      <c r="J92" s="574">
        <f ca="1" t="shared" si="16"/>
        <v>0</v>
      </c>
      <c r="K92" s="584">
        <f ca="1" t="shared" si="13"/>
        <v>0</v>
      </c>
      <c r="L92" s="586"/>
      <c r="Q92" s="546"/>
      <c r="R92" s="591"/>
      <c r="S92" s="591"/>
      <c r="T92" s="591"/>
    </row>
    <row r="93" s="547" customFormat="1" spans="1:20">
      <c r="A93" s="548">
        <v>78</v>
      </c>
      <c r="B93" s="578" t="str">
        <f ca="1" t="shared" si="17"/>
        <v/>
      </c>
      <c r="C93" s="203" t="str">
        <f ca="1" t="shared" si="18"/>
        <v/>
      </c>
      <c r="D93" s="577" t="str">
        <f ca="1">IF(ISERROR(OFFSET('HARGA SATUAN'!$D$6,MATCH(C93,'HARGA SATUAN'!$C$7:$C$1492,0),0)),"",OFFSET('HARGA SATUAN'!$D$6,MATCH(C93,'HARGA SATUAN'!$C$7:$C$1492,0),0))</f>
        <v/>
      </c>
      <c r="E93" s="577">
        <f ca="1">IF(B93="+","Unit",IF(ISERROR(OFFSET('HARGA SATUAN'!$E$6,MATCH(C93,'HARGA SATUAN'!$C$7:$C$1492,0),0)),"",OFFSET('HARGA SATUAN'!$E$6,MATCH(C93,'HARGA SATUAN'!$C$7:$C$1492,0),0)))</f>
        <v>0</v>
      </c>
      <c r="F93" s="577" t="str">
        <f ca="1" t="shared" si="19"/>
        <v/>
      </c>
      <c r="G93" s="573">
        <f ca="1">IF(ISERROR(OFFSET('HARGA SATUAN'!$I$6,MATCH(C93,'HARGA SATUAN'!$C$7:$C$1492,0),0)),"",OFFSET('HARGA SATUAN'!$I$6,MATCH(C93,'HARGA SATUAN'!$C$7:$C$1492,0),0))</f>
        <v>0</v>
      </c>
      <c r="H93" s="574">
        <f ca="1" t="shared" si="14"/>
        <v>0</v>
      </c>
      <c r="I93" s="574">
        <f ca="1" t="shared" si="15"/>
        <v>0</v>
      </c>
      <c r="J93" s="574">
        <f ca="1" t="shared" si="16"/>
        <v>0</v>
      </c>
      <c r="K93" s="584">
        <f ca="1" t="shared" si="13"/>
        <v>0</v>
      </c>
      <c r="L93" s="586"/>
      <c r="Q93" s="546"/>
      <c r="R93" s="591"/>
      <c r="S93" s="591"/>
      <c r="T93" s="591"/>
    </row>
    <row r="94" s="547" customFormat="1" spans="1:20">
      <c r="A94" s="548">
        <v>79</v>
      </c>
      <c r="B94" s="578" t="str">
        <f ca="1" t="shared" si="17"/>
        <v/>
      </c>
      <c r="C94" s="203" t="str">
        <f ca="1" t="shared" si="18"/>
        <v/>
      </c>
      <c r="D94" s="577" t="str">
        <f ca="1">IF(ISERROR(OFFSET('HARGA SATUAN'!$D$6,MATCH(C94,'HARGA SATUAN'!$C$7:$C$1492,0),0)),"",OFFSET('HARGA SATUAN'!$D$6,MATCH(C94,'HARGA SATUAN'!$C$7:$C$1492,0),0))</f>
        <v/>
      </c>
      <c r="E94" s="577">
        <f ca="1">IF(B94="+","Unit",IF(ISERROR(OFFSET('HARGA SATUAN'!$E$6,MATCH(C94,'HARGA SATUAN'!$C$7:$C$1492,0),0)),"",OFFSET('HARGA SATUAN'!$E$6,MATCH(C94,'HARGA SATUAN'!$C$7:$C$1492,0),0)))</f>
        <v>0</v>
      </c>
      <c r="F94" s="577" t="str">
        <f ca="1" t="shared" si="19"/>
        <v/>
      </c>
      <c r="G94" s="573">
        <f ca="1">IF(ISERROR(OFFSET('HARGA SATUAN'!$I$6,MATCH(C94,'HARGA SATUAN'!$C$7:$C$1492,0),0)),"",OFFSET('HARGA SATUAN'!$I$6,MATCH(C94,'HARGA SATUAN'!$C$7:$C$1492,0),0))</f>
        <v>0</v>
      </c>
      <c r="H94" s="574">
        <f ca="1" t="shared" si="14"/>
        <v>0</v>
      </c>
      <c r="I94" s="574">
        <f ca="1" t="shared" si="15"/>
        <v>0</v>
      </c>
      <c r="J94" s="574">
        <f ca="1" t="shared" si="16"/>
        <v>0</v>
      </c>
      <c r="K94" s="584">
        <f ca="1" t="shared" si="13"/>
        <v>0</v>
      </c>
      <c r="L94" s="586"/>
      <c r="Q94" s="546"/>
      <c r="R94" s="591"/>
      <c r="S94" s="591"/>
      <c r="T94" s="591"/>
    </row>
    <row r="95" s="547" customFormat="1" spans="1:20">
      <c r="A95" s="548">
        <v>80</v>
      </c>
      <c r="B95" s="578" t="str">
        <f ca="1" t="shared" si="17"/>
        <v/>
      </c>
      <c r="C95" s="203" t="str">
        <f ca="1" t="shared" si="18"/>
        <v/>
      </c>
      <c r="D95" s="577" t="str">
        <f ca="1">IF(ISERROR(OFFSET('HARGA SATUAN'!$D$6,MATCH(C95,'HARGA SATUAN'!$C$7:$C$1492,0),0)),"",OFFSET('HARGA SATUAN'!$D$6,MATCH(C95,'HARGA SATUAN'!$C$7:$C$1492,0),0))</f>
        <v/>
      </c>
      <c r="E95" s="577">
        <f ca="1">IF(B95="+","Unit",IF(ISERROR(OFFSET('HARGA SATUAN'!$E$6,MATCH(C95,'HARGA SATUAN'!$C$7:$C$1492,0),0)),"",OFFSET('HARGA SATUAN'!$E$6,MATCH(C95,'HARGA SATUAN'!$C$7:$C$1492,0),0)))</f>
        <v>0</v>
      </c>
      <c r="F95" s="577" t="str">
        <f ca="1" t="shared" si="19"/>
        <v/>
      </c>
      <c r="G95" s="573">
        <f ca="1">IF(ISERROR(OFFSET('HARGA SATUAN'!$I$6,MATCH(C95,'HARGA SATUAN'!$C$7:$C$1492,0),0)),"",OFFSET('HARGA SATUAN'!$I$6,MATCH(C95,'HARGA SATUAN'!$C$7:$C$1492,0),0))</f>
        <v>0</v>
      </c>
      <c r="H95" s="574">
        <f ca="1" t="shared" si="14"/>
        <v>0</v>
      </c>
      <c r="I95" s="574">
        <f ca="1" t="shared" si="15"/>
        <v>0</v>
      </c>
      <c r="J95" s="574">
        <f ca="1" t="shared" si="16"/>
        <v>0</v>
      </c>
      <c r="K95" s="584">
        <f ca="1" t="shared" si="13"/>
        <v>0</v>
      </c>
      <c r="L95" s="586"/>
      <c r="Q95" s="546"/>
      <c r="R95" s="591"/>
      <c r="S95" s="591"/>
      <c r="T95" s="591"/>
    </row>
    <row r="96" s="547" customFormat="1" spans="1:20">
      <c r="A96" s="548">
        <v>81</v>
      </c>
      <c r="B96" s="578" t="str">
        <f ca="1" t="shared" si="17"/>
        <v/>
      </c>
      <c r="C96" s="203" t="str">
        <f ca="1" t="shared" si="18"/>
        <v/>
      </c>
      <c r="D96" s="577" t="str">
        <f ca="1">IF(ISERROR(OFFSET('HARGA SATUAN'!$D$6,MATCH(C96,'HARGA SATUAN'!$C$7:$C$1492,0),0)),"",OFFSET('HARGA SATUAN'!$D$6,MATCH(C96,'HARGA SATUAN'!$C$7:$C$1492,0),0))</f>
        <v/>
      </c>
      <c r="E96" s="577">
        <f ca="1">IF(B96="+","Unit",IF(ISERROR(OFFSET('HARGA SATUAN'!$E$6,MATCH(C96,'HARGA SATUAN'!$C$7:$C$1492,0),0)),"",OFFSET('HARGA SATUAN'!$E$6,MATCH(C96,'HARGA SATUAN'!$C$7:$C$1492,0),0)))</f>
        <v>0</v>
      </c>
      <c r="F96" s="577" t="str">
        <f ca="1" t="shared" si="19"/>
        <v/>
      </c>
      <c r="G96" s="573">
        <f ca="1">IF(ISERROR(OFFSET('HARGA SATUAN'!$I$6,MATCH(C96,'HARGA SATUAN'!$C$7:$C$1492,0),0)),"",OFFSET('HARGA SATUAN'!$I$6,MATCH(C96,'HARGA SATUAN'!$C$7:$C$1492,0),0))</f>
        <v>0</v>
      </c>
      <c r="H96" s="574">
        <f ca="1" t="shared" si="14"/>
        <v>0</v>
      </c>
      <c r="I96" s="574">
        <f ca="1" t="shared" si="15"/>
        <v>0</v>
      </c>
      <c r="J96" s="574">
        <f ca="1" t="shared" si="16"/>
        <v>0</v>
      </c>
      <c r="K96" s="584">
        <f ca="1" t="shared" si="13"/>
        <v>0</v>
      </c>
      <c r="L96" s="586"/>
      <c r="Q96" s="546"/>
      <c r="R96" s="591"/>
      <c r="S96" s="591"/>
      <c r="T96" s="591"/>
    </row>
    <row r="97" s="547" customFormat="1" spans="1:20">
      <c r="A97" s="548">
        <v>82</v>
      </c>
      <c r="B97" s="578" t="str">
        <f ca="1" t="shared" si="17"/>
        <v/>
      </c>
      <c r="C97" s="203" t="str">
        <f ca="1" t="shared" si="18"/>
        <v/>
      </c>
      <c r="D97" s="577" t="str">
        <f ca="1">IF(ISERROR(OFFSET('HARGA SATUAN'!$D$6,MATCH(C97,'HARGA SATUAN'!$C$7:$C$1492,0),0)),"",OFFSET('HARGA SATUAN'!$D$6,MATCH(C97,'HARGA SATUAN'!$C$7:$C$1492,0),0))</f>
        <v/>
      </c>
      <c r="E97" s="577">
        <f ca="1">IF(B97="+","Unit",IF(ISERROR(OFFSET('HARGA SATUAN'!$E$6,MATCH(C97,'HARGA SATUAN'!$C$7:$C$1492,0),0)),"",OFFSET('HARGA SATUAN'!$E$6,MATCH(C97,'HARGA SATUAN'!$C$7:$C$1492,0),0)))</f>
        <v>0</v>
      </c>
      <c r="F97" s="577" t="str">
        <f ca="1" t="shared" si="19"/>
        <v/>
      </c>
      <c r="G97" s="573">
        <f ca="1">IF(ISERROR(OFFSET('HARGA SATUAN'!$I$6,MATCH(C97,'HARGA SATUAN'!$C$7:$C$1492,0),0)),"",OFFSET('HARGA SATUAN'!$I$6,MATCH(C97,'HARGA SATUAN'!$C$7:$C$1492,0),0))</f>
        <v>0</v>
      </c>
      <c r="H97" s="574">
        <f ca="1" t="shared" si="14"/>
        <v>0</v>
      </c>
      <c r="I97" s="574">
        <f ca="1" t="shared" si="15"/>
        <v>0</v>
      </c>
      <c r="J97" s="574">
        <f ca="1" t="shared" si="16"/>
        <v>0</v>
      </c>
      <c r="K97" s="584">
        <f ca="1" t="shared" si="13"/>
        <v>0</v>
      </c>
      <c r="L97" s="586"/>
      <c r="Q97" s="546"/>
      <c r="R97" s="591"/>
      <c r="S97" s="591"/>
      <c r="T97" s="591"/>
    </row>
    <row r="98" s="547" customFormat="1" spans="1:20">
      <c r="A98" s="548">
        <v>83</v>
      </c>
      <c r="B98" s="578" t="str">
        <f ca="1" t="shared" si="17"/>
        <v/>
      </c>
      <c r="C98" s="203" t="str">
        <f ca="1" t="shared" si="18"/>
        <v/>
      </c>
      <c r="D98" s="577" t="str">
        <f ca="1">IF(ISERROR(OFFSET('HARGA SATUAN'!$D$6,MATCH(C98,'HARGA SATUAN'!$C$7:$C$1492,0),0)),"",OFFSET('HARGA SATUAN'!$D$6,MATCH(C98,'HARGA SATUAN'!$C$7:$C$1492,0),0))</f>
        <v/>
      </c>
      <c r="E98" s="577">
        <f ca="1">IF(B98="+","Unit",IF(ISERROR(OFFSET('HARGA SATUAN'!$E$6,MATCH(C98,'HARGA SATUAN'!$C$7:$C$1492,0),0)),"",OFFSET('HARGA SATUAN'!$E$6,MATCH(C98,'HARGA SATUAN'!$C$7:$C$1492,0),0)))</f>
        <v>0</v>
      </c>
      <c r="F98" s="577" t="str">
        <f ca="1" t="shared" si="19"/>
        <v/>
      </c>
      <c r="G98" s="573">
        <f ca="1">IF(ISERROR(OFFSET('HARGA SATUAN'!$I$6,MATCH(C98,'HARGA SATUAN'!$C$7:$C$1492,0),0)),"",OFFSET('HARGA SATUAN'!$I$6,MATCH(C98,'HARGA SATUAN'!$C$7:$C$1492,0),0))</f>
        <v>0</v>
      </c>
      <c r="H98" s="574">
        <f ca="1" t="shared" si="14"/>
        <v>0</v>
      </c>
      <c r="I98" s="574">
        <f ca="1" t="shared" si="15"/>
        <v>0</v>
      </c>
      <c r="J98" s="574">
        <f ca="1" t="shared" si="16"/>
        <v>0</v>
      </c>
      <c r="K98" s="584">
        <f ca="1" t="shared" si="13"/>
        <v>0</v>
      </c>
      <c r="L98" s="586"/>
      <c r="Q98" s="546"/>
      <c r="R98" s="591"/>
      <c r="S98" s="591"/>
      <c r="T98" s="591"/>
    </row>
    <row r="99" s="547" customFormat="1" spans="1:20">
      <c r="A99" s="548">
        <v>84</v>
      </c>
      <c r="B99" s="578" t="str">
        <f ca="1" t="shared" si="17"/>
        <v/>
      </c>
      <c r="C99" s="203" t="str">
        <f ca="1" t="shared" si="18"/>
        <v/>
      </c>
      <c r="D99" s="577" t="str">
        <f ca="1">IF(ISERROR(OFFSET('HARGA SATUAN'!$D$6,MATCH(C99,'HARGA SATUAN'!$C$7:$C$1492,0),0)),"",OFFSET('HARGA SATUAN'!$D$6,MATCH(C99,'HARGA SATUAN'!$C$7:$C$1492,0),0))</f>
        <v/>
      </c>
      <c r="E99" s="577">
        <f ca="1">IF(B99="+","Unit",IF(ISERROR(OFFSET('HARGA SATUAN'!$E$6,MATCH(C99,'HARGA SATUAN'!$C$7:$C$1492,0),0)),"",OFFSET('HARGA SATUAN'!$E$6,MATCH(C99,'HARGA SATUAN'!$C$7:$C$1492,0),0)))</f>
        <v>0</v>
      </c>
      <c r="F99" s="577" t="str">
        <f ca="1" t="shared" si="19"/>
        <v/>
      </c>
      <c r="G99" s="573">
        <f ca="1">IF(ISERROR(OFFSET('HARGA SATUAN'!$I$6,MATCH(C99,'HARGA SATUAN'!$C$7:$C$1492,0),0)),"",OFFSET('HARGA SATUAN'!$I$6,MATCH(C99,'HARGA SATUAN'!$C$7:$C$1492,0),0))</f>
        <v>0</v>
      </c>
      <c r="H99" s="574">
        <f ca="1" t="shared" si="14"/>
        <v>0</v>
      </c>
      <c r="I99" s="574">
        <f ca="1" t="shared" si="15"/>
        <v>0</v>
      </c>
      <c r="J99" s="574">
        <f ca="1" t="shared" si="16"/>
        <v>0</v>
      </c>
      <c r="K99" s="584">
        <f ca="1" t="shared" si="13"/>
        <v>0</v>
      </c>
      <c r="L99" s="586"/>
      <c r="Q99" s="546"/>
      <c r="R99" s="591"/>
      <c r="S99" s="591"/>
      <c r="T99" s="591"/>
    </row>
    <row r="100" s="547" customFormat="1" spans="1:20">
      <c r="A100" s="548">
        <v>85</v>
      </c>
      <c r="B100" s="578" t="str">
        <f ca="1" t="shared" si="17"/>
        <v/>
      </c>
      <c r="C100" s="203" t="str">
        <f ca="1" t="shared" si="18"/>
        <v/>
      </c>
      <c r="D100" s="577" t="str">
        <f ca="1">IF(ISERROR(OFFSET('HARGA SATUAN'!$D$6,MATCH(C100,'HARGA SATUAN'!$C$7:$C$1492,0),0)),"",OFFSET('HARGA SATUAN'!$D$6,MATCH(C100,'HARGA SATUAN'!$C$7:$C$1492,0),0))</f>
        <v/>
      </c>
      <c r="E100" s="577">
        <f ca="1">IF(B100="+","Unit",IF(ISERROR(OFFSET('HARGA SATUAN'!$E$6,MATCH(C100,'HARGA SATUAN'!$C$7:$C$1492,0),0)),"",OFFSET('HARGA SATUAN'!$E$6,MATCH(C100,'HARGA SATUAN'!$C$7:$C$1492,0),0)))</f>
        <v>0</v>
      </c>
      <c r="F100" s="577" t="str">
        <f ca="1" t="shared" si="19"/>
        <v/>
      </c>
      <c r="G100" s="573">
        <f ca="1">IF(ISERROR(OFFSET('HARGA SATUAN'!$I$6,MATCH(C100,'HARGA SATUAN'!$C$7:$C$1492,0),0)),"",OFFSET('HARGA SATUAN'!$I$6,MATCH(C100,'HARGA SATUAN'!$C$7:$C$1492,0),0))</f>
        <v>0</v>
      </c>
      <c r="H100" s="574">
        <f ca="1" t="shared" si="14"/>
        <v>0</v>
      </c>
      <c r="I100" s="574">
        <f ca="1" t="shared" si="15"/>
        <v>0</v>
      </c>
      <c r="J100" s="574">
        <f ca="1" t="shared" si="16"/>
        <v>0</v>
      </c>
      <c r="K100" s="584">
        <f ca="1" t="shared" si="13"/>
        <v>0</v>
      </c>
      <c r="L100" s="586"/>
      <c r="Q100" s="546"/>
      <c r="R100" s="591"/>
      <c r="S100" s="591"/>
      <c r="T100" s="591"/>
    </row>
    <row r="101" s="547" customFormat="1" spans="1:20">
      <c r="A101" s="548">
        <v>86</v>
      </c>
      <c r="B101" s="578" t="str">
        <f ca="1" t="shared" si="17"/>
        <v/>
      </c>
      <c r="C101" s="203" t="str">
        <f ca="1" t="shared" si="18"/>
        <v/>
      </c>
      <c r="D101" s="577" t="str">
        <f ca="1">IF(ISERROR(OFFSET('HARGA SATUAN'!$D$6,MATCH(C101,'HARGA SATUAN'!$C$7:$C$1492,0),0)),"",OFFSET('HARGA SATUAN'!$D$6,MATCH(C101,'HARGA SATUAN'!$C$7:$C$1492,0),0))</f>
        <v/>
      </c>
      <c r="E101" s="577">
        <f ca="1">IF(B101="+","Unit",IF(ISERROR(OFFSET('HARGA SATUAN'!$E$6,MATCH(C101,'HARGA SATUAN'!$C$7:$C$1492,0),0)),"",OFFSET('HARGA SATUAN'!$E$6,MATCH(C101,'HARGA SATUAN'!$C$7:$C$1492,0),0)))</f>
        <v>0</v>
      </c>
      <c r="F101" s="577" t="str">
        <f ca="1" t="shared" si="19"/>
        <v/>
      </c>
      <c r="G101" s="573">
        <f ca="1">IF(ISERROR(OFFSET('HARGA SATUAN'!$I$6,MATCH(C101,'HARGA SATUAN'!$C$7:$C$1492,0),0)),"",OFFSET('HARGA SATUAN'!$I$6,MATCH(C101,'HARGA SATUAN'!$C$7:$C$1492,0),0))</f>
        <v>0</v>
      </c>
      <c r="H101" s="574">
        <f ca="1" t="shared" si="14"/>
        <v>0</v>
      </c>
      <c r="I101" s="574">
        <f ca="1" t="shared" si="15"/>
        <v>0</v>
      </c>
      <c r="J101" s="574">
        <f ca="1" t="shared" si="16"/>
        <v>0</v>
      </c>
      <c r="K101" s="584">
        <f ca="1" t="shared" si="13"/>
        <v>0</v>
      </c>
      <c r="L101" s="586"/>
      <c r="Q101" s="546"/>
      <c r="R101" s="591"/>
      <c r="S101" s="591"/>
      <c r="T101" s="591"/>
    </row>
    <row r="102" s="547" customFormat="1" spans="1:20">
      <c r="A102" s="548">
        <v>87</v>
      </c>
      <c r="B102" s="578" t="str">
        <f ca="1" t="shared" si="17"/>
        <v/>
      </c>
      <c r="C102" s="203" t="str">
        <f ca="1" t="shared" si="18"/>
        <v/>
      </c>
      <c r="D102" s="577" t="str">
        <f ca="1">IF(ISERROR(OFFSET('HARGA SATUAN'!$D$6,MATCH(C102,'HARGA SATUAN'!$C$7:$C$1492,0),0)),"",OFFSET('HARGA SATUAN'!$D$6,MATCH(C102,'HARGA SATUAN'!$C$7:$C$1492,0),0))</f>
        <v/>
      </c>
      <c r="E102" s="577">
        <f ca="1">IF(B102="+","Unit",IF(ISERROR(OFFSET('HARGA SATUAN'!$E$6,MATCH(C102,'HARGA SATUAN'!$C$7:$C$1492,0),0)),"",OFFSET('HARGA SATUAN'!$E$6,MATCH(C102,'HARGA SATUAN'!$C$7:$C$1492,0),0)))</f>
        <v>0</v>
      </c>
      <c r="F102" s="577" t="str">
        <f ca="1" t="shared" si="19"/>
        <v/>
      </c>
      <c r="G102" s="573">
        <f ca="1">IF(ISERROR(OFFSET('HARGA SATUAN'!$I$6,MATCH(C102,'HARGA SATUAN'!$C$7:$C$1492,0),0)),"",OFFSET('HARGA SATUAN'!$I$6,MATCH(C102,'HARGA SATUAN'!$C$7:$C$1492,0),0))</f>
        <v>0</v>
      </c>
      <c r="H102" s="574">
        <f ca="1" t="shared" si="14"/>
        <v>0</v>
      </c>
      <c r="I102" s="574">
        <f ca="1" t="shared" si="15"/>
        <v>0</v>
      </c>
      <c r="J102" s="574">
        <f ca="1" t="shared" si="16"/>
        <v>0</v>
      </c>
      <c r="K102" s="584">
        <f ca="1" t="shared" si="13"/>
        <v>0</v>
      </c>
      <c r="L102" s="586"/>
      <c r="Q102" s="546"/>
      <c r="R102" s="591"/>
      <c r="S102" s="591"/>
      <c r="T102" s="591"/>
    </row>
    <row r="103" s="547" customFormat="1" spans="1:20">
      <c r="A103" s="548">
        <v>88</v>
      </c>
      <c r="B103" s="578" t="str">
        <f ca="1" t="shared" si="17"/>
        <v/>
      </c>
      <c r="C103" s="203" t="str">
        <f ca="1" t="shared" si="18"/>
        <v/>
      </c>
      <c r="D103" s="577" t="str">
        <f ca="1">IF(ISERROR(OFFSET('HARGA SATUAN'!$D$6,MATCH(C103,'HARGA SATUAN'!$C$7:$C$1492,0),0)),"",OFFSET('HARGA SATUAN'!$D$6,MATCH(C103,'HARGA SATUAN'!$C$7:$C$1492,0),0))</f>
        <v/>
      </c>
      <c r="E103" s="577">
        <f ca="1">IF(B103="+","Unit",IF(ISERROR(OFFSET('HARGA SATUAN'!$E$6,MATCH(C103,'HARGA SATUAN'!$C$7:$C$1492,0),0)),"",OFFSET('HARGA SATUAN'!$E$6,MATCH(C103,'HARGA SATUAN'!$C$7:$C$1492,0),0)))</f>
        <v>0</v>
      </c>
      <c r="F103" s="577" t="str">
        <f ca="1" t="shared" si="19"/>
        <v/>
      </c>
      <c r="G103" s="573">
        <f ca="1">IF(ISERROR(OFFSET('HARGA SATUAN'!$I$6,MATCH(C103,'HARGA SATUAN'!$C$7:$C$1492,0),0)),"",OFFSET('HARGA SATUAN'!$I$6,MATCH(C103,'HARGA SATUAN'!$C$7:$C$1492,0),0))</f>
        <v>0</v>
      </c>
      <c r="H103" s="574">
        <f ca="1" t="shared" si="14"/>
        <v>0</v>
      </c>
      <c r="I103" s="574">
        <f ca="1" t="shared" si="15"/>
        <v>0</v>
      </c>
      <c r="J103" s="574">
        <f ca="1" t="shared" si="16"/>
        <v>0</v>
      </c>
      <c r="K103" s="584">
        <f ca="1" t="shared" si="13"/>
        <v>0</v>
      </c>
      <c r="L103" s="586"/>
      <c r="Q103" s="546"/>
      <c r="R103" s="591"/>
      <c r="S103" s="591"/>
      <c r="T103" s="591"/>
    </row>
    <row r="104" s="547" customFormat="1" spans="1:20">
      <c r="A104" s="548">
        <v>89</v>
      </c>
      <c r="B104" s="578" t="str">
        <f ca="1" t="shared" si="17"/>
        <v/>
      </c>
      <c r="C104" s="203" t="str">
        <f ca="1" t="shared" si="18"/>
        <v/>
      </c>
      <c r="D104" s="577" t="str">
        <f ca="1">IF(ISERROR(OFFSET('HARGA SATUAN'!$D$6,MATCH(C104,'HARGA SATUAN'!$C$7:$C$1492,0),0)),"",OFFSET('HARGA SATUAN'!$D$6,MATCH(C104,'HARGA SATUAN'!$C$7:$C$1492,0),0))</f>
        <v/>
      </c>
      <c r="E104" s="577">
        <f ca="1">IF(B104="+","Unit",IF(ISERROR(OFFSET('HARGA SATUAN'!$E$6,MATCH(C104,'HARGA SATUAN'!$C$7:$C$1492,0),0)),"",OFFSET('HARGA SATUAN'!$E$6,MATCH(C104,'HARGA SATUAN'!$C$7:$C$1492,0),0)))</f>
        <v>0</v>
      </c>
      <c r="F104" s="577" t="str">
        <f ca="1" t="shared" si="19"/>
        <v/>
      </c>
      <c r="G104" s="573">
        <f ca="1">IF(ISERROR(OFFSET('HARGA SATUAN'!$I$6,MATCH(C104,'HARGA SATUAN'!$C$7:$C$1492,0),0)),"",OFFSET('HARGA SATUAN'!$I$6,MATCH(C104,'HARGA SATUAN'!$C$7:$C$1492,0),0))</f>
        <v>0</v>
      </c>
      <c r="H104" s="574">
        <f ca="1" t="shared" si="14"/>
        <v>0</v>
      </c>
      <c r="I104" s="574">
        <f ca="1" t="shared" si="15"/>
        <v>0</v>
      </c>
      <c r="J104" s="574">
        <f ca="1" t="shared" si="16"/>
        <v>0</v>
      </c>
      <c r="K104" s="584">
        <f ca="1" t="shared" si="13"/>
        <v>0</v>
      </c>
      <c r="L104" s="586"/>
      <c r="Q104" s="546"/>
      <c r="R104" s="591"/>
      <c r="S104" s="591"/>
      <c r="T104" s="591"/>
    </row>
    <row r="105" s="547" customFormat="1" spans="1:20">
      <c r="A105" s="548">
        <v>90</v>
      </c>
      <c r="B105" s="578" t="str">
        <f ca="1" t="shared" si="17"/>
        <v/>
      </c>
      <c r="C105" s="203" t="str">
        <f ca="1" t="shared" si="18"/>
        <v/>
      </c>
      <c r="D105" s="577" t="str">
        <f ca="1">IF(ISERROR(OFFSET('HARGA SATUAN'!$D$6,MATCH(C105,'HARGA SATUAN'!$C$7:$C$1492,0),0)),"",OFFSET('HARGA SATUAN'!$D$6,MATCH(C105,'HARGA SATUAN'!$C$7:$C$1492,0),0))</f>
        <v/>
      </c>
      <c r="E105" s="577">
        <f ca="1">IF(B105="+","Unit",IF(ISERROR(OFFSET('HARGA SATUAN'!$E$6,MATCH(C105,'HARGA SATUAN'!$C$7:$C$1492,0),0)),"",OFFSET('HARGA SATUAN'!$E$6,MATCH(C105,'HARGA SATUAN'!$C$7:$C$1492,0),0)))</f>
        <v>0</v>
      </c>
      <c r="F105" s="577" t="str">
        <f ca="1" t="shared" si="19"/>
        <v/>
      </c>
      <c r="G105" s="573">
        <f ca="1">IF(ISERROR(OFFSET('HARGA SATUAN'!$I$6,MATCH(C105,'HARGA SATUAN'!$C$7:$C$1492,0),0)),"",OFFSET('HARGA SATUAN'!$I$6,MATCH(C105,'HARGA SATUAN'!$C$7:$C$1492,0),0))</f>
        <v>0</v>
      </c>
      <c r="H105" s="574">
        <f ca="1" t="shared" si="14"/>
        <v>0</v>
      </c>
      <c r="I105" s="574">
        <f ca="1" t="shared" si="15"/>
        <v>0</v>
      </c>
      <c r="J105" s="574">
        <f ca="1" t="shared" si="16"/>
        <v>0</v>
      </c>
      <c r="K105" s="584">
        <f ca="1">SUM(H105:J105)</f>
        <v>0</v>
      </c>
      <c r="L105" s="586"/>
      <c r="Q105" s="546"/>
      <c r="R105" s="591"/>
      <c r="S105" s="591"/>
      <c r="T105" s="591"/>
    </row>
    <row r="106" s="547" customFormat="1" spans="1:20">
      <c r="A106" s="548">
        <v>91</v>
      </c>
      <c r="B106" s="578" t="str">
        <f ca="1" t="shared" si="17"/>
        <v/>
      </c>
      <c r="C106" s="203" t="str">
        <f ca="1" t="shared" si="18"/>
        <v/>
      </c>
      <c r="D106" s="577" t="str">
        <f ca="1">IF(ISERROR(OFFSET('HARGA SATUAN'!$D$6,MATCH(C106,'HARGA SATUAN'!$C$7:$C$1492,0),0)),"",OFFSET('HARGA SATUAN'!$D$6,MATCH(C106,'HARGA SATUAN'!$C$7:$C$1492,0),0))</f>
        <v/>
      </c>
      <c r="E106" s="577">
        <f ca="1">IF(B106="+","Unit",IF(ISERROR(OFFSET('HARGA SATUAN'!$E$6,MATCH(C106,'HARGA SATUAN'!$C$7:$C$1492,0),0)),"",OFFSET('HARGA SATUAN'!$E$6,MATCH(C106,'HARGA SATUAN'!$C$7:$C$1492,0),0)))</f>
        <v>0</v>
      </c>
      <c r="F106" s="577" t="str">
        <f ca="1" t="shared" si="19"/>
        <v/>
      </c>
      <c r="G106" s="573">
        <f ca="1">IF(ISERROR(OFFSET('HARGA SATUAN'!$I$6,MATCH(C106,'HARGA SATUAN'!$C$7:$C$1492,0),0)),"",OFFSET('HARGA SATUAN'!$I$6,MATCH(C106,'HARGA SATUAN'!$C$7:$C$1492,0),0))</f>
        <v>0</v>
      </c>
      <c r="H106" s="574">
        <f ca="1" t="shared" si="14"/>
        <v>0</v>
      </c>
      <c r="I106" s="574">
        <f ca="1" t="shared" si="15"/>
        <v>0</v>
      </c>
      <c r="J106" s="574">
        <f ca="1" t="shared" si="16"/>
        <v>0</v>
      </c>
      <c r="K106" s="584">
        <f ca="1" t="shared" ref="K106:K114" si="20">SUM(H106:J106)</f>
        <v>0</v>
      </c>
      <c r="L106" s="586"/>
      <c r="Q106" s="546"/>
      <c r="R106" s="591"/>
      <c r="S106" s="591"/>
      <c r="T106" s="591"/>
    </row>
    <row r="107" s="547" customFormat="1" spans="1:20">
      <c r="A107" s="548">
        <v>92</v>
      </c>
      <c r="B107" s="578" t="str">
        <f ca="1" t="shared" si="17"/>
        <v/>
      </c>
      <c r="C107" s="203" t="str">
        <f ca="1" t="shared" si="18"/>
        <v/>
      </c>
      <c r="D107" s="577" t="str">
        <f ca="1">IF(ISERROR(OFFSET('HARGA SATUAN'!$D$6,MATCH(C107,'HARGA SATUAN'!$C$7:$C$1492,0),0)),"",OFFSET('HARGA SATUAN'!$D$6,MATCH(C107,'HARGA SATUAN'!$C$7:$C$1492,0),0))</f>
        <v/>
      </c>
      <c r="E107" s="577">
        <f ca="1">IF(B107="+","Unit",IF(ISERROR(OFFSET('HARGA SATUAN'!$E$6,MATCH(C107,'HARGA SATUAN'!$C$7:$C$1492,0),0)),"",OFFSET('HARGA SATUAN'!$E$6,MATCH(C107,'HARGA SATUAN'!$C$7:$C$1492,0),0)))</f>
        <v>0</v>
      </c>
      <c r="F107" s="577" t="str">
        <f ca="1" t="shared" si="19"/>
        <v/>
      </c>
      <c r="G107" s="573">
        <f ca="1">IF(ISERROR(OFFSET('HARGA SATUAN'!$I$6,MATCH(C107,'HARGA SATUAN'!$C$7:$C$1492,0),0)),"",OFFSET('HARGA SATUAN'!$I$6,MATCH(C107,'HARGA SATUAN'!$C$7:$C$1492,0),0))</f>
        <v>0</v>
      </c>
      <c r="H107" s="574">
        <f ca="1" t="shared" si="14"/>
        <v>0</v>
      </c>
      <c r="I107" s="574">
        <f ca="1" t="shared" si="15"/>
        <v>0</v>
      </c>
      <c r="J107" s="574">
        <f ca="1" t="shared" si="16"/>
        <v>0</v>
      </c>
      <c r="K107" s="584">
        <f ca="1" t="shared" si="20"/>
        <v>0</v>
      </c>
      <c r="L107" s="586"/>
      <c r="Q107" s="546"/>
      <c r="R107" s="591"/>
      <c r="S107" s="591"/>
      <c r="T107" s="591"/>
    </row>
    <row r="108" s="547" customFormat="1" spans="1:20">
      <c r="A108" s="548">
        <v>93</v>
      </c>
      <c r="B108" s="578" t="str">
        <f ca="1" t="shared" si="17"/>
        <v/>
      </c>
      <c r="C108" s="203" t="str">
        <f ca="1" t="shared" si="18"/>
        <v/>
      </c>
      <c r="D108" s="577" t="str">
        <f ca="1">IF(ISERROR(OFFSET('HARGA SATUAN'!$D$6,MATCH(C108,'HARGA SATUAN'!$C$7:$C$1492,0),0)),"",OFFSET('HARGA SATUAN'!$D$6,MATCH(C108,'HARGA SATUAN'!$C$7:$C$1492,0),0))</f>
        <v/>
      </c>
      <c r="E108" s="577">
        <f ca="1">IF(B108="+","Unit",IF(ISERROR(OFFSET('HARGA SATUAN'!$E$6,MATCH(C108,'HARGA SATUAN'!$C$7:$C$1492,0),0)),"",OFFSET('HARGA SATUAN'!$E$6,MATCH(C108,'HARGA SATUAN'!$C$7:$C$1492,0),0)))</f>
        <v>0</v>
      </c>
      <c r="F108" s="577" t="str">
        <f ca="1" t="shared" si="19"/>
        <v/>
      </c>
      <c r="G108" s="573">
        <f ca="1">IF(ISERROR(OFFSET('HARGA SATUAN'!$I$6,MATCH(C108,'HARGA SATUAN'!$C$7:$C$1492,0),0)),"",OFFSET('HARGA SATUAN'!$I$6,MATCH(C108,'HARGA SATUAN'!$C$7:$C$1492,0),0))</f>
        <v>0</v>
      </c>
      <c r="H108" s="574">
        <f ca="1" t="shared" si="14"/>
        <v>0</v>
      </c>
      <c r="I108" s="574">
        <f ca="1" t="shared" si="15"/>
        <v>0</v>
      </c>
      <c r="J108" s="574">
        <f ca="1" t="shared" si="16"/>
        <v>0</v>
      </c>
      <c r="K108" s="584">
        <f ca="1" t="shared" si="20"/>
        <v>0</v>
      </c>
      <c r="L108" s="586"/>
      <c r="Q108" s="546"/>
      <c r="R108" s="591"/>
      <c r="S108" s="591"/>
      <c r="T108" s="591"/>
    </row>
    <row r="109" s="547" customFormat="1" spans="1:20">
      <c r="A109" s="548">
        <v>94</v>
      </c>
      <c r="B109" s="578" t="str">
        <f ca="1" t="shared" si="17"/>
        <v/>
      </c>
      <c r="C109" s="203" t="str">
        <f ca="1" t="shared" si="18"/>
        <v/>
      </c>
      <c r="D109" s="577" t="str">
        <f ca="1">IF(ISERROR(OFFSET('HARGA SATUAN'!$D$6,MATCH(C109,'HARGA SATUAN'!$C$7:$C$1492,0),0)),"",OFFSET('HARGA SATUAN'!$D$6,MATCH(C109,'HARGA SATUAN'!$C$7:$C$1492,0),0))</f>
        <v/>
      </c>
      <c r="E109" s="577">
        <f ca="1">IF(B109="+","Unit",IF(ISERROR(OFFSET('HARGA SATUAN'!$E$6,MATCH(C109,'HARGA SATUAN'!$C$7:$C$1492,0),0)),"",OFFSET('HARGA SATUAN'!$E$6,MATCH(C109,'HARGA SATUAN'!$C$7:$C$1492,0),0)))</f>
        <v>0</v>
      </c>
      <c r="F109" s="577" t="str">
        <f ca="1" t="shared" si="19"/>
        <v/>
      </c>
      <c r="G109" s="573">
        <f ca="1">IF(ISERROR(OFFSET('HARGA SATUAN'!$I$6,MATCH(C109,'HARGA SATUAN'!$C$7:$C$1492,0),0)),"",OFFSET('HARGA SATUAN'!$I$6,MATCH(C109,'HARGA SATUAN'!$C$7:$C$1492,0),0))</f>
        <v>0</v>
      </c>
      <c r="H109" s="574">
        <f ca="1" t="shared" si="14"/>
        <v>0</v>
      </c>
      <c r="I109" s="574">
        <f ca="1" t="shared" si="15"/>
        <v>0</v>
      </c>
      <c r="J109" s="574">
        <f ca="1" t="shared" si="16"/>
        <v>0</v>
      </c>
      <c r="K109" s="584">
        <f ca="1" t="shared" si="20"/>
        <v>0</v>
      </c>
      <c r="L109" s="586"/>
      <c r="Q109" s="546"/>
      <c r="R109" s="591"/>
      <c r="S109" s="591"/>
      <c r="T109" s="591"/>
    </row>
    <row r="110" s="547" customFormat="1" spans="1:20">
      <c r="A110" s="548">
        <v>95</v>
      </c>
      <c r="B110" s="578" t="str">
        <f ca="1" t="shared" si="17"/>
        <v/>
      </c>
      <c r="C110" s="203" t="str">
        <f ca="1" t="shared" si="18"/>
        <v/>
      </c>
      <c r="D110" s="577" t="str">
        <f ca="1">IF(ISERROR(OFFSET('HARGA SATUAN'!$D$6,MATCH(C110,'HARGA SATUAN'!$C$7:$C$1492,0),0)),"",OFFSET('HARGA SATUAN'!$D$6,MATCH(C110,'HARGA SATUAN'!$C$7:$C$1492,0),0))</f>
        <v/>
      </c>
      <c r="E110" s="577">
        <f ca="1">IF(B110="+","Unit",IF(ISERROR(OFFSET('HARGA SATUAN'!$E$6,MATCH(C110,'HARGA SATUAN'!$C$7:$C$1492,0),0)),"",OFFSET('HARGA SATUAN'!$E$6,MATCH(C110,'HARGA SATUAN'!$C$7:$C$1492,0),0)))</f>
        <v>0</v>
      </c>
      <c r="F110" s="577" t="str">
        <f ca="1" t="shared" si="19"/>
        <v/>
      </c>
      <c r="G110" s="573">
        <f ca="1">IF(ISERROR(OFFSET('HARGA SATUAN'!$I$6,MATCH(C110,'HARGA SATUAN'!$C$7:$C$1492,0),0)),"",OFFSET('HARGA SATUAN'!$I$6,MATCH(C110,'HARGA SATUAN'!$C$7:$C$1492,0),0))</f>
        <v>0</v>
      </c>
      <c r="H110" s="574">
        <f ca="1" t="shared" si="14"/>
        <v>0</v>
      </c>
      <c r="I110" s="574">
        <f ca="1" t="shared" si="15"/>
        <v>0</v>
      </c>
      <c r="J110" s="574">
        <f ca="1" t="shared" si="16"/>
        <v>0</v>
      </c>
      <c r="K110" s="584">
        <f ca="1" t="shared" si="20"/>
        <v>0</v>
      </c>
      <c r="L110" s="586"/>
      <c r="Q110" s="546"/>
      <c r="R110" s="591"/>
      <c r="S110" s="591"/>
      <c r="T110" s="591"/>
    </row>
    <row r="111" s="547" customFormat="1" spans="1:20">
      <c r="A111" s="548">
        <v>96</v>
      </c>
      <c r="B111" s="578" t="str">
        <f ca="1" t="shared" si="17"/>
        <v/>
      </c>
      <c r="C111" s="203" t="str">
        <f ca="1" t="shared" si="18"/>
        <v/>
      </c>
      <c r="D111" s="577" t="str">
        <f ca="1">IF(ISERROR(OFFSET('HARGA SATUAN'!$D$6,MATCH(C111,'HARGA SATUAN'!$C$7:$C$1492,0),0)),"",OFFSET('HARGA SATUAN'!$D$6,MATCH(C111,'HARGA SATUAN'!$C$7:$C$1492,0),0))</f>
        <v/>
      </c>
      <c r="E111" s="577">
        <f ca="1">IF(B111="+","Unit",IF(ISERROR(OFFSET('HARGA SATUAN'!$E$6,MATCH(C111,'HARGA SATUAN'!$C$7:$C$1492,0),0)),"",OFFSET('HARGA SATUAN'!$E$6,MATCH(C111,'HARGA SATUAN'!$C$7:$C$1492,0),0)))</f>
        <v>0</v>
      </c>
      <c r="F111" s="577" t="str">
        <f ca="1" t="shared" si="19"/>
        <v/>
      </c>
      <c r="G111" s="573">
        <f ca="1">IF(ISERROR(OFFSET('HARGA SATUAN'!$I$6,MATCH(C111,'HARGA SATUAN'!$C$7:$C$1492,0),0)),"",OFFSET('HARGA SATUAN'!$I$6,MATCH(C111,'HARGA SATUAN'!$C$7:$C$1492,0),0))</f>
        <v>0</v>
      </c>
      <c r="H111" s="574">
        <f ca="1" t="shared" si="14"/>
        <v>0</v>
      </c>
      <c r="I111" s="574">
        <f ca="1" t="shared" si="15"/>
        <v>0</v>
      </c>
      <c r="J111" s="574">
        <f ca="1" t="shared" si="16"/>
        <v>0</v>
      </c>
      <c r="K111" s="584">
        <f ca="1" t="shared" si="20"/>
        <v>0</v>
      </c>
      <c r="L111" s="586"/>
      <c r="Q111" s="546"/>
      <c r="R111" s="591"/>
      <c r="S111" s="591"/>
      <c r="T111" s="591"/>
    </row>
    <row r="112" s="547" customFormat="1" spans="1:20">
      <c r="A112" s="548">
        <v>97</v>
      </c>
      <c r="B112" s="578" t="str">
        <f ca="1" t="shared" si="17"/>
        <v/>
      </c>
      <c r="C112" s="203" t="str">
        <f ca="1" t="shared" si="18"/>
        <v/>
      </c>
      <c r="D112" s="577" t="str">
        <f ca="1">IF(ISERROR(OFFSET('HARGA SATUAN'!$D$6,MATCH(C112,'HARGA SATUAN'!$C$7:$C$1492,0),0)),"",OFFSET('HARGA SATUAN'!$D$6,MATCH(C112,'HARGA SATUAN'!$C$7:$C$1492,0),0))</f>
        <v/>
      </c>
      <c r="E112" s="577">
        <f ca="1">IF(B112="+","Unit",IF(ISERROR(OFFSET('HARGA SATUAN'!$E$6,MATCH(C112,'HARGA SATUAN'!$C$7:$C$1492,0),0)),"",OFFSET('HARGA SATUAN'!$E$6,MATCH(C112,'HARGA SATUAN'!$C$7:$C$1492,0),0)))</f>
        <v>0</v>
      </c>
      <c r="F112" s="577" t="str">
        <f ca="1" t="shared" si="19"/>
        <v/>
      </c>
      <c r="G112" s="573">
        <f ca="1">IF(ISERROR(OFFSET('HARGA SATUAN'!$I$6,MATCH(C112,'HARGA SATUAN'!$C$7:$C$1492,0),0)),"",OFFSET('HARGA SATUAN'!$I$6,MATCH(C112,'HARGA SATUAN'!$C$7:$C$1492,0),0))</f>
        <v>0</v>
      </c>
      <c r="H112" s="574">
        <f ca="1" t="shared" si="14"/>
        <v>0</v>
      </c>
      <c r="I112" s="574">
        <f ca="1" t="shared" si="15"/>
        <v>0</v>
      </c>
      <c r="J112" s="574">
        <f ca="1" t="shared" si="16"/>
        <v>0</v>
      </c>
      <c r="K112" s="584">
        <f ca="1" t="shared" si="20"/>
        <v>0</v>
      </c>
      <c r="L112" s="586"/>
      <c r="Q112" s="546"/>
      <c r="R112" s="591"/>
      <c r="S112" s="591"/>
      <c r="T112" s="591"/>
    </row>
    <row r="113" s="547" customFormat="1" spans="1:20">
      <c r="A113" s="548">
        <v>98</v>
      </c>
      <c r="B113" s="578" t="str">
        <f ca="1" t="shared" si="17"/>
        <v/>
      </c>
      <c r="C113" s="203" t="str">
        <f ca="1" t="shared" si="18"/>
        <v/>
      </c>
      <c r="D113" s="577" t="str">
        <f ca="1">IF(ISERROR(OFFSET('HARGA SATUAN'!$D$6,MATCH(C113,'HARGA SATUAN'!$C$7:$C$1492,0),0)),"",OFFSET('HARGA SATUAN'!$D$6,MATCH(C113,'HARGA SATUAN'!$C$7:$C$1492,0),0))</f>
        <v/>
      </c>
      <c r="E113" s="577">
        <f ca="1">IF(B113="+","Unit",IF(ISERROR(OFFSET('HARGA SATUAN'!$E$6,MATCH(C113,'HARGA SATUAN'!$C$7:$C$1492,0),0)),"",OFFSET('HARGA SATUAN'!$E$6,MATCH(C113,'HARGA SATUAN'!$C$7:$C$1492,0),0)))</f>
        <v>0</v>
      </c>
      <c r="F113" s="577" t="str">
        <f ca="1" t="shared" si="19"/>
        <v/>
      </c>
      <c r="G113" s="573">
        <f ca="1">IF(ISERROR(OFFSET('HARGA SATUAN'!$I$6,MATCH(C113,'HARGA SATUAN'!$C$7:$C$1492,0),0)),"",OFFSET('HARGA SATUAN'!$I$6,MATCH(C113,'HARGA SATUAN'!$C$7:$C$1492,0),0))</f>
        <v>0</v>
      </c>
      <c r="H113" s="574">
        <f ca="1" t="shared" si="14"/>
        <v>0</v>
      </c>
      <c r="I113" s="574">
        <f ca="1" t="shared" si="15"/>
        <v>0</v>
      </c>
      <c r="J113" s="574">
        <f ca="1" t="shared" si="16"/>
        <v>0</v>
      </c>
      <c r="K113" s="584">
        <f ca="1" t="shared" si="20"/>
        <v>0</v>
      </c>
      <c r="L113" s="586"/>
      <c r="Q113" s="546"/>
      <c r="R113" s="591"/>
      <c r="S113" s="591"/>
      <c r="T113" s="591"/>
    </row>
    <row r="114" s="547" customFormat="1" spans="1:20">
      <c r="A114" s="548">
        <v>99</v>
      </c>
      <c r="B114" s="578" t="str">
        <f ca="1" t="shared" si="17"/>
        <v/>
      </c>
      <c r="C114" s="203" t="str">
        <f ca="1" t="shared" si="18"/>
        <v/>
      </c>
      <c r="D114" s="577" t="str">
        <f ca="1">IF(ISERROR(OFFSET('HARGA SATUAN'!$D$6,MATCH(C114,'HARGA SATUAN'!$C$7:$C$1492,0),0)),"",OFFSET('HARGA SATUAN'!$D$6,MATCH(C114,'HARGA SATUAN'!$C$7:$C$1492,0),0))</f>
        <v/>
      </c>
      <c r="E114" s="577">
        <f ca="1">IF(B114="+","Unit",IF(ISERROR(OFFSET('HARGA SATUAN'!$E$6,MATCH(C114,'HARGA SATUAN'!$C$7:$C$1492,0),0)),"",OFFSET('HARGA SATUAN'!$E$6,MATCH(C114,'HARGA SATUAN'!$C$7:$C$1492,0),0)))</f>
        <v>0</v>
      </c>
      <c r="F114" s="577" t="str">
        <f ca="1" t="shared" si="19"/>
        <v/>
      </c>
      <c r="G114" s="573">
        <f ca="1">IF(ISERROR(OFFSET('HARGA SATUAN'!$I$6,MATCH(C114,'HARGA SATUAN'!$C$7:$C$1492,0),0)),"",OFFSET('HARGA SATUAN'!$I$6,MATCH(C114,'HARGA SATUAN'!$C$7:$C$1492,0),0))</f>
        <v>0</v>
      </c>
      <c r="H114" s="574">
        <f ca="1" t="shared" si="14"/>
        <v>0</v>
      </c>
      <c r="I114" s="574">
        <f ca="1" t="shared" si="15"/>
        <v>0</v>
      </c>
      <c r="J114" s="574">
        <f ca="1" t="shared" si="16"/>
        <v>0</v>
      </c>
      <c r="K114" s="584">
        <f ca="1" t="shared" si="20"/>
        <v>0</v>
      </c>
      <c r="L114" s="586"/>
      <c r="Q114" s="546"/>
      <c r="R114" s="591"/>
      <c r="S114" s="591"/>
      <c r="T114" s="591"/>
    </row>
    <row r="115" s="547" customFormat="1" spans="1:20">
      <c r="A115" s="548">
        <v>100</v>
      </c>
      <c r="B115" s="578" t="str">
        <f ca="1" t="shared" si="17"/>
        <v/>
      </c>
      <c r="C115" s="203" t="str">
        <f ca="1" t="shared" si="18"/>
        <v/>
      </c>
      <c r="D115" s="577" t="str">
        <f ca="1">IF(ISERROR(OFFSET('HARGA SATUAN'!$D$6,MATCH(C115,'HARGA SATUAN'!$C$7:$C$1492,0),0)),"",OFFSET('HARGA SATUAN'!$D$6,MATCH(C115,'HARGA SATUAN'!$C$7:$C$1492,0),0))</f>
        <v/>
      </c>
      <c r="E115" s="577">
        <f ca="1">IF(B115="+","Unit",IF(ISERROR(OFFSET('HARGA SATUAN'!$E$6,MATCH(C115,'HARGA SATUAN'!$C$7:$C$1492,0),0)),"",OFFSET('HARGA SATUAN'!$E$6,MATCH(C115,'HARGA SATUAN'!$C$7:$C$1492,0),0)))</f>
        <v>0</v>
      </c>
      <c r="F115" s="577" t="str">
        <f ca="1" t="shared" si="19"/>
        <v/>
      </c>
      <c r="G115" s="573">
        <f ca="1">IF(ISERROR(OFFSET('HARGA SATUAN'!$I$6,MATCH(C115,'HARGA SATUAN'!$C$7:$C$1492,0),0)),"",OFFSET('HARGA SATUAN'!$I$6,MATCH(C115,'HARGA SATUAN'!$C$7:$C$1492,0),0))</f>
        <v>0</v>
      </c>
      <c r="H115" s="574">
        <f ca="1" t="shared" si="14"/>
        <v>0</v>
      </c>
      <c r="I115" s="574">
        <f ca="1" t="shared" si="15"/>
        <v>0</v>
      </c>
      <c r="J115" s="574">
        <f ca="1" t="shared" si="16"/>
        <v>0</v>
      </c>
      <c r="K115" s="584">
        <f ca="1">SUM(H115:J115)</f>
        <v>0</v>
      </c>
      <c r="L115" s="586"/>
      <c r="Q115" s="546"/>
      <c r="R115" s="591"/>
      <c r="S115" s="591"/>
      <c r="T115" s="591"/>
    </row>
    <row r="116" s="547" customFormat="1" spans="1:20">
      <c r="A116" s="548">
        <v>101</v>
      </c>
      <c r="B116" s="578" t="str">
        <f ca="1" t="shared" si="17"/>
        <v/>
      </c>
      <c r="C116" s="203" t="str">
        <f ca="1" t="shared" si="18"/>
        <v/>
      </c>
      <c r="D116" s="577" t="str">
        <f ca="1">IF(ISERROR(OFFSET('HARGA SATUAN'!$D$6,MATCH(C116,'HARGA SATUAN'!$C$7:$C$1492,0),0)),"",OFFSET('HARGA SATUAN'!$D$6,MATCH(C116,'HARGA SATUAN'!$C$7:$C$1492,0),0))</f>
        <v/>
      </c>
      <c r="E116" s="577">
        <f ca="1">IF(B116="+","Unit",IF(ISERROR(OFFSET('HARGA SATUAN'!$E$6,MATCH(C116,'HARGA SATUAN'!$C$7:$C$1492,0),0)),"",OFFSET('HARGA SATUAN'!$E$6,MATCH(C116,'HARGA SATUAN'!$C$7:$C$1492,0),0)))</f>
        <v>0</v>
      </c>
      <c r="F116" s="577" t="str">
        <f ca="1" t="shared" si="19"/>
        <v/>
      </c>
      <c r="G116" s="573">
        <f ca="1">IF(ISERROR(OFFSET('HARGA SATUAN'!$I$6,MATCH(C116,'HARGA SATUAN'!$C$7:$C$1492,0),0)),"",OFFSET('HARGA SATUAN'!$I$6,MATCH(C116,'HARGA SATUAN'!$C$7:$C$1492,0),0))</f>
        <v>0</v>
      </c>
      <c r="H116" s="574">
        <f ca="1" t="shared" ref="H116:H165" si="21">IF(OR(D116="MDU",D116="MDU-KD"),G116*F116,0)</f>
        <v>0</v>
      </c>
      <c r="I116" s="574">
        <f ca="1" t="shared" ref="I116:I165" si="22">IF(D116="HDW",G116*F116,0)</f>
        <v>0</v>
      </c>
      <c r="J116" s="574">
        <f ca="1" t="shared" ref="J116:J165" si="23">IF(D116="JASA",G116*F116,0)</f>
        <v>0</v>
      </c>
      <c r="K116" s="584">
        <f ca="1" t="shared" ref="K116:K165" si="24">SUM(H116:J116)</f>
        <v>0</v>
      </c>
      <c r="L116" s="586"/>
      <c r="Q116" s="546"/>
      <c r="R116" s="591"/>
      <c r="S116" s="591"/>
      <c r="T116" s="591"/>
    </row>
    <row r="117" s="547" customFormat="1" spans="1:20">
      <c r="A117" s="548">
        <v>102</v>
      </c>
      <c r="B117" s="578" t="str">
        <f ca="1" t="shared" si="17"/>
        <v/>
      </c>
      <c r="C117" s="203" t="str">
        <f ca="1" t="shared" si="18"/>
        <v/>
      </c>
      <c r="D117" s="577" t="str">
        <f ca="1">IF(ISERROR(OFFSET('HARGA SATUAN'!$D$6,MATCH(C117,'HARGA SATUAN'!$C$7:$C$1492,0),0)),"",OFFSET('HARGA SATUAN'!$D$6,MATCH(C117,'HARGA SATUAN'!$C$7:$C$1492,0),0))</f>
        <v/>
      </c>
      <c r="E117" s="577">
        <f ca="1">IF(B117="+","Unit",IF(ISERROR(OFFSET('HARGA SATUAN'!$E$6,MATCH(C117,'HARGA SATUAN'!$C$7:$C$1492,0),0)),"",OFFSET('HARGA SATUAN'!$E$6,MATCH(C117,'HARGA SATUAN'!$C$7:$C$1492,0),0)))</f>
        <v>0</v>
      </c>
      <c r="F117" s="577" t="str">
        <f ca="1" t="shared" si="19"/>
        <v/>
      </c>
      <c r="G117" s="573">
        <f ca="1">IF(ISERROR(OFFSET('HARGA SATUAN'!$I$6,MATCH(C117,'HARGA SATUAN'!$C$7:$C$1492,0),0)),"",OFFSET('HARGA SATUAN'!$I$6,MATCH(C117,'HARGA SATUAN'!$C$7:$C$1492,0),0))</f>
        <v>0</v>
      </c>
      <c r="H117" s="574">
        <f ca="1" t="shared" si="21"/>
        <v>0</v>
      </c>
      <c r="I117" s="574">
        <f ca="1" t="shared" si="22"/>
        <v>0</v>
      </c>
      <c r="J117" s="574">
        <f ca="1" t="shared" si="23"/>
        <v>0</v>
      </c>
      <c r="K117" s="584">
        <f ca="1" t="shared" si="24"/>
        <v>0</v>
      </c>
      <c r="L117" s="586"/>
      <c r="Q117" s="546"/>
      <c r="R117" s="591"/>
      <c r="S117" s="591"/>
      <c r="T117" s="591"/>
    </row>
    <row r="118" s="547" customFormat="1" spans="1:20">
      <c r="A118" s="548">
        <v>103</v>
      </c>
      <c r="B118" s="578" t="str">
        <f ca="1" t="shared" si="17"/>
        <v/>
      </c>
      <c r="C118" s="203" t="str">
        <f ca="1" t="shared" si="18"/>
        <v/>
      </c>
      <c r="D118" s="577" t="str">
        <f ca="1">IF(ISERROR(OFFSET('HARGA SATUAN'!$D$6,MATCH(C118,'HARGA SATUAN'!$C$7:$C$1492,0),0)),"",OFFSET('HARGA SATUAN'!$D$6,MATCH(C118,'HARGA SATUAN'!$C$7:$C$1492,0),0))</f>
        <v/>
      </c>
      <c r="E118" s="577">
        <f ca="1">IF(B118="+","Unit",IF(ISERROR(OFFSET('HARGA SATUAN'!$E$6,MATCH(C118,'HARGA SATUAN'!$C$7:$C$1492,0),0)),"",OFFSET('HARGA SATUAN'!$E$6,MATCH(C118,'HARGA SATUAN'!$C$7:$C$1492,0),0)))</f>
        <v>0</v>
      </c>
      <c r="F118" s="577" t="str">
        <f ca="1" t="shared" si="19"/>
        <v/>
      </c>
      <c r="G118" s="573">
        <f ca="1">IF(ISERROR(OFFSET('HARGA SATUAN'!$I$6,MATCH(C118,'HARGA SATUAN'!$C$7:$C$1492,0),0)),"",OFFSET('HARGA SATUAN'!$I$6,MATCH(C118,'HARGA SATUAN'!$C$7:$C$1492,0),0))</f>
        <v>0</v>
      </c>
      <c r="H118" s="574">
        <f ca="1" t="shared" si="21"/>
        <v>0</v>
      </c>
      <c r="I118" s="574">
        <f ca="1" t="shared" si="22"/>
        <v>0</v>
      </c>
      <c r="J118" s="574">
        <f ca="1" t="shared" si="23"/>
        <v>0</v>
      </c>
      <c r="K118" s="584">
        <f ca="1" t="shared" si="24"/>
        <v>0</v>
      </c>
      <c r="L118" s="586"/>
      <c r="Q118" s="546"/>
      <c r="R118" s="591"/>
      <c r="S118" s="591"/>
      <c r="T118" s="591"/>
    </row>
    <row r="119" s="547" customFormat="1" spans="1:20">
      <c r="A119" s="548">
        <v>104</v>
      </c>
      <c r="B119" s="578" t="str">
        <f ca="1" t="shared" si="17"/>
        <v/>
      </c>
      <c r="C119" s="203" t="str">
        <f ca="1" t="shared" si="18"/>
        <v/>
      </c>
      <c r="D119" s="577" t="str">
        <f ca="1">IF(ISERROR(OFFSET('HARGA SATUAN'!$D$6,MATCH(C119,'HARGA SATUAN'!$C$7:$C$1492,0),0)),"",OFFSET('HARGA SATUAN'!$D$6,MATCH(C119,'HARGA SATUAN'!$C$7:$C$1492,0),0))</f>
        <v/>
      </c>
      <c r="E119" s="577">
        <f ca="1">IF(B119="+","Unit",IF(ISERROR(OFFSET('HARGA SATUAN'!$E$6,MATCH(C119,'HARGA SATUAN'!$C$7:$C$1492,0),0)),"",OFFSET('HARGA SATUAN'!$E$6,MATCH(C119,'HARGA SATUAN'!$C$7:$C$1492,0),0)))</f>
        <v>0</v>
      </c>
      <c r="F119" s="577" t="str">
        <f ca="1" t="shared" si="19"/>
        <v/>
      </c>
      <c r="G119" s="573">
        <f ca="1">IF(ISERROR(OFFSET('HARGA SATUAN'!$I$6,MATCH(C119,'HARGA SATUAN'!$C$7:$C$1492,0),0)),"",OFFSET('HARGA SATUAN'!$I$6,MATCH(C119,'HARGA SATUAN'!$C$7:$C$1492,0),0))</f>
        <v>0</v>
      </c>
      <c r="H119" s="574">
        <f ca="1" t="shared" si="21"/>
        <v>0</v>
      </c>
      <c r="I119" s="574">
        <f ca="1" t="shared" si="22"/>
        <v>0</v>
      </c>
      <c r="J119" s="574">
        <f ca="1" t="shared" si="23"/>
        <v>0</v>
      </c>
      <c r="K119" s="584">
        <f ca="1" t="shared" si="24"/>
        <v>0</v>
      </c>
      <c r="L119" s="586"/>
      <c r="Q119" s="546"/>
      <c r="R119" s="591"/>
      <c r="S119" s="591"/>
      <c r="T119" s="591"/>
    </row>
    <row r="120" s="547" customFormat="1" spans="1:20">
      <c r="A120" s="548">
        <v>105</v>
      </c>
      <c r="B120" s="578" t="str">
        <f ca="1" t="shared" si="17"/>
        <v/>
      </c>
      <c r="C120" s="203" t="str">
        <f ca="1" t="shared" si="18"/>
        <v/>
      </c>
      <c r="D120" s="577" t="str">
        <f ca="1">IF(ISERROR(OFFSET('HARGA SATUAN'!$D$6,MATCH(C120,'HARGA SATUAN'!$C$7:$C$1492,0),0)),"",OFFSET('HARGA SATUAN'!$D$6,MATCH(C120,'HARGA SATUAN'!$C$7:$C$1492,0),0))</f>
        <v/>
      </c>
      <c r="E120" s="577">
        <f ca="1">IF(B120="+","Unit",IF(ISERROR(OFFSET('HARGA SATUAN'!$E$6,MATCH(C120,'HARGA SATUAN'!$C$7:$C$1492,0),0)),"",OFFSET('HARGA SATUAN'!$E$6,MATCH(C120,'HARGA SATUAN'!$C$7:$C$1492,0),0)))</f>
        <v>0</v>
      </c>
      <c r="F120" s="577" t="str">
        <f ca="1" t="shared" si="19"/>
        <v/>
      </c>
      <c r="G120" s="573">
        <f ca="1">IF(ISERROR(OFFSET('HARGA SATUAN'!$I$6,MATCH(C120,'HARGA SATUAN'!$C$7:$C$1492,0),0)),"",OFFSET('HARGA SATUAN'!$I$6,MATCH(C120,'HARGA SATUAN'!$C$7:$C$1492,0),0))</f>
        <v>0</v>
      </c>
      <c r="H120" s="574">
        <f ca="1" t="shared" si="21"/>
        <v>0</v>
      </c>
      <c r="I120" s="574">
        <f ca="1" t="shared" si="22"/>
        <v>0</v>
      </c>
      <c r="J120" s="574">
        <f ca="1" t="shared" si="23"/>
        <v>0</v>
      </c>
      <c r="K120" s="584">
        <f ca="1" t="shared" si="24"/>
        <v>0</v>
      </c>
      <c r="L120" s="586"/>
      <c r="Q120" s="546"/>
      <c r="R120" s="591"/>
      <c r="S120" s="591"/>
      <c r="T120" s="591"/>
    </row>
    <row r="121" s="547" customFormat="1" spans="1:20">
      <c r="A121" s="548">
        <v>106</v>
      </c>
      <c r="B121" s="578" t="str">
        <f ca="1" t="shared" si="17"/>
        <v/>
      </c>
      <c r="C121" s="203" t="str">
        <f ca="1" t="shared" si="18"/>
        <v/>
      </c>
      <c r="D121" s="577" t="str">
        <f ca="1">IF(ISERROR(OFFSET('HARGA SATUAN'!$D$6,MATCH(C121,'HARGA SATUAN'!$C$7:$C$1492,0),0)),"",OFFSET('HARGA SATUAN'!$D$6,MATCH(C121,'HARGA SATUAN'!$C$7:$C$1492,0),0))</f>
        <v/>
      </c>
      <c r="E121" s="577">
        <f ca="1">IF(B121="+","Unit",IF(ISERROR(OFFSET('HARGA SATUAN'!$E$6,MATCH(C121,'HARGA SATUAN'!$C$7:$C$1492,0),0)),"",OFFSET('HARGA SATUAN'!$E$6,MATCH(C121,'HARGA SATUAN'!$C$7:$C$1492,0),0)))</f>
        <v>0</v>
      </c>
      <c r="F121" s="577" t="str">
        <f ca="1" t="shared" si="19"/>
        <v/>
      </c>
      <c r="G121" s="573">
        <f ca="1">IF(ISERROR(OFFSET('HARGA SATUAN'!$I$6,MATCH(C121,'HARGA SATUAN'!$C$7:$C$1492,0),0)),"",OFFSET('HARGA SATUAN'!$I$6,MATCH(C121,'HARGA SATUAN'!$C$7:$C$1492,0),0))</f>
        <v>0</v>
      </c>
      <c r="H121" s="574">
        <f ca="1" t="shared" si="21"/>
        <v>0</v>
      </c>
      <c r="I121" s="574">
        <f ca="1" t="shared" si="22"/>
        <v>0</v>
      </c>
      <c r="J121" s="574">
        <f ca="1" t="shared" si="23"/>
        <v>0</v>
      </c>
      <c r="K121" s="584">
        <f ca="1" t="shared" si="24"/>
        <v>0</v>
      </c>
      <c r="L121" s="586"/>
      <c r="Q121" s="546"/>
      <c r="R121" s="591"/>
      <c r="S121" s="591"/>
      <c r="T121" s="591"/>
    </row>
    <row r="122" s="547" customFormat="1" spans="1:20">
      <c r="A122" s="548">
        <v>107</v>
      </c>
      <c r="B122" s="578" t="str">
        <f ca="1" t="shared" si="17"/>
        <v/>
      </c>
      <c r="C122" s="203" t="str">
        <f ca="1" t="shared" si="18"/>
        <v/>
      </c>
      <c r="D122" s="577" t="str">
        <f ca="1">IF(ISERROR(OFFSET('HARGA SATUAN'!$D$6,MATCH(C122,'HARGA SATUAN'!$C$7:$C$1492,0),0)),"",OFFSET('HARGA SATUAN'!$D$6,MATCH(C122,'HARGA SATUAN'!$C$7:$C$1492,0),0))</f>
        <v/>
      </c>
      <c r="E122" s="577">
        <f ca="1">IF(B122="+","Unit",IF(ISERROR(OFFSET('HARGA SATUAN'!$E$6,MATCH(C122,'HARGA SATUAN'!$C$7:$C$1492,0),0)),"",OFFSET('HARGA SATUAN'!$E$6,MATCH(C122,'HARGA SATUAN'!$C$7:$C$1492,0),0)))</f>
        <v>0</v>
      </c>
      <c r="F122" s="577" t="str">
        <f ca="1" t="shared" si="19"/>
        <v/>
      </c>
      <c r="G122" s="573">
        <f ca="1">IF(ISERROR(OFFSET('HARGA SATUAN'!$I$6,MATCH(C122,'HARGA SATUAN'!$C$7:$C$1492,0),0)),"",OFFSET('HARGA SATUAN'!$I$6,MATCH(C122,'HARGA SATUAN'!$C$7:$C$1492,0),0))</f>
        <v>0</v>
      </c>
      <c r="H122" s="574">
        <f ca="1" t="shared" si="21"/>
        <v>0</v>
      </c>
      <c r="I122" s="574">
        <f ca="1" t="shared" si="22"/>
        <v>0</v>
      </c>
      <c r="J122" s="574">
        <f ca="1" t="shared" si="23"/>
        <v>0</v>
      </c>
      <c r="K122" s="584">
        <f ca="1" t="shared" si="24"/>
        <v>0</v>
      </c>
      <c r="L122" s="586"/>
      <c r="Q122" s="546"/>
      <c r="R122" s="591"/>
      <c r="S122" s="591"/>
      <c r="T122" s="591"/>
    </row>
    <row r="123" s="547" customFormat="1" spans="1:20">
      <c r="A123" s="548">
        <v>108</v>
      </c>
      <c r="B123" s="578" t="str">
        <f ca="1" t="shared" si="17"/>
        <v/>
      </c>
      <c r="C123" s="203" t="str">
        <f ca="1" t="shared" si="18"/>
        <v/>
      </c>
      <c r="D123" s="577" t="str">
        <f ca="1">IF(ISERROR(OFFSET('HARGA SATUAN'!$D$6,MATCH(C123,'HARGA SATUAN'!$C$7:$C$1492,0),0)),"",OFFSET('HARGA SATUAN'!$D$6,MATCH(C123,'HARGA SATUAN'!$C$7:$C$1492,0),0))</f>
        <v/>
      </c>
      <c r="E123" s="577">
        <f ca="1">IF(B123="+","Unit",IF(ISERROR(OFFSET('HARGA SATUAN'!$E$6,MATCH(C123,'HARGA SATUAN'!$C$7:$C$1492,0),0)),"",OFFSET('HARGA SATUAN'!$E$6,MATCH(C123,'HARGA SATUAN'!$C$7:$C$1492,0),0)))</f>
        <v>0</v>
      </c>
      <c r="F123" s="577" t="str">
        <f ca="1" t="shared" si="19"/>
        <v/>
      </c>
      <c r="G123" s="573">
        <f ca="1">IF(ISERROR(OFFSET('HARGA SATUAN'!$I$6,MATCH(C123,'HARGA SATUAN'!$C$7:$C$1492,0),0)),"",OFFSET('HARGA SATUAN'!$I$6,MATCH(C123,'HARGA SATUAN'!$C$7:$C$1492,0),0))</f>
        <v>0</v>
      </c>
      <c r="H123" s="574">
        <f ca="1" t="shared" si="21"/>
        <v>0</v>
      </c>
      <c r="I123" s="574">
        <f ca="1" t="shared" si="22"/>
        <v>0</v>
      </c>
      <c r="J123" s="574">
        <f ca="1" t="shared" si="23"/>
        <v>0</v>
      </c>
      <c r="K123" s="584">
        <f ca="1" t="shared" si="24"/>
        <v>0</v>
      </c>
      <c r="L123" s="586"/>
      <c r="Q123" s="546"/>
      <c r="R123" s="591"/>
      <c r="S123" s="591"/>
      <c r="T123" s="591"/>
    </row>
    <row r="124" s="547" customFormat="1" spans="1:20">
      <c r="A124" s="548">
        <v>109</v>
      </c>
      <c r="B124" s="578" t="str">
        <f ca="1" t="shared" si="17"/>
        <v/>
      </c>
      <c r="C124" s="203" t="str">
        <f ca="1" t="shared" si="18"/>
        <v/>
      </c>
      <c r="D124" s="577" t="str">
        <f ca="1">IF(ISERROR(OFFSET('HARGA SATUAN'!$D$6,MATCH(C124,'HARGA SATUAN'!$C$7:$C$1492,0),0)),"",OFFSET('HARGA SATUAN'!$D$6,MATCH(C124,'HARGA SATUAN'!$C$7:$C$1492,0),0))</f>
        <v/>
      </c>
      <c r="E124" s="577">
        <f ca="1">IF(B124="+","Unit",IF(ISERROR(OFFSET('HARGA SATUAN'!$E$6,MATCH(C124,'HARGA SATUAN'!$C$7:$C$1492,0),0)),"",OFFSET('HARGA SATUAN'!$E$6,MATCH(C124,'HARGA SATUAN'!$C$7:$C$1492,0),0)))</f>
        <v>0</v>
      </c>
      <c r="F124" s="577" t="str">
        <f ca="1" t="shared" si="19"/>
        <v/>
      </c>
      <c r="G124" s="573">
        <f ca="1">IF(ISERROR(OFFSET('HARGA SATUAN'!$I$6,MATCH(C124,'HARGA SATUAN'!$C$7:$C$1492,0),0)),"",OFFSET('HARGA SATUAN'!$I$6,MATCH(C124,'HARGA SATUAN'!$C$7:$C$1492,0),0))</f>
        <v>0</v>
      </c>
      <c r="H124" s="574">
        <f ca="1" t="shared" si="21"/>
        <v>0</v>
      </c>
      <c r="I124" s="574">
        <f ca="1" t="shared" si="22"/>
        <v>0</v>
      </c>
      <c r="J124" s="574">
        <f ca="1" t="shared" si="23"/>
        <v>0</v>
      </c>
      <c r="K124" s="584">
        <f ca="1" t="shared" si="24"/>
        <v>0</v>
      </c>
      <c r="L124" s="586"/>
      <c r="Q124" s="546"/>
      <c r="R124" s="591"/>
      <c r="S124" s="591"/>
      <c r="T124" s="591"/>
    </row>
    <row r="125" s="547" customFormat="1" spans="1:20">
      <c r="A125" s="548">
        <v>110</v>
      </c>
      <c r="B125" s="578" t="str">
        <f ca="1" t="shared" si="17"/>
        <v/>
      </c>
      <c r="C125" s="203" t="str">
        <f ca="1" t="shared" si="18"/>
        <v/>
      </c>
      <c r="D125" s="577" t="str">
        <f ca="1">IF(ISERROR(OFFSET('HARGA SATUAN'!$D$6,MATCH(C125,'HARGA SATUAN'!$C$7:$C$1492,0),0)),"",OFFSET('HARGA SATUAN'!$D$6,MATCH(C125,'HARGA SATUAN'!$C$7:$C$1492,0),0))</f>
        <v/>
      </c>
      <c r="E125" s="577">
        <f ca="1">IF(B125="+","Unit",IF(ISERROR(OFFSET('HARGA SATUAN'!$E$6,MATCH(C125,'HARGA SATUAN'!$C$7:$C$1492,0),0)),"",OFFSET('HARGA SATUAN'!$E$6,MATCH(C125,'HARGA SATUAN'!$C$7:$C$1492,0),0)))</f>
        <v>0</v>
      </c>
      <c r="F125" s="577" t="str">
        <f ca="1" t="shared" si="19"/>
        <v/>
      </c>
      <c r="G125" s="573">
        <f ca="1">IF(ISERROR(OFFSET('HARGA SATUAN'!$I$6,MATCH(C125,'HARGA SATUAN'!$C$7:$C$1492,0),0)),"",OFFSET('HARGA SATUAN'!$I$6,MATCH(C125,'HARGA SATUAN'!$C$7:$C$1492,0),0))</f>
        <v>0</v>
      </c>
      <c r="H125" s="574">
        <f ca="1" t="shared" si="21"/>
        <v>0</v>
      </c>
      <c r="I125" s="574">
        <f ca="1" t="shared" si="22"/>
        <v>0</v>
      </c>
      <c r="J125" s="574">
        <f ca="1" t="shared" si="23"/>
        <v>0</v>
      </c>
      <c r="K125" s="584">
        <f ca="1" t="shared" si="24"/>
        <v>0</v>
      </c>
      <c r="L125" s="586"/>
      <c r="Q125" s="546"/>
      <c r="R125" s="591"/>
      <c r="S125" s="591"/>
      <c r="T125" s="591"/>
    </row>
    <row r="126" s="547" customFormat="1" spans="1:20">
      <c r="A126" s="548">
        <v>111</v>
      </c>
      <c r="B126" s="578" t="str">
        <f ca="1" t="shared" si="17"/>
        <v/>
      </c>
      <c r="C126" s="203" t="str">
        <f ca="1" t="shared" si="18"/>
        <v/>
      </c>
      <c r="D126" s="577" t="str">
        <f ca="1">IF(ISERROR(OFFSET('HARGA SATUAN'!$D$6,MATCH(C126,'HARGA SATUAN'!$C$7:$C$1492,0),0)),"",OFFSET('HARGA SATUAN'!$D$6,MATCH(C126,'HARGA SATUAN'!$C$7:$C$1492,0),0))</f>
        <v/>
      </c>
      <c r="E126" s="577">
        <f ca="1">IF(B126="+","Unit",IF(ISERROR(OFFSET('HARGA SATUAN'!$E$6,MATCH(C126,'HARGA SATUAN'!$C$7:$C$1492,0),0)),"",OFFSET('HARGA SATUAN'!$E$6,MATCH(C126,'HARGA SATUAN'!$C$7:$C$1492,0),0)))</f>
        <v>0</v>
      </c>
      <c r="F126" s="577" t="str">
        <f ca="1" t="shared" si="19"/>
        <v/>
      </c>
      <c r="G126" s="573">
        <f ca="1">IF(ISERROR(OFFSET('HARGA SATUAN'!$I$6,MATCH(C126,'HARGA SATUAN'!$C$7:$C$1492,0),0)),"",OFFSET('HARGA SATUAN'!$I$6,MATCH(C126,'HARGA SATUAN'!$C$7:$C$1492,0),0))</f>
        <v>0</v>
      </c>
      <c r="H126" s="574">
        <f ca="1" t="shared" si="21"/>
        <v>0</v>
      </c>
      <c r="I126" s="574">
        <f ca="1" t="shared" si="22"/>
        <v>0</v>
      </c>
      <c r="J126" s="574">
        <f ca="1" t="shared" si="23"/>
        <v>0</v>
      </c>
      <c r="K126" s="584">
        <f ca="1" t="shared" si="24"/>
        <v>0</v>
      </c>
      <c r="L126" s="586"/>
      <c r="Q126" s="546"/>
      <c r="R126" s="591"/>
      <c r="S126" s="591"/>
      <c r="T126" s="591"/>
    </row>
    <row r="127" s="547" customFormat="1" spans="1:20">
      <c r="A127" s="548">
        <v>112</v>
      </c>
      <c r="B127" s="578" t="str">
        <f ca="1" t="shared" si="17"/>
        <v/>
      </c>
      <c r="C127" s="203" t="str">
        <f ca="1" t="shared" si="18"/>
        <v/>
      </c>
      <c r="D127" s="577" t="str">
        <f ca="1">IF(ISERROR(OFFSET('HARGA SATUAN'!$D$6,MATCH(C127,'HARGA SATUAN'!$C$7:$C$1492,0),0)),"",OFFSET('HARGA SATUAN'!$D$6,MATCH(C127,'HARGA SATUAN'!$C$7:$C$1492,0),0))</f>
        <v/>
      </c>
      <c r="E127" s="577">
        <f ca="1">IF(B127="+","Unit",IF(ISERROR(OFFSET('HARGA SATUAN'!$E$6,MATCH(C127,'HARGA SATUAN'!$C$7:$C$1492,0),0)),"",OFFSET('HARGA SATUAN'!$E$6,MATCH(C127,'HARGA SATUAN'!$C$7:$C$1492,0),0)))</f>
        <v>0</v>
      </c>
      <c r="F127" s="577" t="str">
        <f ca="1" t="shared" si="19"/>
        <v/>
      </c>
      <c r="G127" s="573">
        <f ca="1">IF(ISERROR(OFFSET('HARGA SATUAN'!$I$6,MATCH(C127,'HARGA SATUAN'!$C$7:$C$1492,0),0)),"",OFFSET('HARGA SATUAN'!$I$6,MATCH(C127,'HARGA SATUAN'!$C$7:$C$1492,0),0))</f>
        <v>0</v>
      </c>
      <c r="H127" s="574">
        <f ca="1" t="shared" si="21"/>
        <v>0</v>
      </c>
      <c r="I127" s="574">
        <f ca="1" t="shared" si="22"/>
        <v>0</v>
      </c>
      <c r="J127" s="574">
        <f ca="1" t="shared" si="23"/>
        <v>0</v>
      </c>
      <c r="K127" s="584">
        <f ca="1" t="shared" si="24"/>
        <v>0</v>
      </c>
      <c r="L127" s="586"/>
      <c r="Q127" s="546"/>
      <c r="R127" s="591"/>
      <c r="S127" s="591"/>
      <c r="T127" s="591"/>
    </row>
    <row r="128" s="547" customFormat="1" spans="1:20">
      <c r="A128" s="548">
        <v>113</v>
      </c>
      <c r="B128" s="578" t="str">
        <f ca="1" t="shared" si="17"/>
        <v/>
      </c>
      <c r="C128" s="203" t="str">
        <f ca="1" t="shared" si="18"/>
        <v/>
      </c>
      <c r="D128" s="577" t="str">
        <f ca="1">IF(ISERROR(OFFSET('HARGA SATUAN'!$D$6,MATCH(C128,'HARGA SATUAN'!$C$7:$C$1492,0),0)),"",OFFSET('HARGA SATUAN'!$D$6,MATCH(C128,'HARGA SATUAN'!$C$7:$C$1492,0),0))</f>
        <v/>
      </c>
      <c r="E128" s="577">
        <f ca="1">IF(B128="+","Unit",IF(ISERROR(OFFSET('HARGA SATUAN'!$E$6,MATCH(C128,'HARGA SATUAN'!$C$7:$C$1492,0),0)),"",OFFSET('HARGA SATUAN'!$E$6,MATCH(C128,'HARGA SATUAN'!$C$7:$C$1492,0),0)))</f>
        <v>0</v>
      </c>
      <c r="F128" s="577" t="str">
        <f ca="1" t="shared" si="19"/>
        <v/>
      </c>
      <c r="G128" s="573">
        <f ca="1">IF(ISERROR(OFFSET('HARGA SATUAN'!$I$6,MATCH(C128,'HARGA SATUAN'!$C$7:$C$1492,0),0)),"",OFFSET('HARGA SATUAN'!$I$6,MATCH(C128,'HARGA SATUAN'!$C$7:$C$1492,0),0))</f>
        <v>0</v>
      </c>
      <c r="H128" s="574">
        <f ca="1" t="shared" si="21"/>
        <v>0</v>
      </c>
      <c r="I128" s="574">
        <f ca="1" t="shared" si="22"/>
        <v>0</v>
      </c>
      <c r="J128" s="574">
        <f ca="1" t="shared" si="23"/>
        <v>0</v>
      </c>
      <c r="K128" s="584">
        <f ca="1" t="shared" si="24"/>
        <v>0</v>
      </c>
      <c r="L128" s="586"/>
      <c r="Q128" s="546"/>
      <c r="R128" s="591"/>
      <c r="S128" s="591"/>
      <c r="T128" s="591"/>
    </row>
    <row r="129" s="547" customFormat="1" spans="1:20">
      <c r="A129" s="548">
        <v>114</v>
      </c>
      <c r="B129" s="578" t="str">
        <f ca="1" t="shared" si="17"/>
        <v/>
      </c>
      <c r="C129" s="203" t="str">
        <f ca="1" t="shared" si="18"/>
        <v/>
      </c>
      <c r="D129" s="577" t="str">
        <f ca="1">IF(ISERROR(OFFSET('HARGA SATUAN'!$D$6,MATCH(C129,'HARGA SATUAN'!$C$7:$C$1492,0),0)),"",OFFSET('HARGA SATUAN'!$D$6,MATCH(C129,'HARGA SATUAN'!$C$7:$C$1492,0),0))</f>
        <v/>
      </c>
      <c r="E129" s="577">
        <f ca="1">IF(B129="+","Unit",IF(ISERROR(OFFSET('HARGA SATUAN'!$E$6,MATCH(C129,'HARGA SATUAN'!$C$7:$C$1492,0),0)),"",OFFSET('HARGA SATUAN'!$E$6,MATCH(C129,'HARGA SATUAN'!$C$7:$C$1492,0),0)))</f>
        <v>0</v>
      </c>
      <c r="F129" s="577" t="str">
        <f ca="1" t="shared" si="19"/>
        <v/>
      </c>
      <c r="G129" s="573">
        <f ca="1">IF(ISERROR(OFFSET('HARGA SATUAN'!$I$6,MATCH(C129,'HARGA SATUAN'!$C$7:$C$1492,0),0)),"",OFFSET('HARGA SATUAN'!$I$6,MATCH(C129,'HARGA SATUAN'!$C$7:$C$1492,0),0))</f>
        <v>0</v>
      </c>
      <c r="H129" s="574">
        <f ca="1" t="shared" si="21"/>
        <v>0</v>
      </c>
      <c r="I129" s="574">
        <f ca="1" t="shared" si="22"/>
        <v>0</v>
      </c>
      <c r="J129" s="574">
        <f ca="1" t="shared" si="23"/>
        <v>0</v>
      </c>
      <c r="K129" s="584">
        <f ca="1" t="shared" si="24"/>
        <v>0</v>
      </c>
      <c r="L129" s="586"/>
      <c r="Q129" s="546"/>
      <c r="R129" s="591"/>
      <c r="S129" s="591"/>
      <c r="T129" s="591"/>
    </row>
    <row r="130" s="547" customFormat="1" spans="1:20">
      <c r="A130" s="548">
        <v>115</v>
      </c>
      <c r="B130" s="578" t="str">
        <f ca="1" t="shared" si="17"/>
        <v/>
      </c>
      <c r="C130" s="203" t="str">
        <f ca="1" t="shared" si="18"/>
        <v/>
      </c>
      <c r="D130" s="577" t="str">
        <f ca="1">IF(ISERROR(OFFSET('HARGA SATUAN'!$D$6,MATCH(C130,'HARGA SATUAN'!$C$7:$C$1492,0),0)),"",OFFSET('HARGA SATUAN'!$D$6,MATCH(C130,'HARGA SATUAN'!$C$7:$C$1492,0),0))</f>
        <v/>
      </c>
      <c r="E130" s="577">
        <f ca="1">IF(B130="+","Unit",IF(ISERROR(OFFSET('HARGA SATUAN'!$E$6,MATCH(C130,'HARGA SATUAN'!$C$7:$C$1492,0),0)),"",OFFSET('HARGA SATUAN'!$E$6,MATCH(C130,'HARGA SATUAN'!$C$7:$C$1492,0),0)))</f>
        <v>0</v>
      </c>
      <c r="F130" s="577" t="str">
        <f ca="1" t="shared" si="19"/>
        <v/>
      </c>
      <c r="G130" s="573">
        <f ca="1">IF(ISERROR(OFFSET('HARGA SATUAN'!$I$6,MATCH(C130,'HARGA SATUAN'!$C$7:$C$1492,0),0)),"",OFFSET('HARGA SATUAN'!$I$6,MATCH(C130,'HARGA SATUAN'!$C$7:$C$1492,0),0))</f>
        <v>0</v>
      </c>
      <c r="H130" s="574">
        <f ca="1" t="shared" si="21"/>
        <v>0</v>
      </c>
      <c r="I130" s="574">
        <f ca="1" t="shared" si="22"/>
        <v>0</v>
      </c>
      <c r="J130" s="574">
        <f ca="1" t="shared" si="23"/>
        <v>0</v>
      </c>
      <c r="K130" s="584">
        <f ca="1" t="shared" si="24"/>
        <v>0</v>
      </c>
      <c r="L130" s="586"/>
      <c r="Q130" s="546"/>
      <c r="R130" s="591"/>
      <c r="S130" s="591"/>
      <c r="T130" s="591"/>
    </row>
    <row r="131" s="547" customFormat="1" spans="1:20">
      <c r="A131" s="548">
        <v>116</v>
      </c>
      <c r="B131" s="578" t="str">
        <f ca="1" t="shared" si="17"/>
        <v/>
      </c>
      <c r="C131" s="203" t="str">
        <f ca="1" t="shared" si="18"/>
        <v/>
      </c>
      <c r="D131" s="577" t="str">
        <f ca="1">IF(ISERROR(OFFSET('HARGA SATUAN'!$D$6,MATCH(C131,'HARGA SATUAN'!$C$7:$C$1492,0),0)),"",OFFSET('HARGA SATUAN'!$D$6,MATCH(C131,'HARGA SATUAN'!$C$7:$C$1492,0),0))</f>
        <v/>
      </c>
      <c r="E131" s="577">
        <f ca="1">IF(B131="+","Unit",IF(ISERROR(OFFSET('HARGA SATUAN'!$E$6,MATCH(C131,'HARGA SATUAN'!$C$7:$C$1492,0),0)),"",OFFSET('HARGA SATUAN'!$E$6,MATCH(C131,'HARGA SATUAN'!$C$7:$C$1492,0),0)))</f>
        <v>0</v>
      </c>
      <c r="F131" s="577" t="str">
        <f ca="1" t="shared" si="19"/>
        <v/>
      </c>
      <c r="G131" s="573">
        <f ca="1">IF(ISERROR(OFFSET('HARGA SATUAN'!$I$6,MATCH(C131,'HARGA SATUAN'!$C$7:$C$1492,0),0)),"",OFFSET('HARGA SATUAN'!$I$6,MATCH(C131,'HARGA SATUAN'!$C$7:$C$1492,0),0))</f>
        <v>0</v>
      </c>
      <c r="H131" s="574">
        <f ca="1" t="shared" si="21"/>
        <v>0</v>
      </c>
      <c r="I131" s="574">
        <f ca="1" t="shared" si="22"/>
        <v>0</v>
      </c>
      <c r="J131" s="574">
        <f ca="1" t="shared" si="23"/>
        <v>0</v>
      </c>
      <c r="K131" s="584">
        <f ca="1" t="shared" si="24"/>
        <v>0</v>
      </c>
      <c r="L131" s="586"/>
      <c r="Q131" s="546"/>
      <c r="R131" s="591"/>
      <c r="S131" s="591"/>
      <c r="T131" s="591"/>
    </row>
    <row r="132" s="547" customFormat="1" spans="1:20">
      <c r="A132" s="548">
        <v>117</v>
      </c>
      <c r="B132" s="578" t="str">
        <f ca="1" t="shared" si="17"/>
        <v/>
      </c>
      <c r="C132" s="203" t="str">
        <f ca="1" t="shared" si="18"/>
        <v/>
      </c>
      <c r="D132" s="577" t="str">
        <f ca="1">IF(ISERROR(OFFSET('HARGA SATUAN'!$D$6,MATCH(C132,'HARGA SATUAN'!$C$7:$C$1492,0),0)),"",OFFSET('HARGA SATUAN'!$D$6,MATCH(C132,'HARGA SATUAN'!$C$7:$C$1492,0),0))</f>
        <v/>
      </c>
      <c r="E132" s="577">
        <f ca="1">IF(B132="+","Unit",IF(ISERROR(OFFSET('HARGA SATUAN'!$E$6,MATCH(C132,'HARGA SATUAN'!$C$7:$C$1492,0),0)),"",OFFSET('HARGA SATUAN'!$E$6,MATCH(C132,'HARGA SATUAN'!$C$7:$C$1492,0),0)))</f>
        <v>0</v>
      </c>
      <c r="F132" s="577" t="str">
        <f ca="1" t="shared" si="19"/>
        <v/>
      </c>
      <c r="G132" s="573">
        <f ca="1">IF(ISERROR(OFFSET('HARGA SATUAN'!$I$6,MATCH(C132,'HARGA SATUAN'!$C$7:$C$1492,0),0)),"",OFFSET('HARGA SATUAN'!$I$6,MATCH(C132,'HARGA SATUAN'!$C$7:$C$1492,0),0))</f>
        <v>0</v>
      </c>
      <c r="H132" s="574">
        <f ca="1" t="shared" si="21"/>
        <v>0</v>
      </c>
      <c r="I132" s="574">
        <f ca="1" t="shared" si="22"/>
        <v>0</v>
      </c>
      <c r="J132" s="574">
        <f ca="1" t="shared" si="23"/>
        <v>0</v>
      </c>
      <c r="K132" s="584">
        <f ca="1" t="shared" si="24"/>
        <v>0</v>
      </c>
      <c r="L132" s="586"/>
      <c r="Q132" s="546"/>
      <c r="R132" s="591"/>
      <c r="S132" s="591"/>
      <c r="T132" s="591"/>
    </row>
    <row r="133" s="547" customFormat="1" spans="1:20">
      <c r="A133" s="548">
        <v>118</v>
      </c>
      <c r="B133" s="578" t="str">
        <f ca="1" t="shared" si="17"/>
        <v/>
      </c>
      <c r="C133" s="203" t="str">
        <f ca="1" t="shared" si="18"/>
        <v/>
      </c>
      <c r="D133" s="577" t="str">
        <f ca="1">IF(ISERROR(OFFSET('HARGA SATUAN'!$D$6,MATCH(C133,'HARGA SATUAN'!$C$7:$C$1492,0),0)),"",OFFSET('HARGA SATUAN'!$D$6,MATCH(C133,'HARGA SATUAN'!$C$7:$C$1492,0),0))</f>
        <v/>
      </c>
      <c r="E133" s="577">
        <f ca="1">IF(B133="+","Unit",IF(ISERROR(OFFSET('HARGA SATUAN'!$E$6,MATCH(C133,'HARGA SATUAN'!$C$7:$C$1492,0),0)),"",OFFSET('HARGA SATUAN'!$E$6,MATCH(C133,'HARGA SATUAN'!$C$7:$C$1492,0),0)))</f>
        <v>0</v>
      </c>
      <c r="F133" s="577" t="str">
        <f ca="1" t="shared" si="19"/>
        <v/>
      </c>
      <c r="G133" s="573">
        <f ca="1">IF(ISERROR(OFFSET('HARGA SATUAN'!$I$6,MATCH(C133,'HARGA SATUAN'!$C$7:$C$1492,0),0)),"",OFFSET('HARGA SATUAN'!$I$6,MATCH(C133,'HARGA SATUAN'!$C$7:$C$1492,0),0))</f>
        <v>0</v>
      </c>
      <c r="H133" s="574">
        <f ca="1" t="shared" si="21"/>
        <v>0</v>
      </c>
      <c r="I133" s="574">
        <f ca="1" t="shared" si="22"/>
        <v>0</v>
      </c>
      <c r="J133" s="574">
        <f ca="1" t="shared" si="23"/>
        <v>0</v>
      </c>
      <c r="K133" s="584">
        <f ca="1" t="shared" si="24"/>
        <v>0</v>
      </c>
      <c r="L133" s="586"/>
      <c r="Q133" s="546"/>
      <c r="R133" s="591"/>
      <c r="S133" s="591"/>
      <c r="T133" s="591"/>
    </row>
    <row r="134" s="547" customFormat="1" spans="1:20">
      <c r="A134" s="548">
        <v>119</v>
      </c>
      <c r="B134" s="578" t="str">
        <f ca="1" t="shared" si="17"/>
        <v/>
      </c>
      <c r="C134" s="203" t="str">
        <f ca="1" t="shared" si="18"/>
        <v/>
      </c>
      <c r="D134" s="577" t="str">
        <f ca="1">IF(ISERROR(OFFSET('HARGA SATUAN'!$D$6,MATCH(C134,'HARGA SATUAN'!$C$7:$C$1492,0),0)),"",OFFSET('HARGA SATUAN'!$D$6,MATCH(C134,'HARGA SATUAN'!$C$7:$C$1492,0),0))</f>
        <v/>
      </c>
      <c r="E134" s="577">
        <f ca="1">IF(B134="+","Unit",IF(ISERROR(OFFSET('HARGA SATUAN'!$E$6,MATCH(C134,'HARGA SATUAN'!$C$7:$C$1492,0),0)),"",OFFSET('HARGA SATUAN'!$E$6,MATCH(C134,'HARGA SATUAN'!$C$7:$C$1492,0),0)))</f>
        <v>0</v>
      </c>
      <c r="F134" s="577" t="str">
        <f ca="1" t="shared" si="19"/>
        <v/>
      </c>
      <c r="G134" s="573">
        <f ca="1">IF(ISERROR(OFFSET('HARGA SATUAN'!$I$6,MATCH(C134,'HARGA SATUAN'!$C$7:$C$1492,0),0)),"",OFFSET('HARGA SATUAN'!$I$6,MATCH(C134,'HARGA SATUAN'!$C$7:$C$1492,0),0))</f>
        <v>0</v>
      </c>
      <c r="H134" s="574">
        <f ca="1" t="shared" si="21"/>
        <v>0</v>
      </c>
      <c r="I134" s="574">
        <f ca="1" t="shared" si="22"/>
        <v>0</v>
      </c>
      <c r="J134" s="574">
        <f ca="1" t="shared" si="23"/>
        <v>0</v>
      </c>
      <c r="K134" s="584">
        <f ca="1" t="shared" si="24"/>
        <v>0</v>
      </c>
      <c r="L134" s="586"/>
      <c r="Q134" s="546"/>
      <c r="R134" s="591"/>
      <c r="S134" s="591"/>
      <c r="T134" s="591"/>
    </row>
    <row r="135" s="547" customFormat="1" spans="1:20">
      <c r="A135" s="548">
        <v>120</v>
      </c>
      <c r="B135" s="578" t="str">
        <f ca="1" t="shared" si="17"/>
        <v/>
      </c>
      <c r="C135" s="203" t="str">
        <f ca="1" t="shared" si="18"/>
        <v/>
      </c>
      <c r="D135" s="577" t="str">
        <f ca="1">IF(ISERROR(OFFSET('HARGA SATUAN'!$D$6,MATCH(C135,'HARGA SATUAN'!$C$7:$C$1492,0),0)),"",OFFSET('HARGA SATUAN'!$D$6,MATCH(C135,'HARGA SATUAN'!$C$7:$C$1492,0),0))</f>
        <v/>
      </c>
      <c r="E135" s="577">
        <f ca="1">IF(B135="+","Unit",IF(ISERROR(OFFSET('HARGA SATUAN'!$E$6,MATCH(C135,'HARGA SATUAN'!$C$7:$C$1492,0),0)),"",OFFSET('HARGA SATUAN'!$E$6,MATCH(C135,'HARGA SATUAN'!$C$7:$C$1492,0),0)))</f>
        <v>0</v>
      </c>
      <c r="F135" s="577" t="str">
        <f ca="1" t="shared" si="19"/>
        <v/>
      </c>
      <c r="G135" s="573">
        <f ca="1">IF(ISERROR(OFFSET('HARGA SATUAN'!$I$6,MATCH(C135,'HARGA SATUAN'!$C$7:$C$1492,0),0)),"",OFFSET('HARGA SATUAN'!$I$6,MATCH(C135,'HARGA SATUAN'!$C$7:$C$1492,0),0))</f>
        <v>0</v>
      </c>
      <c r="H135" s="574">
        <f ca="1" t="shared" si="21"/>
        <v>0</v>
      </c>
      <c r="I135" s="574">
        <f ca="1" t="shared" si="22"/>
        <v>0</v>
      </c>
      <c r="J135" s="574">
        <f ca="1" t="shared" si="23"/>
        <v>0</v>
      </c>
      <c r="K135" s="584">
        <f ca="1" t="shared" si="24"/>
        <v>0</v>
      </c>
      <c r="L135" s="586"/>
      <c r="Q135" s="546"/>
      <c r="R135" s="591"/>
      <c r="S135" s="591"/>
      <c r="T135" s="591"/>
    </row>
    <row r="136" s="547" customFormat="1" spans="1:20">
      <c r="A136" s="548">
        <v>121</v>
      </c>
      <c r="B136" s="578" t="str">
        <f ca="1" t="shared" si="17"/>
        <v/>
      </c>
      <c r="C136" s="203" t="str">
        <f ca="1" t="shared" si="18"/>
        <v/>
      </c>
      <c r="D136" s="577" t="str">
        <f ca="1">IF(ISERROR(OFFSET('HARGA SATUAN'!$D$6,MATCH(C136,'HARGA SATUAN'!$C$7:$C$1492,0),0)),"",OFFSET('HARGA SATUAN'!$D$6,MATCH(C136,'HARGA SATUAN'!$C$7:$C$1492,0),0))</f>
        <v/>
      </c>
      <c r="E136" s="577">
        <f ca="1">IF(B136="+","Unit",IF(ISERROR(OFFSET('HARGA SATUAN'!$E$6,MATCH(C136,'HARGA SATUAN'!$C$7:$C$1492,0),0)),"",OFFSET('HARGA SATUAN'!$E$6,MATCH(C136,'HARGA SATUAN'!$C$7:$C$1492,0),0)))</f>
        <v>0</v>
      </c>
      <c r="F136" s="577" t="str">
        <f ca="1" t="shared" si="19"/>
        <v/>
      </c>
      <c r="G136" s="573">
        <f ca="1">IF(ISERROR(OFFSET('HARGA SATUAN'!$I$6,MATCH(C136,'HARGA SATUAN'!$C$7:$C$1492,0),0)),"",OFFSET('HARGA SATUAN'!$I$6,MATCH(C136,'HARGA SATUAN'!$C$7:$C$1492,0),0))</f>
        <v>0</v>
      </c>
      <c r="H136" s="574">
        <f ca="1" t="shared" si="21"/>
        <v>0</v>
      </c>
      <c r="I136" s="574">
        <f ca="1" t="shared" si="22"/>
        <v>0</v>
      </c>
      <c r="J136" s="574">
        <f ca="1" t="shared" si="23"/>
        <v>0</v>
      </c>
      <c r="K136" s="584">
        <f ca="1" t="shared" si="24"/>
        <v>0</v>
      </c>
      <c r="L136" s="586"/>
      <c r="Q136" s="546"/>
      <c r="R136" s="591"/>
      <c r="S136" s="591"/>
      <c r="T136" s="591"/>
    </row>
    <row r="137" s="547" customFormat="1" spans="1:20">
      <c r="A137" s="548">
        <v>122</v>
      </c>
      <c r="B137" s="578" t="str">
        <f ca="1" t="shared" si="17"/>
        <v/>
      </c>
      <c r="C137" s="203" t="str">
        <f ca="1" t="shared" si="18"/>
        <v/>
      </c>
      <c r="D137" s="577" t="str">
        <f ca="1">IF(ISERROR(OFFSET('HARGA SATUAN'!$D$6,MATCH(C137,'HARGA SATUAN'!$C$7:$C$1492,0),0)),"",OFFSET('HARGA SATUAN'!$D$6,MATCH(C137,'HARGA SATUAN'!$C$7:$C$1492,0),0))</f>
        <v/>
      </c>
      <c r="E137" s="577">
        <f ca="1">IF(B137="+","Unit",IF(ISERROR(OFFSET('HARGA SATUAN'!$E$6,MATCH(C137,'HARGA SATUAN'!$C$7:$C$1492,0),0)),"",OFFSET('HARGA SATUAN'!$E$6,MATCH(C137,'HARGA SATUAN'!$C$7:$C$1492,0),0)))</f>
        <v>0</v>
      </c>
      <c r="F137" s="577" t="str">
        <f ca="1" t="shared" si="19"/>
        <v/>
      </c>
      <c r="G137" s="573">
        <f ca="1">IF(ISERROR(OFFSET('HARGA SATUAN'!$I$6,MATCH(C137,'HARGA SATUAN'!$C$7:$C$1492,0),0)),"",OFFSET('HARGA SATUAN'!$I$6,MATCH(C137,'HARGA SATUAN'!$C$7:$C$1492,0),0))</f>
        <v>0</v>
      </c>
      <c r="H137" s="574">
        <f ca="1" t="shared" si="21"/>
        <v>0</v>
      </c>
      <c r="I137" s="574">
        <f ca="1" t="shared" si="22"/>
        <v>0</v>
      </c>
      <c r="J137" s="574">
        <f ca="1" t="shared" si="23"/>
        <v>0</v>
      </c>
      <c r="K137" s="584">
        <f ca="1" t="shared" si="24"/>
        <v>0</v>
      </c>
      <c r="L137" s="586"/>
      <c r="Q137" s="546"/>
      <c r="R137" s="591"/>
      <c r="S137" s="591"/>
      <c r="T137" s="591"/>
    </row>
    <row r="138" s="547" customFormat="1" spans="1:20">
      <c r="A138" s="548">
        <v>123</v>
      </c>
      <c r="B138" s="578" t="str">
        <f ca="1" t="shared" si="17"/>
        <v/>
      </c>
      <c r="C138" s="203" t="str">
        <f ca="1" t="shared" si="18"/>
        <v/>
      </c>
      <c r="D138" s="577" t="str">
        <f ca="1">IF(ISERROR(OFFSET('HARGA SATUAN'!$D$6,MATCH(C138,'HARGA SATUAN'!$C$7:$C$1492,0),0)),"",OFFSET('HARGA SATUAN'!$D$6,MATCH(C138,'HARGA SATUAN'!$C$7:$C$1492,0),0))</f>
        <v/>
      </c>
      <c r="E138" s="577">
        <f ca="1">IF(B138="+","Unit",IF(ISERROR(OFFSET('HARGA SATUAN'!$E$6,MATCH(C138,'HARGA SATUAN'!$C$7:$C$1492,0),0)),"",OFFSET('HARGA SATUAN'!$E$6,MATCH(C138,'HARGA SATUAN'!$C$7:$C$1492,0),0)))</f>
        <v>0</v>
      </c>
      <c r="F138" s="577" t="str">
        <f ca="1" t="shared" si="19"/>
        <v/>
      </c>
      <c r="G138" s="573">
        <f ca="1">IF(ISERROR(OFFSET('HARGA SATUAN'!$I$6,MATCH(C138,'HARGA SATUAN'!$C$7:$C$1492,0),0)),"",OFFSET('HARGA SATUAN'!$I$6,MATCH(C138,'HARGA SATUAN'!$C$7:$C$1492,0),0))</f>
        <v>0</v>
      </c>
      <c r="H138" s="574">
        <f ca="1" t="shared" si="21"/>
        <v>0</v>
      </c>
      <c r="I138" s="574">
        <f ca="1" t="shared" si="22"/>
        <v>0</v>
      </c>
      <c r="J138" s="574">
        <f ca="1" t="shared" si="23"/>
        <v>0</v>
      </c>
      <c r="K138" s="584">
        <f ca="1" t="shared" si="24"/>
        <v>0</v>
      </c>
      <c r="L138" s="586"/>
      <c r="Q138" s="546"/>
      <c r="R138" s="591"/>
      <c r="S138" s="591"/>
      <c r="T138" s="591"/>
    </row>
    <row r="139" s="547" customFormat="1" spans="1:20">
      <c r="A139" s="548">
        <v>124</v>
      </c>
      <c r="B139" s="578" t="str">
        <f ca="1" t="shared" si="17"/>
        <v/>
      </c>
      <c r="C139" s="203" t="str">
        <f ca="1" t="shared" si="18"/>
        <v/>
      </c>
      <c r="D139" s="577" t="str">
        <f ca="1">IF(ISERROR(OFFSET('HARGA SATUAN'!$D$6,MATCH(C139,'HARGA SATUAN'!$C$7:$C$1492,0),0)),"",OFFSET('HARGA SATUAN'!$D$6,MATCH(C139,'HARGA SATUAN'!$C$7:$C$1492,0),0))</f>
        <v/>
      </c>
      <c r="E139" s="577">
        <f ca="1">IF(B139="+","Unit",IF(ISERROR(OFFSET('HARGA SATUAN'!$E$6,MATCH(C139,'HARGA SATUAN'!$C$7:$C$1492,0),0)),"",OFFSET('HARGA SATUAN'!$E$6,MATCH(C139,'HARGA SATUAN'!$C$7:$C$1492,0),0)))</f>
        <v>0</v>
      </c>
      <c r="F139" s="577" t="str">
        <f ca="1" t="shared" si="19"/>
        <v/>
      </c>
      <c r="G139" s="573">
        <f ca="1">IF(ISERROR(OFFSET('HARGA SATUAN'!$I$6,MATCH(C139,'HARGA SATUAN'!$C$7:$C$1492,0),0)),"",OFFSET('HARGA SATUAN'!$I$6,MATCH(C139,'HARGA SATUAN'!$C$7:$C$1492,0),0))</f>
        <v>0</v>
      </c>
      <c r="H139" s="574">
        <f ca="1" t="shared" si="21"/>
        <v>0</v>
      </c>
      <c r="I139" s="574">
        <f ca="1" t="shared" si="22"/>
        <v>0</v>
      </c>
      <c r="J139" s="574">
        <f ca="1" t="shared" si="23"/>
        <v>0</v>
      </c>
      <c r="K139" s="584">
        <f ca="1" t="shared" si="24"/>
        <v>0</v>
      </c>
      <c r="L139" s="586"/>
      <c r="Q139" s="546"/>
      <c r="R139" s="591"/>
      <c r="S139" s="591"/>
      <c r="T139" s="591"/>
    </row>
    <row r="140" s="547" customFormat="1" spans="1:20">
      <c r="A140" s="548">
        <v>125</v>
      </c>
      <c r="B140" s="578" t="str">
        <f ca="1" t="shared" si="17"/>
        <v/>
      </c>
      <c r="C140" s="203" t="str">
        <f ca="1" t="shared" si="18"/>
        <v/>
      </c>
      <c r="D140" s="577" t="str">
        <f ca="1">IF(ISERROR(OFFSET('HARGA SATUAN'!$D$6,MATCH(C140,'HARGA SATUAN'!$C$7:$C$1492,0),0)),"",OFFSET('HARGA SATUAN'!$D$6,MATCH(C140,'HARGA SATUAN'!$C$7:$C$1492,0),0))</f>
        <v/>
      </c>
      <c r="E140" s="577">
        <f ca="1">IF(B140="+","Unit",IF(ISERROR(OFFSET('HARGA SATUAN'!$E$6,MATCH(C140,'HARGA SATUAN'!$C$7:$C$1492,0),0)),"",OFFSET('HARGA SATUAN'!$E$6,MATCH(C140,'HARGA SATUAN'!$C$7:$C$1492,0),0)))</f>
        <v>0</v>
      </c>
      <c r="F140" s="577" t="str">
        <f ca="1" t="shared" si="19"/>
        <v/>
      </c>
      <c r="G140" s="573">
        <f ca="1">IF(ISERROR(OFFSET('HARGA SATUAN'!$I$6,MATCH(C140,'HARGA SATUAN'!$C$7:$C$1492,0),0)),"",OFFSET('HARGA SATUAN'!$I$6,MATCH(C140,'HARGA SATUAN'!$C$7:$C$1492,0),0))</f>
        <v>0</v>
      </c>
      <c r="H140" s="574">
        <f ca="1" t="shared" si="21"/>
        <v>0</v>
      </c>
      <c r="I140" s="574">
        <f ca="1" t="shared" si="22"/>
        <v>0</v>
      </c>
      <c r="J140" s="574">
        <f ca="1" t="shared" si="23"/>
        <v>0</v>
      </c>
      <c r="K140" s="584">
        <f ca="1" t="shared" si="24"/>
        <v>0</v>
      </c>
      <c r="L140" s="586"/>
      <c r="Q140" s="546"/>
      <c r="R140" s="591"/>
      <c r="S140" s="591"/>
      <c r="T140" s="591"/>
    </row>
    <row r="141" s="547" customFormat="1" spans="1:20">
      <c r="A141" s="548">
        <v>126</v>
      </c>
      <c r="B141" s="578" t="str">
        <f ca="1" t="shared" si="17"/>
        <v/>
      </c>
      <c r="C141" s="203" t="str">
        <f ca="1" t="shared" si="18"/>
        <v/>
      </c>
      <c r="D141" s="577" t="str">
        <f ca="1">IF(ISERROR(OFFSET('HARGA SATUAN'!$D$6,MATCH(C141,'HARGA SATUAN'!$C$7:$C$1492,0),0)),"",OFFSET('HARGA SATUAN'!$D$6,MATCH(C141,'HARGA SATUAN'!$C$7:$C$1492,0),0))</f>
        <v/>
      </c>
      <c r="E141" s="577">
        <f ca="1">IF(B141="+","Unit",IF(ISERROR(OFFSET('HARGA SATUAN'!$E$6,MATCH(C141,'HARGA SATUAN'!$C$7:$C$1492,0),0)),"",OFFSET('HARGA SATUAN'!$E$6,MATCH(C141,'HARGA SATUAN'!$C$7:$C$1492,0),0)))</f>
        <v>0</v>
      </c>
      <c r="F141" s="577" t="str">
        <f ca="1" t="shared" si="19"/>
        <v/>
      </c>
      <c r="G141" s="573">
        <f ca="1">IF(ISERROR(OFFSET('HARGA SATUAN'!$I$6,MATCH(C141,'HARGA SATUAN'!$C$7:$C$1492,0),0)),"",OFFSET('HARGA SATUAN'!$I$6,MATCH(C141,'HARGA SATUAN'!$C$7:$C$1492,0),0))</f>
        <v>0</v>
      </c>
      <c r="H141" s="574">
        <f ca="1" t="shared" si="21"/>
        <v>0</v>
      </c>
      <c r="I141" s="574">
        <f ca="1" t="shared" si="22"/>
        <v>0</v>
      </c>
      <c r="J141" s="574">
        <f ca="1" t="shared" si="23"/>
        <v>0</v>
      </c>
      <c r="K141" s="584">
        <f ca="1" t="shared" si="24"/>
        <v>0</v>
      </c>
      <c r="L141" s="586"/>
      <c r="Q141" s="546"/>
      <c r="R141" s="591"/>
      <c r="S141" s="591"/>
      <c r="T141" s="591"/>
    </row>
    <row r="142" s="547" customFormat="1" spans="1:20">
      <c r="A142" s="548">
        <v>127</v>
      </c>
      <c r="B142" s="578" t="str">
        <f ca="1" t="shared" si="17"/>
        <v/>
      </c>
      <c r="C142" s="203" t="str">
        <f ca="1" t="shared" si="18"/>
        <v/>
      </c>
      <c r="D142" s="577" t="str">
        <f ca="1">IF(ISERROR(OFFSET('HARGA SATUAN'!$D$6,MATCH(C142,'HARGA SATUAN'!$C$7:$C$1492,0),0)),"",OFFSET('HARGA SATUAN'!$D$6,MATCH(C142,'HARGA SATUAN'!$C$7:$C$1492,0),0))</f>
        <v/>
      </c>
      <c r="E142" s="577">
        <f ca="1">IF(B142="+","Unit",IF(ISERROR(OFFSET('HARGA SATUAN'!$E$6,MATCH(C142,'HARGA SATUAN'!$C$7:$C$1492,0),0)),"",OFFSET('HARGA SATUAN'!$E$6,MATCH(C142,'HARGA SATUAN'!$C$7:$C$1492,0),0)))</f>
        <v>0</v>
      </c>
      <c r="F142" s="577" t="str">
        <f ca="1" t="shared" si="19"/>
        <v/>
      </c>
      <c r="G142" s="573">
        <f ca="1">IF(ISERROR(OFFSET('HARGA SATUAN'!$I$6,MATCH(C142,'HARGA SATUAN'!$C$7:$C$1492,0),0)),"",OFFSET('HARGA SATUAN'!$I$6,MATCH(C142,'HARGA SATUAN'!$C$7:$C$1492,0),0))</f>
        <v>0</v>
      </c>
      <c r="H142" s="574">
        <f ca="1" t="shared" si="21"/>
        <v>0</v>
      </c>
      <c r="I142" s="574">
        <f ca="1" t="shared" si="22"/>
        <v>0</v>
      </c>
      <c r="J142" s="574">
        <f ca="1" t="shared" si="23"/>
        <v>0</v>
      </c>
      <c r="K142" s="584">
        <f ca="1" t="shared" si="24"/>
        <v>0</v>
      </c>
      <c r="L142" s="586"/>
      <c r="Q142" s="546"/>
      <c r="R142" s="591"/>
      <c r="S142" s="591"/>
      <c r="T142" s="591"/>
    </row>
    <row r="143" s="547" customFormat="1" spans="1:20">
      <c r="A143" s="548">
        <v>128</v>
      </c>
      <c r="B143" s="578" t="str">
        <f ca="1" t="shared" si="17"/>
        <v/>
      </c>
      <c r="C143" s="203" t="str">
        <f ca="1" t="shared" si="18"/>
        <v/>
      </c>
      <c r="D143" s="577" t="str">
        <f ca="1">IF(ISERROR(OFFSET('HARGA SATUAN'!$D$6,MATCH(C143,'HARGA SATUAN'!$C$7:$C$1492,0),0)),"",OFFSET('HARGA SATUAN'!$D$6,MATCH(C143,'HARGA SATUAN'!$C$7:$C$1492,0),0))</f>
        <v/>
      </c>
      <c r="E143" s="577">
        <f ca="1">IF(B143="+","Unit",IF(ISERROR(OFFSET('HARGA SATUAN'!$E$6,MATCH(C143,'HARGA SATUAN'!$C$7:$C$1492,0),0)),"",OFFSET('HARGA SATUAN'!$E$6,MATCH(C143,'HARGA SATUAN'!$C$7:$C$1492,0),0)))</f>
        <v>0</v>
      </c>
      <c r="F143" s="577" t="str">
        <f ca="1" t="shared" si="19"/>
        <v/>
      </c>
      <c r="G143" s="573">
        <f ca="1">IF(ISERROR(OFFSET('HARGA SATUAN'!$I$6,MATCH(C143,'HARGA SATUAN'!$C$7:$C$1492,0),0)),"",OFFSET('HARGA SATUAN'!$I$6,MATCH(C143,'HARGA SATUAN'!$C$7:$C$1492,0),0))</f>
        <v>0</v>
      </c>
      <c r="H143" s="574">
        <f ca="1" t="shared" si="21"/>
        <v>0</v>
      </c>
      <c r="I143" s="574">
        <f ca="1" t="shared" si="22"/>
        <v>0</v>
      </c>
      <c r="J143" s="574">
        <f ca="1" t="shared" si="23"/>
        <v>0</v>
      </c>
      <c r="K143" s="584">
        <f ca="1" t="shared" si="24"/>
        <v>0</v>
      </c>
      <c r="L143" s="586"/>
      <c r="Q143" s="546"/>
      <c r="R143" s="591"/>
      <c r="S143" s="591"/>
      <c r="T143" s="591"/>
    </row>
    <row r="144" s="547" customFormat="1" spans="1:20">
      <c r="A144" s="548">
        <v>129</v>
      </c>
      <c r="B144" s="578" t="str">
        <f ca="1" t="shared" si="17"/>
        <v/>
      </c>
      <c r="C144" s="203" t="str">
        <f ca="1" t="shared" si="18"/>
        <v/>
      </c>
      <c r="D144" s="577" t="str">
        <f ca="1">IF(ISERROR(OFFSET('HARGA SATUAN'!$D$6,MATCH(C144,'HARGA SATUAN'!$C$7:$C$1492,0),0)),"",OFFSET('HARGA SATUAN'!$D$6,MATCH(C144,'HARGA SATUAN'!$C$7:$C$1492,0),0))</f>
        <v/>
      </c>
      <c r="E144" s="577">
        <f ca="1">IF(B144="+","Unit",IF(ISERROR(OFFSET('HARGA SATUAN'!$E$6,MATCH(C144,'HARGA SATUAN'!$C$7:$C$1492,0),0)),"",OFFSET('HARGA SATUAN'!$E$6,MATCH(C144,'HARGA SATUAN'!$C$7:$C$1492,0),0)))</f>
        <v>0</v>
      </c>
      <c r="F144" s="577" t="str">
        <f ca="1" t="shared" si="19"/>
        <v/>
      </c>
      <c r="G144" s="573">
        <f ca="1">IF(ISERROR(OFFSET('HARGA SATUAN'!$I$6,MATCH(C144,'HARGA SATUAN'!$C$7:$C$1492,0),0)),"",OFFSET('HARGA SATUAN'!$I$6,MATCH(C144,'HARGA SATUAN'!$C$7:$C$1492,0),0))</f>
        <v>0</v>
      </c>
      <c r="H144" s="574">
        <f ca="1" t="shared" si="21"/>
        <v>0</v>
      </c>
      <c r="I144" s="574">
        <f ca="1" t="shared" si="22"/>
        <v>0</v>
      </c>
      <c r="J144" s="574">
        <f ca="1" t="shared" si="23"/>
        <v>0</v>
      </c>
      <c r="K144" s="584">
        <f ca="1" t="shared" si="24"/>
        <v>0</v>
      </c>
      <c r="L144" s="586"/>
      <c r="Q144" s="546"/>
      <c r="R144" s="591"/>
      <c r="S144" s="591"/>
      <c r="T144" s="591"/>
    </row>
    <row r="145" s="547" customFormat="1" spans="1:20">
      <c r="A145" s="548">
        <v>130</v>
      </c>
      <c r="B145" s="578" t="str">
        <f ca="1" t="shared" si="17"/>
        <v/>
      </c>
      <c r="C145" s="203" t="str">
        <f ca="1" t="shared" ref="C145:C165" si="25">IF(ISERROR(OFFSET($C$223,MATCH(A145,$F$224:$F$373,0),0)),"",OFFSET($C$223,MATCH(A145,$F$224:$F$373,0),0))</f>
        <v/>
      </c>
      <c r="D145" s="577" t="str">
        <f ca="1">IF(ISERROR(OFFSET('HARGA SATUAN'!$D$6,MATCH(C145,'HARGA SATUAN'!$C$7:$C$1492,0),0)),"",OFFSET('HARGA SATUAN'!$D$6,MATCH(C145,'HARGA SATUAN'!$C$7:$C$1492,0),0))</f>
        <v/>
      </c>
      <c r="E145" s="577">
        <f ca="1">IF(B145="+","Unit",IF(ISERROR(OFFSET('HARGA SATUAN'!$E$6,MATCH(C145,'HARGA SATUAN'!$C$7:$C$1492,0),0)),"",OFFSET('HARGA SATUAN'!$E$6,MATCH(C145,'HARGA SATUAN'!$C$7:$C$1492,0),0)))</f>
        <v>0</v>
      </c>
      <c r="F145" s="577" t="str">
        <f ca="1" t="shared" ref="F145:F165" si="26">IF(ISERROR(OFFSET($D$223,MATCH(A145,$F$224:$F$373,0),0)),"",OFFSET($D$223,MATCH(A145,$F$224:$F$373,0),0))</f>
        <v/>
      </c>
      <c r="G145" s="573">
        <f ca="1">IF(ISERROR(OFFSET('HARGA SATUAN'!$I$6,MATCH(C145,'HARGA SATUAN'!$C$7:$C$1492,0),0)),"",OFFSET('HARGA SATUAN'!$I$6,MATCH(C145,'HARGA SATUAN'!$C$7:$C$1492,0),0))</f>
        <v>0</v>
      </c>
      <c r="H145" s="574">
        <f ca="1" t="shared" si="21"/>
        <v>0</v>
      </c>
      <c r="I145" s="574">
        <f ca="1" t="shared" si="22"/>
        <v>0</v>
      </c>
      <c r="J145" s="574">
        <f ca="1" t="shared" si="23"/>
        <v>0</v>
      </c>
      <c r="K145" s="584">
        <f ca="1" t="shared" si="24"/>
        <v>0</v>
      </c>
      <c r="L145" s="586"/>
      <c r="Q145" s="546"/>
      <c r="R145" s="591"/>
      <c r="S145" s="591"/>
      <c r="T145" s="591"/>
    </row>
    <row r="146" s="547" customFormat="1" spans="1:20">
      <c r="A146" s="548">
        <v>131</v>
      </c>
      <c r="B146" s="578" t="str">
        <f ca="1" t="shared" si="17"/>
        <v/>
      </c>
      <c r="C146" s="203" t="str">
        <f ca="1" t="shared" si="25"/>
        <v/>
      </c>
      <c r="D146" s="577" t="str">
        <f ca="1">IF(ISERROR(OFFSET('HARGA SATUAN'!$D$6,MATCH(C146,'HARGA SATUAN'!$C$7:$C$1492,0),0)),"",OFFSET('HARGA SATUAN'!$D$6,MATCH(C146,'HARGA SATUAN'!$C$7:$C$1492,0),0))</f>
        <v/>
      </c>
      <c r="E146" s="577">
        <f ca="1">IF(B146="+","Unit",IF(ISERROR(OFFSET('HARGA SATUAN'!$E$6,MATCH(C146,'HARGA SATUAN'!$C$7:$C$1492,0),0)),"",OFFSET('HARGA SATUAN'!$E$6,MATCH(C146,'HARGA SATUAN'!$C$7:$C$1492,0),0)))</f>
        <v>0</v>
      </c>
      <c r="F146" s="577" t="str">
        <f ca="1" t="shared" si="26"/>
        <v/>
      </c>
      <c r="G146" s="573">
        <f ca="1">IF(ISERROR(OFFSET('HARGA SATUAN'!$I$6,MATCH(C146,'HARGA SATUAN'!$C$7:$C$1492,0),0)),"",OFFSET('HARGA SATUAN'!$I$6,MATCH(C146,'HARGA SATUAN'!$C$7:$C$1492,0),0))</f>
        <v>0</v>
      </c>
      <c r="H146" s="574">
        <f ca="1" t="shared" si="21"/>
        <v>0</v>
      </c>
      <c r="I146" s="574">
        <f ca="1" t="shared" si="22"/>
        <v>0</v>
      </c>
      <c r="J146" s="574">
        <f ca="1" t="shared" si="23"/>
        <v>0</v>
      </c>
      <c r="K146" s="584">
        <f ca="1" t="shared" si="24"/>
        <v>0</v>
      </c>
      <c r="L146" s="586"/>
      <c r="Q146" s="546"/>
      <c r="R146" s="591"/>
      <c r="S146" s="591"/>
      <c r="T146" s="591"/>
    </row>
    <row r="147" s="547" customFormat="1" spans="1:20">
      <c r="A147" s="548">
        <v>132</v>
      </c>
      <c r="B147" s="578" t="str">
        <f ca="1" t="shared" si="17"/>
        <v/>
      </c>
      <c r="C147" s="203" t="str">
        <f ca="1" t="shared" si="25"/>
        <v/>
      </c>
      <c r="D147" s="577" t="str">
        <f ca="1">IF(ISERROR(OFFSET('HARGA SATUAN'!$D$6,MATCH(C147,'HARGA SATUAN'!$C$7:$C$1492,0),0)),"",OFFSET('HARGA SATUAN'!$D$6,MATCH(C147,'HARGA SATUAN'!$C$7:$C$1492,0),0))</f>
        <v/>
      </c>
      <c r="E147" s="577">
        <f ca="1">IF(B147="+","Unit",IF(ISERROR(OFFSET('HARGA SATUAN'!$E$6,MATCH(C147,'HARGA SATUAN'!$C$7:$C$1492,0),0)),"",OFFSET('HARGA SATUAN'!$E$6,MATCH(C147,'HARGA SATUAN'!$C$7:$C$1492,0),0)))</f>
        <v>0</v>
      </c>
      <c r="F147" s="577" t="str">
        <f ca="1" t="shared" si="26"/>
        <v/>
      </c>
      <c r="G147" s="573">
        <f ca="1">IF(ISERROR(OFFSET('HARGA SATUAN'!$I$6,MATCH(C147,'HARGA SATUAN'!$C$7:$C$1492,0),0)),"",OFFSET('HARGA SATUAN'!$I$6,MATCH(C147,'HARGA SATUAN'!$C$7:$C$1492,0),0))</f>
        <v>0</v>
      </c>
      <c r="H147" s="574">
        <f ca="1" t="shared" si="21"/>
        <v>0</v>
      </c>
      <c r="I147" s="574">
        <f ca="1" t="shared" si="22"/>
        <v>0</v>
      </c>
      <c r="J147" s="574">
        <f ca="1" t="shared" si="23"/>
        <v>0</v>
      </c>
      <c r="K147" s="584">
        <f ca="1" t="shared" si="24"/>
        <v>0</v>
      </c>
      <c r="L147" s="586"/>
      <c r="Q147" s="546"/>
      <c r="R147" s="591"/>
      <c r="S147" s="591"/>
      <c r="T147" s="591"/>
    </row>
    <row r="148" s="547" customFormat="1" spans="1:20">
      <c r="A148" s="548">
        <v>133</v>
      </c>
      <c r="B148" s="578" t="str">
        <f ca="1" t="shared" si="17"/>
        <v/>
      </c>
      <c r="C148" s="203" t="str">
        <f ca="1" t="shared" si="25"/>
        <v/>
      </c>
      <c r="D148" s="577" t="str">
        <f ca="1">IF(ISERROR(OFFSET('HARGA SATUAN'!$D$6,MATCH(C148,'HARGA SATUAN'!$C$7:$C$1492,0),0)),"",OFFSET('HARGA SATUAN'!$D$6,MATCH(C148,'HARGA SATUAN'!$C$7:$C$1492,0),0))</f>
        <v/>
      </c>
      <c r="E148" s="577">
        <f ca="1">IF(B148="+","Unit",IF(ISERROR(OFFSET('HARGA SATUAN'!$E$6,MATCH(C148,'HARGA SATUAN'!$C$7:$C$1492,0),0)),"",OFFSET('HARGA SATUAN'!$E$6,MATCH(C148,'HARGA SATUAN'!$C$7:$C$1492,0),0)))</f>
        <v>0</v>
      </c>
      <c r="F148" s="577" t="str">
        <f ca="1" t="shared" si="26"/>
        <v/>
      </c>
      <c r="G148" s="573">
        <f ca="1">IF(ISERROR(OFFSET('HARGA SATUAN'!$I$6,MATCH(C148,'HARGA SATUAN'!$C$7:$C$1492,0),0)),"",OFFSET('HARGA SATUAN'!$I$6,MATCH(C148,'HARGA SATUAN'!$C$7:$C$1492,0),0))</f>
        <v>0</v>
      </c>
      <c r="H148" s="574">
        <f ca="1" t="shared" si="21"/>
        <v>0</v>
      </c>
      <c r="I148" s="574">
        <f ca="1" t="shared" si="22"/>
        <v>0</v>
      </c>
      <c r="J148" s="574">
        <f ca="1" t="shared" si="23"/>
        <v>0</v>
      </c>
      <c r="K148" s="584">
        <f ca="1" t="shared" si="24"/>
        <v>0</v>
      </c>
      <c r="L148" s="586"/>
      <c r="Q148" s="546"/>
      <c r="R148" s="591"/>
      <c r="S148" s="591"/>
      <c r="T148" s="591"/>
    </row>
    <row r="149" s="547" customFormat="1" spans="1:20">
      <c r="A149" s="548">
        <v>134</v>
      </c>
      <c r="B149" s="578" t="str">
        <f ca="1" t="shared" si="17"/>
        <v/>
      </c>
      <c r="C149" s="203" t="str">
        <f ca="1" t="shared" si="25"/>
        <v/>
      </c>
      <c r="D149" s="577" t="str">
        <f ca="1">IF(ISERROR(OFFSET('HARGA SATUAN'!$D$6,MATCH(C149,'HARGA SATUAN'!$C$7:$C$1492,0),0)),"",OFFSET('HARGA SATUAN'!$D$6,MATCH(C149,'HARGA SATUAN'!$C$7:$C$1492,0),0))</f>
        <v/>
      </c>
      <c r="E149" s="577">
        <f ca="1">IF(B149="+","Unit",IF(ISERROR(OFFSET('HARGA SATUAN'!$E$6,MATCH(C149,'HARGA SATUAN'!$C$7:$C$1492,0),0)),"",OFFSET('HARGA SATUAN'!$E$6,MATCH(C149,'HARGA SATUAN'!$C$7:$C$1492,0),0)))</f>
        <v>0</v>
      </c>
      <c r="F149" s="577" t="str">
        <f ca="1" t="shared" si="26"/>
        <v/>
      </c>
      <c r="G149" s="573">
        <f ca="1">IF(ISERROR(OFFSET('HARGA SATUAN'!$I$6,MATCH(C149,'HARGA SATUAN'!$C$7:$C$1492,0),0)),"",OFFSET('HARGA SATUAN'!$I$6,MATCH(C149,'HARGA SATUAN'!$C$7:$C$1492,0),0))</f>
        <v>0</v>
      </c>
      <c r="H149" s="574">
        <f ca="1" t="shared" si="21"/>
        <v>0</v>
      </c>
      <c r="I149" s="574">
        <f ca="1" t="shared" si="22"/>
        <v>0</v>
      </c>
      <c r="J149" s="574">
        <f ca="1" t="shared" si="23"/>
        <v>0</v>
      </c>
      <c r="K149" s="584">
        <f ca="1" t="shared" si="24"/>
        <v>0</v>
      </c>
      <c r="L149" s="586"/>
      <c r="Q149" s="546"/>
      <c r="R149" s="591"/>
      <c r="S149" s="591"/>
      <c r="T149" s="591"/>
    </row>
    <row r="150" s="547" customFormat="1" spans="1:20">
      <c r="A150" s="548">
        <v>135</v>
      </c>
      <c r="B150" s="578" t="str">
        <f ca="1" t="shared" si="17"/>
        <v/>
      </c>
      <c r="C150" s="203" t="str">
        <f ca="1" t="shared" si="25"/>
        <v/>
      </c>
      <c r="D150" s="577" t="str">
        <f ca="1">IF(ISERROR(OFFSET('HARGA SATUAN'!$D$6,MATCH(C150,'HARGA SATUAN'!$C$7:$C$1492,0),0)),"",OFFSET('HARGA SATUAN'!$D$6,MATCH(C150,'HARGA SATUAN'!$C$7:$C$1492,0),0))</f>
        <v/>
      </c>
      <c r="E150" s="577">
        <f ca="1">IF(B150="+","Unit",IF(ISERROR(OFFSET('HARGA SATUAN'!$E$6,MATCH(C150,'HARGA SATUAN'!$C$7:$C$1492,0),0)),"",OFFSET('HARGA SATUAN'!$E$6,MATCH(C150,'HARGA SATUAN'!$C$7:$C$1492,0),0)))</f>
        <v>0</v>
      </c>
      <c r="F150" s="577" t="str">
        <f ca="1" t="shared" si="26"/>
        <v/>
      </c>
      <c r="G150" s="573">
        <f ca="1">IF(ISERROR(OFFSET('HARGA SATUAN'!$I$6,MATCH(C150,'HARGA SATUAN'!$C$7:$C$1492,0),0)),"",OFFSET('HARGA SATUAN'!$I$6,MATCH(C150,'HARGA SATUAN'!$C$7:$C$1492,0),0))</f>
        <v>0</v>
      </c>
      <c r="H150" s="574">
        <f ca="1" t="shared" si="21"/>
        <v>0</v>
      </c>
      <c r="I150" s="574">
        <f ca="1" t="shared" si="22"/>
        <v>0</v>
      </c>
      <c r="J150" s="574">
        <f ca="1" t="shared" si="23"/>
        <v>0</v>
      </c>
      <c r="K150" s="584">
        <f ca="1" t="shared" si="24"/>
        <v>0</v>
      </c>
      <c r="L150" s="586"/>
      <c r="Q150" s="546"/>
      <c r="R150" s="591"/>
      <c r="S150" s="591"/>
      <c r="T150" s="591"/>
    </row>
    <row r="151" s="547" customFormat="1" spans="1:20">
      <c r="A151" s="548">
        <v>136</v>
      </c>
      <c r="B151" s="578" t="str">
        <f ca="1" t="shared" si="17"/>
        <v/>
      </c>
      <c r="C151" s="203" t="str">
        <f ca="1" t="shared" si="25"/>
        <v/>
      </c>
      <c r="D151" s="577" t="str">
        <f ca="1">IF(ISERROR(OFFSET('HARGA SATUAN'!$D$6,MATCH(C151,'HARGA SATUAN'!$C$7:$C$1492,0),0)),"",OFFSET('HARGA SATUAN'!$D$6,MATCH(C151,'HARGA SATUAN'!$C$7:$C$1492,0),0))</f>
        <v/>
      </c>
      <c r="E151" s="577">
        <f ca="1">IF(B151="+","Unit",IF(ISERROR(OFFSET('HARGA SATUAN'!$E$6,MATCH(C151,'HARGA SATUAN'!$C$7:$C$1492,0),0)),"",OFFSET('HARGA SATUAN'!$E$6,MATCH(C151,'HARGA SATUAN'!$C$7:$C$1492,0),0)))</f>
        <v>0</v>
      </c>
      <c r="F151" s="577" t="str">
        <f ca="1" t="shared" si="26"/>
        <v/>
      </c>
      <c r="G151" s="573">
        <f ca="1">IF(ISERROR(OFFSET('HARGA SATUAN'!$I$6,MATCH(C151,'HARGA SATUAN'!$C$7:$C$1492,0),0)),"",OFFSET('HARGA SATUAN'!$I$6,MATCH(C151,'HARGA SATUAN'!$C$7:$C$1492,0),0))</f>
        <v>0</v>
      </c>
      <c r="H151" s="574">
        <f ca="1" t="shared" si="21"/>
        <v>0</v>
      </c>
      <c r="I151" s="574">
        <f ca="1" t="shared" si="22"/>
        <v>0</v>
      </c>
      <c r="J151" s="574">
        <f ca="1" t="shared" si="23"/>
        <v>0</v>
      </c>
      <c r="K151" s="584">
        <f ca="1" t="shared" si="24"/>
        <v>0</v>
      </c>
      <c r="L151" s="586"/>
      <c r="Q151" s="546"/>
      <c r="R151" s="591"/>
      <c r="S151" s="591"/>
      <c r="T151" s="591"/>
    </row>
    <row r="152" s="547" customFormat="1" spans="1:20">
      <c r="A152" s="548">
        <v>137</v>
      </c>
      <c r="B152" s="578" t="str">
        <f ca="1" t="shared" si="17"/>
        <v/>
      </c>
      <c r="C152" s="203" t="str">
        <f ca="1" t="shared" si="25"/>
        <v/>
      </c>
      <c r="D152" s="577" t="str">
        <f ca="1">IF(ISERROR(OFFSET('HARGA SATUAN'!$D$6,MATCH(C152,'HARGA SATUAN'!$C$7:$C$1492,0),0)),"",OFFSET('HARGA SATUAN'!$D$6,MATCH(C152,'HARGA SATUAN'!$C$7:$C$1492,0),0))</f>
        <v/>
      </c>
      <c r="E152" s="577">
        <f ca="1">IF(B152="+","Unit",IF(ISERROR(OFFSET('HARGA SATUAN'!$E$6,MATCH(C152,'HARGA SATUAN'!$C$7:$C$1492,0),0)),"",OFFSET('HARGA SATUAN'!$E$6,MATCH(C152,'HARGA SATUAN'!$C$7:$C$1492,0),0)))</f>
        <v>0</v>
      </c>
      <c r="F152" s="577" t="str">
        <f ca="1" t="shared" si="26"/>
        <v/>
      </c>
      <c r="G152" s="573">
        <f ca="1">IF(ISERROR(OFFSET('HARGA SATUAN'!$I$6,MATCH(C152,'HARGA SATUAN'!$C$7:$C$1492,0),0)),"",OFFSET('HARGA SATUAN'!$I$6,MATCH(C152,'HARGA SATUAN'!$C$7:$C$1492,0),0))</f>
        <v>0</v>
      </c>
      <c r="H152" s="574">
        <f ca="1" t="shared" si="21"/>
        <v>0</v>
      </c>
      <c r="I152" s="574">
        <f ca="1" t="shared" si="22"/>
        <v>0</v>
      </c>
      <c r="J152" s="574">
        <f ca="1" t="shared" si="23"/>
        <v>0</v>
      </c>
      <c r="K152" s="584">
        <f ca="1" t="shared" si="24"/>
        <v>0</v>
      </c>
      <c r="L152" s="586"/>
      <c r="Q152" s="546"/>
      <c r="R152" s="591"/>
      <c r="S152" s="591"/>
      <c r="T152" s="591"/>
    </row>
    <row r="153" s="547" customFormat="1" spans="1:20">
      <c r="A153" s="548">
        <v>138</v>
      </c>
      <c r="B153" s="578" t="str">
        <f ca="1" t="shared" si="17"/>
        <v/>
      </c>
      <c r="C153" s="203" t="str">
        <f ca="1" t="shared" si="25"/>
        <v/>
      </c>
      <c r="D153" s="577" t="str">
        <f ca="1">IF(ISERROR(OFFSET('HARGA SATUAN'!$D$6,MATCH(C153,'HARGA SATUAN'!$C$7:$C$1492,0),0)),"",OFFSET('HARGA SATUAN'!$D$6,MATCH(C153,'HARGA SATUAN'!$C$7:$C$1492,0),0))</f>
        <v/>
      </c>
      <c r="E153" s="577">
        <f ca="1">IF(B153="+","Unit",IF(ISERROR(OFFSET('HARGA SATUAN'!$E$6,MATCH(C153,'HARGA SATUAN'!$C$7:$C$1492,0),0)),"",OFFSET('HARGA SATUAN'!$E$6,MATCH(C153,'HARGA SATUAN'!$C$7:$C$1492,0),0)))</f>
        <v>0</v>
      </c>
      <c r="F153" s="577" t="str">
        <f ca="1" t="shared" si="26"/>
        <v/>
      </c>
      <c r="G153" s="573">
        <f ca="1">IF(ISERROR(OFFSET('HARGA SATUAN'!$I$6,MATCH(C153,'HARGA SATUAN'!$C$7:$C$1492,0),0)),"",OFFSET('HARGA SATUAN'!$I$6,MATCH(C153,'HARGA SATUAN'!$C$7:$C$1492,0),0))</f>
        <v>0</v>
      </c>
      <c r="H153" s="574">
        <f ca="1" t="shared" si="21"/>
        <v>0</v>
      </c>
      <c r="I153" s="574">
        <f ca="1" t="shared" si="22"/>
        <v>0</v>
      </c>
      <c r="J153" s="574">
        <f ca="1" t="shared" si="23"/>
        <v>0</v>
      </c>
      <c r="K153" s="584">
        <f ca="1" t="shared" si="24"/>
        <v>0</v>
      </c>
      <c r="L153" s="586"/>
      <c r="Q153" s="546"/>
      <c r="R153" s="591"/>
      <c r="S153" s="591"/>
      <c r="T153" s="591"/>
    </row>
    <row r="154" s="547" customFormat="1" spans="1:20">
      <c r="A154" s="548">
        <v>139</v>
      </c>
      <c r="B154" s="578" t="str">
        <f ca="1" t="shared" si="17"/>
        <v/>
      </c>
      <c r="C154" s="203" t="str">
        <f ca="1" t="shared" si="25"/>
        <v/>
      </c>
      <c r="D154" s="577" t="str">
        <f ca="1">IF(ISERROR(OFFSET('HARGA SATUAN'!$D$6,MATCH(C154,'HARGA SATUAN'!$C$7:$C$1492,0),0)),"",OFFSET('HARGA SATUAN'!$D$6,MATCH(C154,'HARGA SATUAN'!$C$7:$C$1492,0),0))</f>
        <v/>
      </c>
      <c r="E154" s="577">
        <f ca="1">IF(B154="+","Unit",IF(ISERROR(OFFSET('HARGA SATUAN'!$E$6,MATCH(C154,'HARGA SATUAN'!$C$7:$C$1492,0),0)),"",OFFSET('HARGA SATUAN'!$E$6,MATCH(C154,'HARGA SATUAN'!$C$7:$C$1492,0),0)))</f>
        <v>0</v>
      </c>
      <c r="F154" s="577" t="str">
        <f ca="1" t="shared" si="26"/>
        <v/>
      </c>
      <c r="G154" s="573">
        <f ca="1">IF(ISERROR(OFFSET('HARGA SATUAN'!$I$6,MATCH(C154,'HARGA SATUAN'!$C$7:$C$1492,0),0)),"",OFFSET('HARGA SATUAN'!$I$6,MATCH(C154,'HARGA SATUAN'!$C$7:$C$1492,0),0))</f>
        <v>0</v>
      </c>
      <c r="H154" s="574">
        <f ca="1" t="shared" si="21"/>
        <v>0</v>
      </c>
      <c r="I154" s="574">
        <f ca="1" t="shared" si="22"/>
        <v>0</v>
      </c>
      <c r="J154" s="574">
        <f ca="1" t="shared" si="23"/>
        <v>0</v>
      </c>
      <c r="K154" s="584">
        <f ca="1" t="shared" si="24"/>
        <v>0</v>
      </c>
      <c r="L154" s="586"/>
      <c r="Q154" s="546"/>
      <c r="R154" s="591"/>
      <c r="S154" s="591"/>
      <c r="T154" s="591"/>
    </row>
    <row r="155" s="547" customFormat="1" spans="1:20">
      <c r="A155" s="548">
        <v>140</v>
      </c>
      <c r="B155" s="578" t="str">
        <f ca="1" t="shared" si="17"/>
        <v/>
      </c>
      <c r="C155" s="203" t="str">
        <f ca="1" t="shared" si="25"/>
        <v/>
      </c>
      <c r="D155" s="577" t="str">
        <f ca="1">IF(ISERROR(OFFSET('HARGA SATUAN'!$D$6,MATCH(C155,'HARGA SATUAN'!$C$7:$C$1492,0),0)),"",OFFSET('HARGA SATUAN'!$D$6,MATCH(C155,'HARGA SATUAN'!$C$7:$C$1492,0),0))</f>
        <v/>
      </c>
      <c r="E155" s="577">
        <f ca="1">IF(B155="+","Unit",IF(ISERROR(OFFSET('HARGA SATUAN'!$E$6,MATCH(C155,'HARGA SATUAN'!$C$7:$C$1492,0),0)),"",OFFSET('HARGA SATUAN'!$E$6,MATCH(C155,'HARGA SATUAN'!$C$7:$C$1492,0),0)))</f>
        <v>0</v>
      </c>
      <c r="F155" s="577" t="str">
        <f ca="1" t="shared" si="26"/>
        <v/>
      </c>
      <c r="G155" s="573">
        <f ca="1">IF(ISERROR(OFFSET('HARGA SATUAN'!$I$6,MATCH(C155,'HARGA SATUAN'!$C$7:$C$1492,0),0)),"",OFFSET('HARGA SATUAN'!$I$6,MATCH(C155,'HARGA SATUAN'!$C$7:$C$1492,0),0))</f>
        <v>0</v>
      </c>
      <c r="H155" s="574">
        <f ca="1" t="shared" si="21"/>
        <v>0</v>
      </c>
      <c r="I155" s="574">
        <f ca="1" t="shared" si="22"/>
        <v>0</v>
      </c>
      <c r="J155" s="574">
        <f ca="1" t="shared" si="23"/>
        <v>0</v>
      </c>
      <c r="K155" s="584">
        <f ca="1" t="shared" si="24"/>
        <v>0</v>
      </c>
      <c r="L155" s="586"/>
      <c r="Q155" s="546"/>
      <c r="R155" s="591"/>
      <c r="S155" s="591"/>
      <c r="T155" s="591"/>
    </row>
    <row r="156" s="547" customFormat="1" spans="1:20">
      <c r="A156" s="548">
        <v>141</v>
      </c>
      <c r="B156" s="578" t="str">
        <f ca="1" t="shared" si="17"/>
        <v/>
      </c>
      <c r="C156" s="203" t="str">
        <f ca="1" t="shared" si="25"/>
        <v/>
      </c>
      <c r="D156" s="577" t="str">
        <f ca="1">IF(ISERROR(OFFSET('HARGA SATUAN'!$D$6,MATCH(C156,'HARGA SATUAN'!$C$7:$C$1492,0),0)),"",OFFSET('HARGA SATUAN'!$D$6,MATCH(C156,'HARGA SATUAN'!$C$7:$C$1492,0),0))</f>
        <v/>
      </c>
      <c r="E156" s="577">
        <f ca="1">IF(B156="+","Unit",IF(ISERROR(OFFSET('HARGA SATUAN'!$E$6,MATCH(C156,'HARGA SATUAN'!$C$7:$C$1492,0),0)),"",OFFSET('HARGA SATUAN'!$E$6,MATCH(C156,'HARGA SATUAN'!$C$7:$C$1492,0),0)))</f>
        <v>0</v>
      </c>
      <c r="F156" s="577" t="str">
        <f ca="1" t="shared" si="26"/>
        <v/>
      </c>
      <c r="G156" s="573">
        <f ca="1">IF(ISERROR(OFFSET('HARGA SATUAN'!$I$6,MATCH(C156,'HARGA SATUAN'!$C$7:$C$1492,0),0)),"",OFFSET('HARGA SATUAN'!$I$6,MATCH(C156,'HARGA SATUAN'!$C$7:$C$1492,0),0))</f>
        <v>0</v>
      </c>
      <c r="H156" s="574">
        <f ca="1" t="shared" si="21"/>
        <v>0</v>
      </c>
      <c r="I156" s="574">
        <f ca="1" t="shared" si="22"/>
        <v>0</v>
      </c>
      <c r="J156" s="574">
        <f ca="1" t="shared" si="23"/>
        <v>0</v>
      </c>
      <c r="K156" s="584">
        <f ca="1" t="shared" si="24"/>
        <v>0</v>
      </c>
      <c r="L156" s="586"/>
      <c r="Q156" s="546"/>
      <c r="R156" s="591"/>
      <c r="S156" s="591"/>
      <c r="T156" s="591"/>
    </row>
    <row r="157" s="547" customFormat="1" spans="1:20">
      <c r="A157" s="548">
        <v>142</v>
      </c>
      <c r="B157" s="578" t="str">
        <f ca="1" t="shared" si="17"/>
        <v/>
      </c>
      <c r="C157" s="203" t="str">
        <f ca="1" t="shared" si="25"/>
        <v/>
      </c>
      <c r="D157" s="577" t="str">
        <f ca="1">IF(ISERROR(OFFSET('HARGA SATUAN'!$D$6,MATCH(C157,'HARGA SATUAN'!$C$7:$C$1492,0),0)),"",OFFSET('HARGA SATUAN'!$D$6,MATCH(C157,'HARGA SATUAN'!$C$7:$C$1492,0),0))</f>
        <v/>
      </c>
      <c r="E157" s="577">
        <f ca="1">IF(B157="+","Unit",IF(ISERROR(OFFSET('HARGA SATUAN'!$E$6,MATCH(C157,'HARGA SATUAN'!$C$7:$C$1492,0),0)),"",OFFSET('HARGA SATUAN'!$E$6,MATCH(C157,'HARGA SATUAN'!$C$7:$C$1492,0),0)))</f>
        <v>0</v>
      </c>
      <c r="F157" s="577" t="str">
        <f ca="1" t="shared" si="26"/>
        <v/>
      </c>
      <c r="G157" s="573">
        <f ca="1">IF(ISERROR(OFFSET('HARGA SATUAN'!$I$6,MATCH(C157,'HARGA SATUAN'!$C$7:$C$1492,0),0)),"",OFFSET('HARGA SATUAN'!$I$6,MATCH(C157,'HARGA SATUAN'!$C$7:$C$1492,0),0))</f>
        <v>0</v>
      </c>
      <c r="H157" s="574">
        <f ca="1" t="shared" si="21"/>
        <v>0</v>
      </c>
      <c r="I157" s="574">
        <f ca="1" t="shared" si="22"/>
        <v>0</v>
      </c>
      <c r="J157" s="574">
        <f ca="1" t="shared" si="23"/>
        <v>0</v>
      </c>
      <c r="K157" s="584">
        <f ca="1" t="shared" si="24"/>
        <v>0</v>
      </c>
      <c r="L157" s="586"/>
      <c r="Q157" s="546"/>
      <c r="R157" s="591"/>
      <c r="S157" s="591"/>
      <c r="T157" s="591"/>
    </row>
    <row r="158" s="547" customFormat="1" spans="1:20">
      <c r="A158" s="548">
        <v>143</v>
      </c>
      <c r="B158" s="578" t="str">
        <f ca="1" t="shared" si="17"/>
        <v/>
      </c>
      <c r="C158" s="203" t="str">
        <f ca="1" t="shared" si="25"/>
        <v/>
      </c>
      <c r="D158" s="577" t="str">
        <f ca="1">IF(ISERROR(OFFSET('HARGA SATUAN'!$D$6,MATCH(C158,'HARGA SATUAN'!$C$7:$C$1492,0),0)),"",OFFSET('HARGA SATUAN'!$D$6,MATCH(C158,'HARGA SATUAN'!$C$7:$C$1492,0),0))</f>
        <v/>
      </c>
      <c r="E158" s="577">
        <f ca="1">IF(B158="+","Unit",IF(ISERROR(OFFSET('HARGA SATUAN'!$E$6,MATCH(C158,'HARGA SATUAN'!$C$7:$C$1492,0),0)),"",OFFSET('HARGA SATUAN'!$E$6,MATCH(C158,'HARGA SATUAN'!$C$7:$C$1492,0),0)))</f>
        <v>0</v>
      </c>
      <c r="F158" s="577" t="str">
        <f ca="1" t="shared" si="26"/>
        <v/>
      </c>
      <c r="G158" s="573">
        <f ca="1">IF(ISERROR(OFFSET('HARGA SATUAN'!$I$6,MATCH(C158,'HARGA SATUAN'!$C$7:$C$1492,0),0)),"",OFFSET('HARGA SATUAN'!$I$6,MATCH(C158,'HARGA SATUAN'!$C$7:$C$1492,0),0))</f>
        <v>0</v>
      </c>
      <c r="H158" s="574">
        <f ca="1" t="shared" si="21"/>
        <v>0</v>
      </c>
      <c r="I158" s="574">
        <f ca="1" t="shared" si="22"/>
        <v>0</v>
      </c>
      <c r="J158" s="574">
        <f ca="1" t="shared" si="23"/>
        <v>0</v>
      </c>
      <c r="K158" s="584">
        <f ca="1" t="shared" si="24"/>
        <v>0</v>
      </c>
      <c r="L158" s="586"/>
      <c r="Q158" s="546"/>
      <c r="R158" s="591"/>
      <c r="S158" s="591"/>
      <c r="T158" s="591"/>
    </row>
    <row r="159" s="547" customFormat="1" spans="1:20">
      <c r="A159" s="548">
        <v>144</v>
      </c>
      <c r="B159" s="578" t="str">
        <f ca="1" t="shared" si="17"/>
        <v/>
      </c>
      <c r="C159" s="203" t="str">
        <f ca="1" t="shared" si="25"/>
        <v/>
      </c>
      <c r="D159" s="577" t="str">
        <f ca="1">IF(ISERROR(OFFSET('HARGA SATUAN'!$D$6,MATCH(C159,'HARGA SATUAN'!$C$7:$C$1492,0),0)),"",OFFSET('HARGA SATUAN'!$D$6,MATCH(C159,'HARGA SATUAN'!$C$7:$C$1492,0),0))</f>
        <v/>
      </c>
      <c r="E159" s="577">
        <f ca="1">IF(B159="+","Unit",IF(ISERROR(OFFSET('HARGA SATUAN'!$E$6,MATCH(C159,'HARGA SATUAN'!$C$7:$C$1492,0),0)),"",OFFSET('HARGA SATUAN'!$E$6,MATCH(C159,'HARGA SATUAN'!$C$7:$C$1492,0),0)))</f>
        <v>0</v>
      </c>
      <c r="F159" s="577" t="str">
        <f ca="1" t="shared" si="26"/>
        <v/>
      </c>
      <c r="G159" s="573">
        <f ca="1">IF(ISERROR(OFFSET('HARGA SATUAN'!$I$6,MATCH(C159,'HARGA SATUAN'!$C$7:$C$1492,0),0)),"",OFFSET('HARGA SATUAN'!$I$6,MATCH(C159,'HARGA SATUAN'!$C$7:$C$1492,0),0))</f>
        <v>0</v>
      </c>
      <c r="H159" s="574">
        <f ca="1" t="shared" si="21"/>
        <v>0</v>
      </c>
      <c r="I159" s="574">
        <f ca="1" t="shared" si="22"/>
        <v>0</v>
      </c>
      <c r="J159" s="574">
        <f ca="1" t="shared" si="23"/>
        <v>0</v>
      </c>
      <c r="K159" s="584">
        <f ca="1" t="shared" si="24"/>
        <v>0</v>
      </c>
      <c r="L159" s="586"/>
      <c r="Q159" s="546"/>
      <c r="R159" s="591"/>
      <c r="S159" s="591"/>
      <c r="T159" s="591"/>
    </row>
    <row r="160" s="547" customFormat="1" spans="1:20">
      <c r="A160" s="548">
        <v>145</v>
      </c>
      <c r="B160" s="578" t="str">
        <f ca="1" t="shared" si="17"/>
        <v/>
      </c>
      <c r="C160" s="203" t="str">
        <f ca="1" t="shared" si="25"/>
        <v/>
      </c>
      <c r="D160" s="577" t="str">
        <f ca="1">IF(ISERROR(OFFSET('HARGA SATUAN'!$D$6,MATCH(C160,'HARGA SATUAN'!$C$7:$C$1492,0),0)),"",OFFSET('HARGA SATUAN'!$D$6,MATCH(C160,'HARGA SATUAN'!$C$7:$C$1492,0),0))</f>
        <v/>
      </c>
      <c r="E160" s="577">
        <f ca="1">IF(B160="+","Unit",IF(ISERROR(OFFSET('HARGA SATUAN'!$E$6,MATCH(C160,'HARGA SATUAN'!$C$7:$C$1492,0),0)),"",OFFSET('HARGA SATUAN'!$E$6,MATCH(C160,'HARGA SATUAN'!$C$7:$C$1492,0),0)))</f>
        <v>0</v>
      </c>
      <c r="F160" s="577" t="str">
        <f ca="1" t="shared" si="26"/>
        <v/>
      </c>
      <c r="G160" s="573">
        <f ca="1">IF(ISERROR(OFFSET('HARGA SATUAN'!$I$6,MATCH(C160,'HARGA SATUAN'!$C$7:$C$1492,0),0)),"",OFFSET('HARGA SATUAN'!$I$6,MATCH(C160,'HARGA SATUAN'!$C$7:$C$1492,0),0))</f>
        <v>0</v>
      </c>
      <c r="H160" s="574">
        <f ca="1" t="shared" si="21"/>
        <v>0</v>
      </c>
      <c r="I160" s="574">
        <f ca="1" t="shared" si="22"/>
        <v>0</v>
      </c>
      <c r="J160" s="574">
        <f ca="1" t="shared" si="23"/>
        <v>0</v>
      </c>
      <c r="K160" s="584">
        <f ca="1" t="shared" si="24"/>
        <v>0</v>
      </c>
      <c r="L160" s="586"/>
      <c r="Q160" s="546"/>
      <c r="R160" s="591"/>
      <c r="S160" s="591"/>
      <c r="T160" s="591"/>
    </row>
    <row r="161" s="547" customFormat="1" spans="1:20">
      <c r="A161" s="548">
        <v>146</v>
      </c>
      <c r="B161" s="578" t="str">
        <f ca="1" t="shared" si="17"/>
        <v/>
      </c>
      <c r="C161" s="203" t="str">
        <f ca="1" t="shared" si="25"/>
        <v/>
      </c>
      <c r="D161" s="577" t="str">
        <f ca="1">IF(ISERROR(OFFSET('HARGA SATUAN'!$D$6,MATCH(C161,'HARGA SATUAN'!$C$7:$C$1492,0),0)),"",OFFSET('HARGA SATUAN'!$D$6,MATCH(C161,'HARGA SATUAN'!$C$7:$C$1492,0),0))</f>
        <v/>
      </c>
      <c r="E161" s="577">
        <f ca="1">IF(B161="+","Unit",IF(ISERROR(OFFSET('HARGA SATUAN'!$E$6,MATCH(C161,'HARGA SATUAN'!$C$7:$C$1492,0),0)),"",OFFSET('HARGA SATUAN'!$E$6,MATCH(C161,'HARGA SATUAN'!$C$7:$C$1492,0),0)))</f>
        <v>0</v>
      </c>
      <c r="F161" s="577" t="str">
        <f ca="1" t="shared" si="26"/>
        <v/>
      </c>
      <c r="G161" s="573">
        <f ca="1">IF(ISERROR(OFFSET('HARGA SATUAN'!$I$6,MATCH(C161,'HARGA SATUAN'!$C$7:$C$1492,0),0)),"",OFFSET('HARGA SATUAN'!$I$6,MATCH(C161,'HARGA SATUAN'!$C$7:$C$1492,0),0))</f>
        <v>0</v>
      </c>
      <c r="H161" s="574">
        <f ca="1" t="shared" si="21"/>
        <v>0</v>
      </c>
      <c r="I161" s="574">
        <f ca="1" t="shared" si="22"/>
        <v>0</v>
      </c>
      <c r="J161" s="574">
        <f ca="1" t="shared" si="23"/>
        <v>0</v>
      </c>
      <c r="K161" s="584">
        <f ca="1" t="shared" si="24"/>
        <v>0</v>
      </c>
      <c r="L161" s="586"/>
      <c r="Q161" s="546"/>
      <c r="R161" s="591"/>
      <c r="S161" s="591"/>
      <c r="T161" s="591"/>
    </row>
    <row r="162" s="547" customFormat="1" spans="1:20">
      <c r="A162" s="548">
        <v>147</v>
      </c>
      <c r="B162" s="578" t="str">
        <f ca="1" t="shared" si="17"/>
        <v/>
      </c>
      <c r="C162" s="203" t="str">
        <f ca="1" t="shared" si="25"/>
        <v/>
      </c>
      <c r="D162" s="577" t="str">
        <f ca="1">IF(ISERROR(OFFSET('HARGA SATUAN'!$D$6,MATCH(C162,'HARGA SATUAN'!$C$7:$C$1492,0),0)),"",OFFSET('HARGA SATUAN'!$D$6,MATCH(C162,'HARGA SATUAN'!$C$7:$C$1492,0),0))</f>
        <v/>
      </c>
      <c r="E162" s="577">
        <f ca="1">IF(B162="+","Unit",IF(ISERROR(OFFSET('HARGA SATUAN'!$E$6,MATCH(C162,'HARGA SATUAN'!$C$7:$C$1492,0),0)),"",OFFSET('HARGA SATUAN'!$E$6,MATCH(C162,'HARGA SATUAN'!$C$7:$C$1492,0),0)))</f>
        <v>0</v>
      </c>
      <c r="F162" s="577" t="str">
        <f ca="1" t="shared" si="26"/>
        <v/>
      </c>
      <c r="G162" s="573">
        <f ca="1">IF(ISERROR(OFFSET('HARGA SATUAN'!$I$6,MATCH(C162,'HARGA SATUAN'!$C$7:$C$1492,0),0)),"",OFFSET('HARGA SATUAN'!$I$6,MATCH(C162,'HARGA SATUAN'!$C$7:$C$1492,0),0))</f>
        <v>0</v>
      </c>
      <c r="H162" s="574">
        <f ca="1" t="shared" si="21"/>
        <v>0</v>
      </c>
      <c r="I162" s="574">
        <f ca="1" t="shared" si="22"/>
        <v>0</v>
      </c>
      <c r="J162" s="574">
        <f ca="1" t="shared" si="23"/>
        <v>0</v>
      </c>
      <c r="K162" s="584">
        <f ca="1" t="shared" si="24"/>
        <v>0</v>
      </c>
      <c r="L162" s="586"/>
      <c r="Q162" s="546"/>
      <c r="R162" s="591"/>
      <c r="S162" s="591"/>
      <c r="T162" s="591"/>
    </row>
    <row r="163" s="547" customFormat="1" spans="1:20">
      <c r="A163" s="548">
        <v>148</v>
      </c>
      <c r="B163" s="578" t="str">
        <f ca="1" t="shared" si="17"/>
        <v/>
      </c>
      <c r="C163" s="203" t="str">
        <f ca="1" t="shared" si="25"/>
        <v/>
      </c>
      <c r="D163" s="577" t="str">
        <f ca="1">IF(ISERROR(OFFSET('HARGA SATUAN'!$D$6,MATCH(C163,'HARGA SATUAN'!$C$7:$C$1492,0),0)),"",OFFSET('HARGA SATUAN'!$D$6,MATCH(C163,'HARGA SATUAN'!$C$7:$C$1492,0),0))</f>
        <v/>
      </c>
      <c r="E163" s="577">
        <f ca="1">IF(B163="+","Unit",IF(ISERROR(OFFSET('HARGA SATUAN'!$E$6,MATCH(C163,'HARGA SATUAN'!$C$7:$C$1492,0),0)),"",OFFSET('HARGA SATUAN'!$E$6,MATCH(C163,'HARGA SATUAN'!$C$7:$C$1492,0),0)))</f>
        <v>0</v>
      </c>
      <c r="F163" s="577" t="str">
        <f ca="1" t="shared" si="26"/>
        <v/>
      </c>
      <c r="G163" s="573">
        <f ca="1">IF(ISERROR(OFFSET('HARGA SATUAN'!$I$6,MATCH(C163,'HARGA SATUAN'!$C$7:$C$1492,0),0)),"",OFFSET('HARGA SATUAN'!$I$6,MATCH(C163,'HARGA SATUAN'!$C$7:$C$1492,0),0))</f>
        <v>0</v>
      </c>
      <c r="H163" s="574">
        <f ca="1" t="shared" si="21"/>
        <v>0</v>
      </c>
      <c r="I163" s="574">
        <f ca="1" t="shared" si="22"/>
        <v>0</v>
      </c>
      <c r="J163" s="574">
        <f ca="1" t="shared" si="23"/>
        <v>0</v>
      </c>
      <c r="K163" s="584">
        <f ca="1" t="shared" si="24"/>
        <v>0</v>
      </c>
      <c r="L163" s="586"/>
      <c r="Q163" s="546"/>
      <c r="R163" s="591"/>
      <c r="S163" s="591"/>
      <c r="T163" s="591"/>
    </row>
    <row r="164" s="547" customFormat="1" spans="1:20">
      <c r="A164" s="548">
        <v>149</v>
      </c>
      <c r="B164" s="578" t="str">
        <f ca="1" t="shared" si="17"/>
        <v/>
      </c>
      <c r="C164" s="203" t="str">
        <f ca="1" t="shared" si="25"/>
        <v/>
      </c>
      <c r="D164" s="577" t="str">
        <f ca="1">IF(ISERROR(OFFSET('HARGA SATUAN'!$D$6,MATCH(C164,'HARGA SATUAN'!$C$7:$C$1492,0),0)),"",OFFSET('HARGA SATUAN'!$D$6,MATCH(C164,'HARGA SATUAN'!$C$7:$C$1492,0),0))</f>
        <v/>
      </c>
      <c r="E164" s="577">
        <f ca="1">IF(B164="+","Unit",IF(ISERROR(OFFSET('HARGA SATUAN'!$E$6,MATCH(C164,'HARGA SATUAN'!$C$7:$C$1492,0),0)),"",OFFSET('HARGA SATUAN'!$E$6,MATCH(C164,'HARGA SATUAN'!$C$7:$C$1492,0),0)))</f>
        <v>0</v>
      </c>
      <c r="F164" s="577" t="str">
        <f ca="1" t="shared" si="26"/>
        <v/>
      </c>
      <c r="G164" s="573">
        <f ca="1">IF(ISERROR(OFFSET('HARGA SATUAN'!$I$6,MATCH(C164,'HARGA SATUAN'!$C$7:$C$1492,0),0)),"",OFFSET('HARGA SATUAN'!$I$6,MATCH(C164,'HARGA SATUAN'!$C$7:$C$1492,0),0))</f>
        <v>0</v>
      </c>
      <c r="H164" s="574">
        <f ca="1" t="shared" si="21"/>
        <v>0</v>
      </c>
      <c r="I164" s="574">
        <f ca="1" t="shared" si="22"/>
        <v>0</v>
      </c>
      <c r="J164" s="574">
        <f ca="1" t="shared" si="23"/>
        <v>0</v>
      </c>
      <c r="K164" s="584">
        <f ca="1" t="shared" si="24"/>
        <v>0</v>
      </c>
      <c r="L164" s="586"/>
      <c r="Q164" s="546"/>
      <c r="R164" s="591"/>
      <c r="S164" s="591"/>
      <c r="T164" s="591"/>
    </row>
    <row r="165" s="547" customFormat="1" spans="1:20">
      <c r="A165" s="548">
        <v>150</v>
      </c>
      <c r="B165" s="578" t="str">
        <f ca="1" t="shared" si="17"/>
        <v/>
      </c>
      <c r="C165" s="203" t="str">
        <f ca="1" t="shared" si="25"/>
        <v/>
      </c>
      <c r="D165" s="577" t="str">
        <f ca="1">IF(ISERROR(OFFSET('HARGA SATUAN'!$D$6,MATCH(C165,'HARGA SATUAN'!$C$7:$C$1492,0),0)),"",OFFSET('HARGA SATUAN'!$D$6,MATCH(C165,'HARGA SATUAN'!$C$7:$C$1492,0),0))</f>
        <v/>
      </c>
      <c r="E165" s="577">
        <f ca="1">IF(B165="+","Unit",IF(ISERROR(OFFSET('HARGA SATUAN'!$E$6,MATCH(C165,'HARGA SATUAN'!$C$7:$C$1492,0),0)),"",OFFSET('HARGA SATUAN'!$E$6,MATCH(C165,'HARGA SATUAN'!$C$7:$C$1492,0),0)))</f>
        <v>0</v>
      </c>
      <c r="F165" s="577" t="str">
        <f ca="1" t="shared" si="26"/>
        <v/>
      </c>
      <c r="G165" s="573">
        <f ca="1">IF(ISERROR(OFFSET('HARGA SATUAN'!$I$6,MATCH(C165,'HARGA SATUAN'!$C$7:$C$1492,0),0)),"",OFFSET('HARGA SATUAN'!$I$6,MATCH(C165,'HARGA SATUAN'!$C$7:$C$1492,0),0))</f>
        <v>0</v>
      </c>
      <c r="H165" s="574">
        <f ca="1" t="shared" si="21"/>
        <v>0</v>
      </c>
      <c r="I165" s="574">
        <f ca="1" t="shared" si="22"/>
        <v>0</v>
      </c>
      <c r="J165" s="574">
        <f ca="1" t="shared" si="23"/>
        <v>0</v>
      </c>
      <c r="K165" s="584">
        <f ca="1" t="shared" si="24"/>
        <v>0</v>
      </c>
      <c r="L165" s="586"/>
      <c r="Q165" s="546"/>
      <c r="R165" s="591"/>
      <c r="S165" s="591"/>
      <c r="T165" s="591"/>
    </row>
    <row r="166" s="547" customFormat="1" spans="1:20">
      <c r="A166" s="548"/>
      <c r="B166" s="578"/>
      <c r="C166" s="592"/>
      <c r="D166" s="593"/>
      <c r="E166" s="209"/>
      <c r="F166" s="577"/>
      <c r="G166" s="573"/>
      <c r="H166" s="574"/>
      <c r="I166" s="574"/>
      <c r="J166" s="574"/>
      <c r="K166" s="584"/>
      <c r="L166" s="586"/>
      <c r="Q166" s="546"/>
      <c r="R166" s="591"/>
      <c r="S166" s="591"/>
      <c r="T166" s="591"/>
    </row>
    <row r="167" s="547" customFormat="1" ht="9" customHeight="1" spans="1:12">
      <c r="A167" s="548"/>
      <c r="B167" s="594"/>
      <c r="C167" s="595"/>
      <c r="D167" s="596"/>
      <c r="E167" s="597"/>
      <c r="F167" s="597"/>
      <c r="G167" s="597"/>
      <c r="H167" s="598"/>
      <c r="I167" s="598"/>
      <c r="J167" s="598"/>
      <c r="K167" s="624"/>
      <c r="L167" s="585"/>
    </row>
    <row r="168" s="546" customFormat="1" spans="1:20">
      <c r="A168" s="548"/>
      <c r="B168" s="599"/>
      <c r="C168" s="600" t="s">
        <v>27</v>
      </c>
      <c r="D168" s="600"/>
      <c r="E168" s="600"/>
      <c r="F168" s="600"/>
      <c r="G168" s="601" t="s">
        <v>16</v>
      </c>
      <c r="H168" s="602">
        <f ca="1">SUM(H14:H167)</f>
        <v>95795450</v>
      </c>
      <c r="I168" s="602">
        <f ca="1">SUM(I14:I167)</f>
        <v>0</v>
      </c>
      <c r="J168" s="602">
        <f ca="1">SUM(J14:J167)</f>
        <v>0</v>
      </c>
      <c r="K168" s="602">
        <f ca="1">SUM(K14:K167)</f>
        <v>95795450</v>
      </c>
      <c r="L168" s="585"/>
      <c r="R168" s="604"/>
      <c r="S168" s="604"/>
      <c r="T168" s="604"/>
    </row>
    <row r="169" s="546" customFormat="1" spans="1:20">
      <c r="A169" s="548"/>
      <c r="B169" s="603"/>
      <c r="C169" s="604" t="s">
        <v>28</v>
      </c>
      <c r="D169" s="604"/>
      <c r="E169" s="604"/>
      <c r="F169" s="604"/>
      <c r="G169" s="605" t="s">
        <v>16</v>
      </c>
      <c r="H169" s="606">
        <f ca="1">H168*0.1</f>
        <v>9579545</v>
      </c>
      <c r="I169" s="606">
        <f ca="1">I168*0.1</f>
        <v>0</v>
      </c>
      <c r="J169" s="606">
        <f ca="1">J168*0.1</f>
        <v>0</v>
      </c>
      <c r="K169" s="606">
        <f ca="1">K168*0.1</f>
        <v>9579545</v>
      </c>
      <c r="L169" s="585"/>
      <c r="N169" s="625"/>
      <c r="R169" s="631"/>
      <c r="S169" s="631"/>
      <c r="T169" s="631"/>
    </row>
    <row r="170" s="546" customFormat="1" ht="15.75" spans="1:20">
      <c r="A170" s="548"/>
      <c r="B170" s="603"/>
      <c r="C170" s="607" t="s">
        <v>29</v>
      </c>
      <c r="D170" s="607"/>
      <c r="E170" s="607"/>
      <c r="F170" s="607"/>
      <c r="G170" s="608" t="s">
        <v>16</v>
      </c>
      <c r="H170" s="609">
        <f ca="1">SUM(H168:H169)</f>
        <v>105374995</v>
      </c>
      <c r="I170" s="609">
        <f ca="1">SUM(I168:I169)</f>
        <v>0</v>
      </c>
      <c r="J170" s="608">
        <f ca="1">SUM(J168:J169)</f>
        <v>0</v>
      </c>
      <c r="K170" s="608">
        <f ca="1">SUM(K168:K169)</f>
        <v>105374995</v>
      </c>
      <c r="L170" s="585"/>
      <c r="R170" s="604"/>
      <c r="S170" s="604"/>
      <c r="T170" s="604"/>
    </row>
    <row r="171" s="546" customFormat="1" spans="1:20">
      <c r="A171" s="548"/>
      <c r="B171" s="610" t="e">
        <f ca="1">"Terbilang : ( "&amp;L172&amp;" Rupiah )"</f>
        <v>#NAME?</v>
      </c>
      <c r="C171" s="611"/>
      <c r="D171" s="611"/>
      <c r="E171" s="611"/>
      <c r="F171" s="611"/>
      <c r="G171" s="611"/>
      <c r="H171" s="611"/>
      <c r="I171" s="611"/>
      <c r="J171" s="611"/>
      <c r="K171" s="626"/>
      <c r="L171" s="585"/>
      <c r="R171" s="631"/>
      <c r="S171" s="631"/>
      <c r="T171" s="631"/>
    </row>
    <row r="172" s="546" customFormat="1" spans="1:12">
      <c r="A172" s="548"/>
      <c r="B172" s="612"/>
      <c r="C172" s="613"/>
      <c r="D172" s="613"/>
      <c r="E172" s="613"/>
      <c r="F172" s="613"/>
      <c r="G172" s="613"/>
      <c r="H172" s="613"/>
      <c r="I172" s="613"/>
      <c r="J172" s="613"/>
      <c r="K172" s="627"/>
      <c r="L172" s="628" t="e">
        <f ca="1">PROPER([89]!terbilang(K170))</f>
        <v>#NAME?</v>
      </c>
    </row>
    <row r="173" s="546" customFormat="1" ht="15.75" spans="1:12">
      <c r="A173" s="548"/>
      <c r="B173" s="614" t="str">
        <f>"Harga yang dipakai adalah "&amp;'HARGA SATUAN'!I5&amp;""</f>
        <v>Harga yang dipakai adalah RAB HSS 2023</v>
      </c>
      <c r="C173" s="615"/>
      <c r="D173" s="616"/>
      <c r="E173" s="616"/>
      <c r="F173" s="616"/>
      <c r="G173" s="617"/>
      <c r="H173" s="617"/>
      <c r="I173" s="617"/>
      <c r="J173" s="617"/>
      <c r="K173" s="629"/>
      <c r="L173" s="585"/>
    </row>
    <row r="174" s="546" customFormat="1" spans="1:12">
      <c r="A174" s="548"/>
      <c r="B174" s="618"/>
      <c r="C174" s="619"/>
      <c r="D174" s="620"/>
      <c r="E174" s="621"/>
      <c r="F174" s="621"/>
      <c r="G174" s="621"/>
      <c r="H174" s="591"/>
      <c r="I174" s="591"/>
      <c r="J174" s="585"/>
      <c r="K174" s="585"/>
      <c r="L174" s="585"/>
    </row>
    <row r="175" s="546" customFormat="1" spans="1:12">
      <c r="A175" s="548"/>
      <c r="B175" s="618"/>
      <c r="C175" s="619"/>
      <c r="D175" s="620"/>
      <c r="E175" s="621"/>
      <c r="F175" s="621"/>
      <c r="G175" s="621"/>
      <c r="H175" s="622"/>
      <c r="I175" s="622"/>
      <c r="J175" s="630"/>
      <c r="K175" s="630"/>
      <c r="L175" s="585"/>
    </row>
    <row r="176" s="546" customFormat="1" spans="1:12">
      <c r="A176" s="548"/>
      <c r="B176" s="618"/>
      <c r="C176" s="618"/>
      <c r="D176" s="620"/>
      <c r="E176" s="621"/>
      <c r="F176" s="621"/>
      <c r="G176" s="621"/>
      <c r="H176" s="622"/>
      <c r="I176" s="622"/>
      <c r="J176" s="630"/>
      <c r="K176" s="630"/>
      <c r="L176" s="585"/>
    </row>
    <row r="177" s="546" customFormat="1" spans="1:12">
      <c r="A177" s="548"/>
      <c r="B177" s="618"/>
      <c r="C177" s="618"/>
      <c r="D177" s="620"/>
      <c r="E177" s="621"/>
      <c r="F177" s="621"/>
      <c r="G177" s="621"/>
      <c r="H177" s="622"/>
      <c r="I177" s="622"/>
      <c r="J177" s="630"/>
      <c r="K177" s="630"/>
      <c r="L177" s="585"/>
    </row>
    <row r="178" s="546" customFormat="1" spans="1:12">
      <c r="A178" s="548"/>
      <c r="B178" s="618"/>
      <c r="C178" s="618"/>
      <c r="D178" s="620"/>
      <c r="E178" s="621"/>
      <c r="F178" s="621"/>
      <c r="G178" s="621"/>
      <c r="H178" s="623"/>
      <c r="I178" s="623"/>
      <c r="J178" s="623"/>
      <c r="K178" s="623"/>
      <c r="L178" s="585"/>
    </row>
    <row r="179" s="546" customFormat="1" spans="1:12">
      <c r="A179" s="548"/>
      <c r="B179" s="618"/>
      <c r="C179" s="618"/>
      <c r="D179" s="620"/>
      <c r="E179" s="621"/>
      <c r="F179" s="621"/>
      <c r="G179" s="621"/>
      <c r="H179" s="623"/>
      <c r="I179" s="623"/>
      <c r="J179" s="623"/>
      <c r="K179" s="623"/>
      <c r="L179" s="585"/>
    </row>
    <row r="180" s="546" customFormat="1" spans="1:12">
      <c r="A180" s="548"/>
      <c r="B180" s="618"/>
      <c r="C180" s="618"/>
      <c r="D180" s="620"/>
      <c r="E180" s="621"/>
      <c r="F180" s="621"/>
      <c r="G180" s="621"/>
      <c r="H180" s="623"/>
      <c r="I180" s="623"/>
      <c r="J180" s="623"/>
      <c r="K180" s="623"/>
      <c r="L180" s="585"/>
    </row>
    <row r="181" s="546" customFormat="1" spans="1:12">
      <c r="A181" s="548"/>
      <c r="B181" s="618"/>
      <c r="C181" s="618"/>
      <c r="D181" s="620"/>
      <c r="E181" s="621"/>
      <c r="F181" s="621"/>
      <c r="G181" s="621"/>
      <c r="H181" s="623"/>
      <c r="I181" s="623"/>
      <c r="J181" s="623"/>
      <c r="K181" s="623"/>
      <c r="L181" s="585"/>
    </row>
    <row r="182" s="546" customFormat="1" spans="1:12">
      <c r="A182" s="548"/>
      <c r="B182" s="549"/>
      <c r="C182" s="549"/>
      <c r="D182" s="550"/>
      <c r="E182" s="551"/>
      <c r="F182" s="551"/>
      <c r="G182" s="551"/>
      <c r="H182" s="622"/>
      <c r="I182" s="622"/>
      <c r="J182" s="630"/>
      <c r="K182" s="630"/>
      <c r="L182" s="585"/>
    </row>
    <row r="183" spans="3:3">
      <c r="C183" s="549"/>
    </row>
    <row r="222" hidden="1"/>
    <row r="223" hidden="1" spans="2:3">
      <c r="B223" s="581" t="s">
        <v>2</v>
      </c>
      <c r="C223" s="554" t="s">
        <v>32</v>
      </c>
    </row>
    <row r="224" hidden="1" spans="2:7">
      <c r="B224" s="546">
        <v>1</v>
      </c>
      <c r="C224" s="550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550">
        <f ca="1">SUMIFS(RAB!$F$14:$F$68,RAB!$C$14:$C$68,C224)</f>
        <v>0</v>
      </c>
      <c r="E224" s="549">
        <f ca="1">IF(D224=0,0,1)</f>
        <v>0</v>
      </c>
      <c r="F224" s="549">
        <f ca="1">IF(D224=0,0,SUM($E$223:E224))</f>
        <v>0</v>
      </c>
      <c r="G224" s="549"/>
    </row>
    <row r="225" hidden="1" spans="2:6">
      <c r="B225" s="552">
        <v>2</v>
      </c>
      <c r="C225" s="550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550">
        <f ca="1">SUMIFS(RAB!$F$14:$F$68,RAB!$C$14:$C$68,C225)</f>
        <v>0</v>
      </c>
      <c r="E225" s="549">
        <f ca="1" t="shared" ref="E225:E288" si="27">IF(D225=0,0,1)</f>
        <v>0</v>
      </c>
      <c r="F225" s="549">
        <f ca="1">IF(D225=0,0,SUM($E$223:E225))</f>
        <v>0</v>
      </c>
    </row>
    <row r="226" hidden="1" spans="2:6">
      <c r="B226" s="546">
        <v>3</v>
      </c>
      <c r="C226" s="550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550">
        <f ca="1">SUMIFS(RAB!$F$14:$F$68,RAB!$C$14:$C$68,C226)</f>
        <v>0</v>
      </c>
      <c r="E226" s="549">
        <f ca="1" t="shared" si="27"/>
        <v>0</v>
      </c>
      <c r="F226" s="549">
        <f ca="1">IF(D226=0,0,SUM($E$223:E226))</f>
        <v>0</v>
      </c>
    </row>
    <row r="227" hidden="1" spans="2:6">
      <c r="B227" s="552">
        <v>4</v>
      </c>
      <c r="C227" s="550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550">
        <f ca="1">SUMIFS(RAB!$F$14:$F$68,RAB!$C$14:$C$68,C227)</f>
        <v>0</v>
      </c>
      <c r="E227" s="549">
        <f ca="1" t="shared" si="27"/>
        <v>0</v>
      </c>
      <c r="F227" s="549">
        <f ca="1">IF(D227=0,0,SUM($E$223:E227))</f>
        <v>0</v>
      </c>
    </row>
    <row r="228" hidden="1" spans="2:6">
      <c r="B228" s="546">
        <v>5</v>
      </c>
      <c r="C228" s="550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550">
        <f ca="1">SUMIFS(RAB!$F$14:$F$68,RAB!$C$14:$C$68,C228)</f>
        <v>0</v>
      </c>
      <c r="E228" s="549">
        <f ca="1" t="shared" si="27"/>
        <v>0</v>
      </c>
      <c r="F228" s="549">
        <f ca="1">IF(D228=0,0,SUM($E$223:E228))</f>
        <v>0</v>
      </c>
    </row>
    <row r="229" hidden="1" spans="2:6">
      <c r="B229" s="552">
        <v>6</v>
      </c>
      <c r="C229" s="550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550">
        <f ca="1">SUMIFS(RAB!$F$14:$F$68,RAB!$C$14:$C$68,C229)</f>
        <v>0</v>
      </c>
      <c r="E229" s="549">
        <f ca="1" t="shared" si="27"/>
        <v>0</v>
      </c>
      <c r="F229" s="549">
        <f ca="1">IF(D229=0,0,SUM($E$223:E229))</f>
        <v>0</v>
      </c>
    </row>
    <row r="230" hidden="1" spans="2:6">
      <c r="B230" s="546">
        <v>7</v>
      </c>
      <c r="C230" s="550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550">
        <f ca="1">SUMIFS(RAB!$F$14:$F$68,RAB!$C$14:$C$68,C230)</f>
        <v>1</v>
      </c>
      <c r="E230" s="549">
        <f ca="1" t="shared" si="27"/>
        <v>1</v>
      </c>
      <c r="F230" s="549">
        <f ca="1">IF(D230=0,0,SUM($E$223:E230))</f>
        <v>1</v>
      </c>
    </row>
    <row r="231" hidden="1" spans="2:6">
      <c r="B231" s="552">
        <v>8</v>
      </c>
      <c r="C231" s="550" t="str">
        <f ca="1">IF(ISERROR(OFFSET('HARGA SATUAN'!$C$6,MATCH('REKAP MDU'!B231,'HARGA SATUAN'!$L$7:$L$1455,0),0)),"",OFFSET('HARGA SATUAN'!$C$6,MATCH('REKAP MDU'!B231,'HARGA SATUAN'!$L$7:$L$1455,0),0))</f>
        <v>MCB 1 Fasa 2 A</v>
      </c>
      <c r="D231" s="550">
        <f ca="1">SUMIFS(RAB!$F$14:$F$68,RAB!$C$14:$C$68,C231)</f>
        <v>0</v>
      </c>
      <c r="E231" s="549">
        <f ca="1" t="shared" si="27"/>
        <v>0</v>
      </c>
      <c r="F231" s="549">
        <f ca="1">IF(D231=0,0,SUM($E$223:E231))</f>
        <v>0</v>
      </c>
    </row>
    <row r="232" hidden="1" spans="2:6">
      <c r="B232" s="546">
        <v>9</v>
      </c>
      <c r="C232" s="550" t="str">
        <f ca="1">IF(ISERROR(OFFSET('HARGA SATUAN'!$C$6,MATCH('REKAP MDU'!B232,'HARGA SATUAN'!$L$7:$L$1455,0),0)),"",OFFSET('HARGA SATUAN'!$C$6,MATCH('REKAP MDU'!B232,'HARGA SATUAN'!$L$7:$L$1455,0),0))</f>
        <v>MCB 1 Fasa 4 A</v>
      </c>
      <c r="D232" s="550">
        <f ca="1">SUMIFS(RAB!$F$14:$F$68,RAB!$C$14:$C$68,C232)</f>
        <v>0</v>
      </c>
      <c r="E232" s="549">
        <f ca="1" t="shared" si="27"/>
        <v>0</v>
      </c>
      <c r="F232" s="549">
        <f ca="1">IF(D232=0,0,SUM($E$223:E232))</f>
        <v>0</v>
      </c>
    </row>
    <row r="233" hidden="1" spans="2:6">
      <c r="B233" s="552">
        <v>10</v>
      </c>
      <c r="C233" s="550" t="str">
        <f ca="1">IF(ISERROR(OFFSET('HARGA SATUAN'!$C$6,MATCH('REKAP MDU'!B233,'HARGA SATUAN'!$L$7:$L$1455,0),0)),"",OFFSET('HARGA SATUAN'!$C$6,MATCH('REKAP MDU'!B233,'HARGA SATUAN'!$L$7:$L$1455,0),0))</f>
        <v>MCB 1 Fasa 6 A</v>
      </c>
      <c r="D233" s="550">
        <f ca="1">SUMIFS(RAB!$F$14:$F$68,RAB!$C$14:$C$68,C233)</f>
        <v>0</v>
      </c>
      <c r="E233" s="549">
        <f ca="1" t="shared" si="27"/>
        <v>0</v>
      </c>
      <c r="F233" s="549">
        <f ca="1">IF(D233=0,0,SUM($E$223:E233))</f>
        <v>0</v>
      </c>
    </row>
    <row r="234" hidden="1" spans="2:6">
      <c r="B234" s="546">
        <v>11</v>
      </c>
      <c r="C234" s="550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550">
        <f ca="1">SUMIFS(RAB!$F$14:$F$68,RAB!$C$14:$C$68,C234)</f>
        <v>0</v>
      </c>
      <c r="E234" s="549">
        <f ca="1" t="shared" si="27"/>
        <v>0</v>
      </c>
      <c r="F234" s="549">
        <f ca="1">IF(D234=0,0,SUM($E$223:E234))</f>
        <v>0</v>
      </c>
    </row>
    <row r="235" hidden="1" spans="2:6">
      <c r="B235" s="552">
        <v>12</v>
      </c>
      <c r="C235" s="550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550">
        <f ca="1">SUMIFS(RAB!$F$14:$F$68,RAB!$C$14:$C$68,C235)</f>
        <v>0</v>
      </c>
      <c r="E235" s="549">
        <f ca="1" t="shared" si="27"/>
        <v>0</v>
      </c>
      <c r="F235" s="549">
        <f ca="1">IF(D235=0,0,SUM($E$223:E235))</f>
        <v>0</v>
      </c>
    </row>
    <row r="236" hidden="1" spans="2:6">
      <c r="B236" s="546">
        <v>13</v>
      </c>
      <c r="C236" s="550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550">
        <f ca="1">SUMIFS(RAB!$F$14:$F$68,RAB!$C$14:$C$68,C236)</f>
        <v>0</v>
      </c>
      <c r="E236" s="549">
        <f ca="1" t="shared" si="27"/>
        <v>0</v>
      </c>
      <c r="F236" s="549">
        <f ca="1">IF(D236=0,0,SUM($E$223:E236))</f>
        <v>0</v>
      </c>
    </row>
    <row r="237" hidden="1" spans="2:6">
      <c r="B237" s="552">
        <v>14</v>
      </c>
      <c r="C237" s="550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550">
        <f ca="1">SUMIFS(RAB!$F$14:$F$68,RAB!$C$14:$C$68,C237)</f>
        <v>0</v>
      </c>
      <c r="E237" s="549">
        <f ca="1" t="shared" si="27"/>
        <v>0</v>
      </c>
      <c r="F237" s="549">
        <f ca="1">IF(D237=0,0,SUM($E$223:E237))</f>
        <v>0</v>
      </c>
    </row>
    <row r="238" hidden="1" spans="2:6">
      <c r="B238" s="546">
        <v>15</v>
      </c>
      <c r="C238" s="550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550">
        <f ca="1">SUMIFS(RAB!$F$14:$F$68,RAB!$C$14:$C$68,C238)</f>
        <v>0</v>
      </c>
      <c r="E238" s="549">
        <f ca="1" t="shared" si="27"/>
        <v>0</v>
      </c>
      <c r="F238" s="549">
        <f ca="1">IF(D238=0,0,SUM($E$223:E238))</f>
        <v>0</v>
      </c>
    </row>
    <row r="239" hidden="1" spans="2:6">
      <c r="B239" s="552">
        <v>16</v>
      </c>
      <c r="C239" s="550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550">
        <f ca="1">SUMIFS(RAB!$F$14:$F$68,RAB!$C$14:$C$68,C239)</f>
        <v>0</v>
      </c>
      <c r="E239" s="549">
        <f ca="1" t="shared" si="27"/>
        <v>0</v>
      </c>
      <c r="F239" s="549">
        <f ca="1">IF(D239=0,0,SUM($E$223:E239))</f>
        <v>0</v>
      </c>
    </row>
    <row r="240" hidden="1" spans="2:6">
      <c r="B240" s="546">
        <v>17</v>
      </c>
      <c r="C240" s="550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550">
        <f ca="1">SUMIFS(RAB!$F$14:$F$68,RAB!$C$14:$C$68,C240)</f>
        <v>0</v>
      </c>
      <c r="E240" s="549">
        <f ca="1" t="shared" si="27"/>
        <v>0</v>
      </c>
      <c r="F240" s="549">
        <f ca="1">IF(D240=0,0,SUM($E$223:E240))</f>
        <v>0</v>
      </c>
    </row>
    <row r="241" hidden="1" spans="2:6">
      <c r="B241" s="552">
        <v>18</v>
      </c>
      <c r="C241" s="550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550">
        <f ca="1">SUMIFS(RAB!$F$14:$F$68,RAB!$C$14:$C$68,C241)</f>
        <v>0</v>
      </c>
      <c r="E241" s="549">
        <f ca="1" t="shared" si="27"/>
        <v>0</v>
      </c>
      <c r="F241" s="549">
        <f ca="1">IF(D241=0,0,SUM($E$223:E241))</f>
        <v>0</v>
      </c>
    </row>
    <row r="242" hidden="1" spans="2:6">
      <c r="B242" s="546">
        <v>19</v>
      </c>
      <c r="C242" s="550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550">
        <f ca="1">SUMIFS(RAB!$F$14:$F$68,RAB!$C$14:$C$68,C242)</f>
        <v>0</v>
      </c>
      <c r="E242" s="549">
        <f ca="1" t="shared" si="27"/>
        <v>0</v>
      </c>
      <c r="F242" s="549">
        <f ca="1">IF(D242=0,0,SUM($E$223:E242))</f>
        <v>0</v>
      </c>
    </row>
    <row r="243" hidden="1" spans="2:6">
      <c r="B243" s="552">
        <v>20</v>
      </c>
      <c r="C243" s="550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550">
        <f ca="1">SUMIFS(RAB!$F$14:$F$68,RAB!$C$14:$C$68,C243)</f>
        <v>0</v>
      </c>
      <c r="E243" s="549">
        <f ca="1" t="shared" si="27"/>
        <v>0</v>
      </c>
      <c r="F243" s="549">
        <f ca="1">IF(D243=0,0,SUM($E$223:E243))</f>
        <v>0</v>
      </c>
    </row>
    <row r="244" hidden="1" spans="2:6">
      <c r="B244" s="546">
        <v>21</v>
      </c>
      <c r="C244" s="550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550">
        <f ca="1">SUMIFS(RAB!$F$14:$F$68,RAB!$C$14:$C$68,C244)</f>
        <v>0</v>
      </c>
      <c r="E244" s="549">
        <f ca="1" t="shared" si="27"/>
        <v>0</v>
      </c>
      <c r="F244" s="549">
        <f ca="1">IF(D244=0,0,SUM($E$223:E244))</f>
        <v>0</v>
      </c>
    </row>
    <row r="245" hidden="1" spans="2:6">
      <c r="B245" s="552">
        <v>22</v>
      </c>
      <c r="C245" s="550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550">
        <f ca="1">SUMIFS(RAB!$F$14:$F$68,RAB!$C$14:$C$68,C245)</f>
        <v>0</v>
      </c>
      <c r="E245" s="549">
        <f ca="1" t="shared" si="27"/>
        <v>0</v>
      </c>
      <c r="F245" s="549">
        <f ca="1">IF(D245=0,0,SUM($E$223:E245))</f>
        <v>0</v>
      </c>
    </row>
    <row r="246" hidden="1" spans="2:6">
      <c r="B246" s="546">
        <v>23</v>
      </c>
      <c r="C246" s="550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550">
        <f ca="1">SUMIFS(RAB!$F$14:$F$68,RAB!$C$14:$C$68,C246)</f>
        <v>0</v>
      </c>
      <c r="E246" s="549">
        <f ca="1" t="shared" si="27"/>
        <v>0</v>
      </c>
      <c r="F246" s="549">
        <f ca="1">IF(D246=0,0,SUM($E$223:E246))</f>
        <v>0</v>
      </c>
    </row>
    <row r="247" hidden="1" spans="2:6">
      <c r="B247" s="552">
        <v>24</v>
      </c>
      <c r="C247" s="550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550">
        <f ca="1">SUMIFS(RAB!$F$14:$F$68,RAB!$C$14:$C$68,C247)</f>
        <v>0</v>
      </c>
      <c r="E247" s="549">
        <f ca="1" t="shared" si="27"/>
        <v>0</v>
      </c>
      <c r="F247" s="549">
        <f ca="1">IF(D247=0,0,SUM($E$223:E247))</f>
        <v>0</v>
      </c>
    </row>
    <row r="248" hidden="1" spans="2:6">
      <c r="B248" s="546">
        <v>25</v>
      </c>
      <c r="C248" s="550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550">
        <f ca="1">SUMIFS(RAB!$F$14:$F$68,RAB!$C$14:$C$68,C248)</f>
        <v>0</v>
      </c>
      <c r="E248" s="549">
        <f ca="1" t="shared" si="27"/>
        <v>0</v>
      </c>
      <c r="F248" s="549">
        <f ca="1">IF(D248=0,0,SUM($E$223:E248))</f>
        <v>0</v>
      </c>
    </row>
    <row r="249" hidden="1" spans="2:6">
      <c r="B249" s="552">
        <v>26</v>
      </c>
      <c r="C249" s="550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550">
        <f ca="1">SUMIFS(RAB!$F$14:$F$68,RAB!$C$14:$C$68,C249)</f>
        <v>0</v>
      </c>
      <c r="E249" s="549">
        <f ca="1" t="shared" si="27"/>
        <v>0</v>
      </c>
      <c r="F249" s="549">
        <f ca="1">IF(D249=0,0,SUM($E$223:E249))</f>
        <v>0</v>
      </c>
    </row>
    <row r="250" hidden="1" spans="2:6">
      <c r="B250" s="546">
        <v>27</v>
      </c>
      <c r="C250" s="550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550">
        <f ca="1">SUMIFS(RAB!$F$14:$F$68,RAB!$C$14:$C$68,C250)</f>
        <v>0</v>
      </c>
      <c r="E250" s="549">
        <f ca="1" t="shared" si="27"/>
        <v>0</v>
      </c>
      <c r="F250" s="549">
        <f ca="1">IF(D250=0,0,SUM($E$223:E250))</f>
        <v>0</v>
      </c>
    </row>
    <row r="251" hidden="1" spans="2:6">
      <c r="B251" s="552">
        <v>28</v>
      </c>
      <c r="C251" s="550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550">
        <f ca="1">SUMIFS(RAB!$F$14:$F$68,RAB!$C$14:$C$68,C251)</f>
        <v>0</v>
      </c>
      <c r="E251" s="549">
        <f ca="1" t="shared" si="27"/>
        <v>0</v>
      </c>
      <c r="F251" s="549">
        <f ca="1">IF(D251=0,0,SUM($E$223:E251))</f>
        <v>0</v>
      </c>
    </row>
    <row r="252" hidden="1" spans="2:6">
      <c r="B252" s="546">
        <v>29</v>
      </c>
      <c r="C252" s="550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550">
        <f ca="1">SUMIFS(RAB!$F$14:$F$68,RAB!$C$14:$C$68,C252)</f>
        <v>0</v>
      </c>
      <c r="E252" s="549">
        <f ca="1" t="shared" si="27"/>
        <v>0</v>
      </c>
      <c r="F252" s="549">
        <f ca="1">IF(D252=0,0,SUM($E$223:E252))</f>
        <v>0</v>
      </c>
    </row>
    <row r="253" hidden="1" spans="2:6">
      <c r="B253" s="552">
        <v>30</v>
      </c>
      <c r="C253" s="550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550">
        <f ca="1">SUMIFS(RAB!$F$14:$F$68,RAB!$C$14:$C$68,C253)</f>
        <v>0</v>
      </c>
      <c r="E253" s="549">
        <f ca="1" t="shared" si="27"/>
        <v>0</v>
      </c>
      <c r="F253" s="549">
        <f ca="1">IF(D253=0,0,SUM($E$223:E253))</f>
        <v>0</v>
      </c>
    </row>
    <row r="254" hidden="1" spans="2:6">
      <c r="B254" s="546">
        <v>31</v>
      </c>
      <c r="C254" s="550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550">
        <f ca="1">SUMIFS(RAB!$F$14:$F$68,RAB!$C$14:$C$68,C254)</f>
        <v>0</v>
      </c>
      <c r="E254" s="549">
        <f ca="1" t="shared" si="27"/>
        <v>0</v>
      </c>
      <c r="F254" s="549">
        <f ca="1">IF(D254=0,0,SUM($E$223:E254))</f>
        <v>0</v>
      </c>
    </row>
    <row r="255" hidden="1" spans="2:6">
      <c r="B255" s="552">
        <v>32</v>
      </c>
      <c r="C255" s="550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550">
        <f ca="1">SUMIFS(RAB!$F$14:$F$68,RAB!$C$14:$C$68,C255)</f>
        <v>0</v>
      </c>
      <c r="E255" s="549">
        <f ca="1" t="shared" si="27"/>
        <v>0</v>
      </c>
      <c r="F255" s="549">
        <f ca="1">IF(D255=0,0,SUM($E$223:E255))</f>
        <v>0</v>
      </c>
    </row>
    <row r="256" hidden="1" spans="2:6">
      <c r="B256" s="546">
        <v>33</v>
      </c>
      <c r="C256" s="550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550">
        <f ca="1">SUMIFS(RAB!$F$14:$F$68,RAB!$C$14:$C$68,C256)</f>
        <v>0</v>
      </c>
      <c r="E256" s="549">
        <f ca="1" t="shared" si="27"/>
        <v>0</v>
      </c>
      <c r="F256" s="549">
        <f ca="1">IF(D256=0,0,SUM($E$223:E256))</f>
        <v>0</v>
      </c>
    </row>
    <row r="257" hidden="1" spans="2:6">
      <c r="B257" s="552">
        <v>34</v>
      </c>
      <c r="C257" s="550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550">
        <f ca="1">SUMIFS(RAB!$F$14:$F$68,RAB!$C$14:$C$68,C257)</f>
        <v>0</v>
      </c>
      <c r="E257" s="549">
        <f ca="1" t="shared" si="27"/>
        <v>0</v>
      </c>
      <c r="F257" s="549">
        <f ca="1">IF(D257=0,0,SUM($E$223:E257))</f>
        <v>0</v>
      </c>
    </row>
    <row r="258" hidden="1" spans="2:6">
      <c r="B258" s="546">
        <v>35</v>
      </c>
      <c r="C258" s="550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550">
        <f ca="1">SUMIFS(RAB!$F$14:$F$68,RAB!$C$14:$C$68,C258)</f>
        <v>0</v>
      </c>
      <c r="E258" s="549">
        <f ca="1" t="shared" si="27"/>
        <v>0</v>
      </c>
      <c r="F258" s="549">
        <f ca="1">IF(D258=0,0,SUM($E$223:E258))</f>
        <v>0</v>
      </c>
    </row>
    <row r="259" hidden="1" spans="2:6">
      <c r="B259" s="552">
        <v>36</v>
      </c>
      <c r="C259" s="550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550">
        <f ca="1">SUMIFS(RAB!$F$14:$F$68,RAB!$C$14:$C$68,C259)</f>
        <v>0</v>
      </c>
      <c r="E259" s="549">
        <f ca="1" t="shared" si="27"/>
        <v>0</v>
      </c>
      <c r="F259" s="549">
        <f ca="1">IF(D259=0,0,SUM($E$223:E259))</f>
        <v>0</v>
      </c>
    </row>
    <row r="260" hidden="1" spans="2:6">
      <c r="B260" s="546">
        <v>37</v>
      </c>
      <c r="C260" s="550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550">
        <f ca="1">SUMIFS(RAB!$F$14:$F$68,RAB!$C$14:$C$68,C260)</f>
        <v>0</v>
      </c>
      <c r="E260" s="549">
        <f ca="1" t="shared" si="27"/>
        <v>0</v>
      </c>
      <c r="F260" s="549">
        <f ca="1">IF(D260=0,0,SUM($E$223:E260))</f>
        <v>0</v>
      </c>
    </row>
    <row r="261" hidden="1" spans="2:6">
      <c r="B261" s="552">
        <v>38</v>
      </c>
      <c r="C261" s="550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550">
        <f ca="1">SUMIFS(RAB!$F$14:$F$68,RAB!$C$14:$C$68,C261)</f>
        <v>0</v>
      </c>
      <c r="E261" s="549">
        <f ca="1" t="shared" si="27"/>
        <v>0</v>
      </c>
      <c r="F261" s="549">
        <f ca="1">IF(D261=0,0,SUM($E$223:E261))</f>
        <v>0</v>
      </c>
    </row>
    <row r="262" hidden="1" spans="2:6">
      <c r="B262" s="546">
        <v>39</v>
      </c>
      <c r="C262" s="550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550">
        <f ca="1">SUMIFS(RAB!$F$14:$F$68,RAB!$C$14:$C$68,C262)</f>
        <v>0</v>
      </c>
      <c r="E262" s="549">
        <f ca="1" t="shared" si="27"/>
        <v>0</v>
      </c>
      <c r="F262" s="549">
        <f ca="1">IF(D262=0,0,SUM($E$223:E262))</f>
        <v>0</v>
      </c>
    </row>
    <row r="263" hidden="1" spans="2:6">
      <c r="B263" s="552">
        <v>40</v>
      </c>
      <c r="C263" s="550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550">
        <f ca="1">SUMIFS(RAB!$F$14:$F$68,RAB!$C$14:$C$68,C263)</f>
        <v>0</v>
      </c>
      <c r="E263" s="549">
        <f ca="1" t="shared" si="27"/>
        <v>0</v>
      </c>
      <c r="F263" s="549">
        <f ca="1">IF(D263=0,0,SUM($E$223:E263))</f>
        <v>0</v>
      </c>
    </row>
    <row r="264" hidden="1" spans="2:6">
      <c r="B264" s="546">
        <v>41</v>
      </c>
      <c r="C264" s="550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550">
        <f ca="1">SUMIFS(RAB!$F$14:$F$68,RAB!$C$14:$C$68,C264)</f>
        <v>0</v>
      </c>
      <c r="E264" s="549">
        <f ca="1" t="shared" si="27"/>
        <v>0</v>
      </c>
      <c r="F264" s="549">
        <f ca="1">IF(D264=0,0,SUM($E$223:E264))</f>
        <v>0</v>
      </c>
    </row>
    <row r="265" hidden="1" spans="2:6">
      <c r="B265" s="552">
        <v>42</v>
      </c>
      <c r="C265" s="550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550">
        <f ca="1">SUMIFS(RAB!$F$14:$F$68,RAB!$C$14:$C$68,C265)</f>
        <v>0</v>
      </c>
      <c r="E265" s="549">
        <f ca="1" t="shared" si="27"/>
        <v>0</v>
      </c>
      <c r="F265" s="549">
        <f ca="1">IF(D265=0,0,SUM($E$223:E265))</f>
        <v>0</v>
      </c>
    </row>
    <row r="266" hidden="1" spans="2:6">
      <c r="B266" s="546">
        <v>43</v>
      </c>
      <c r="C266" s="550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550">
        <f ca="1">SUMIFS(RAB!$F$14:$F$68,RAB!$C$14:$C$68,C266)</f>
        <v>0</v>
      </c>
      <c r="E266" s="549">
        <f ca="1" t="shared" si="27"/>
        <v>0</v>
      </c>
      <c r="F266" s="549">
        <f ca="1">IF(D266=0,0,SUM($E$223:E266))</f>
        <v>0</v>
      </c>
    </row>
    <row r="267" hidden="1" spans="2:6">
      <c r="B267" s="552">
        <v>44</v>
      </c>
      <c r="C267" s="550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550">
        <f ca="1">SUMIFS(RAB!$F$14:$F$68,RAB!$C$14:$C$68,C267)</f>
        <v>0</v>
      </c>
      <c r="E267" s="549">
        <f ca="1" t="shared" si="27"/>
        <v>0</v>
      </c>
      <c r="F267" s="549">
        <f ca="1">IF(D267=0,0,SUM($E$223:E267))</f>
        <v>0</v>
      </c>
    </row>
    <row r="268" hidden="1" spans="2:6">
      <c r="B268" s="546">
        <v>45</v>
      </c>
      <c r="C268" s="550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550">
        <f ca="1">SUMIFS(RAB!$F$14:$F$68,RAB!$C$14:$C$68,C268)</f>
        <v>0</v>
      </c>
      <c r="E268" s="549">
        <f ca="1" t="shared" si="27"/>
        <v>0</v>
      </c>
      <c r="F268" s="549">
        <f ca="1">IF(D268=0,0,SUM($E$223:E268))</f>
        <v>0</v>
      </c>
    </row>
    <row r="269" hidden="1" spans="2:6">
      <c r="B269" s="552">
        <v>46</v>
      </c>
      <c r="C269" s="550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550">
        <f ca="1">SUMIFS(RAB!$F$14:$F$68,RAB!$C$14:$C$68,C269)</f>
        <v>0</v>
      </c>
      <c r="E269" s="549">
        <f ca="1" t="shared" si="27"/>
        <v>0</v>
      </c>
      <c r="F269" s="549">
        <f ca="1">IF(D269=0,0,SUM($E$223:E269))</f>
        <v>0</v>
      </c>
    </row>
    <row r="270" hidden="1" spans="2:6">
      <c r="B270" s="546">
        <v>47</v>
      </c>
      <c r="C270" s="550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550">
        <f ca="1">SUMIFS(RAB!$F$14:$F$68,RAB!$C$14:$C$68,C270)</f>
        <v>0</v>
      </c>
      <c r="E270" s="549">
        <f ca="1" t="shared" si="27"/>
        <v>0</v>
      </c>
      <c r="F270" s="549">
        <f ca="1">IF(D270=0,0,SUM($E$223:E270))</f>
        <v>0</v>
      </c>
    </row>
    <row r="271" hidden="1" spans="2:6">
      <c r="B271" s="552">
        <v>48</v>
      </c>
      <c r="C271" s="550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550">
        <f ca="1">SUMIFS(RAB!$F$14:$F$68,RAB!$C$14:$C$68,C271)</f>
        <v>0</v>
      </c>
      <c r="E271" s="549">
        <f ca="1" t="shared" si="27"/>
        <v>0</v>
      </c>
      <c r="F271" s="549">
        <f ca="1">IF(D271=0,0,SUM($E$223:E271))</f>
        <v>0</v>
      </c>
    </row>
    <row r="272" hidden="1" spans="2:6">
      <c r="B272" s="546">
        <v>49</v>
      </c>
      <c r="C272" s="550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550">
        <f ca="1">SUMIFS(RAB!$F$14:$F$68,RAB!$C$14:$C$68,C272)</f>
        <v>0</v>
      </c>
      <c r="E272" s="549">
        <f ca="1" t="shared" si="27"/>
        <v>0</v>
      </c>
      <c r="F272" s="549">
        <f ca="1">IF(D272=0,0,SUM($E$223:E272))</f>
        <v>0</v>
      </c>
    </row>
    <row r="273" hidden="1" spans="2:6">
      <c r="B273" s="552">
        <v>50</v>
      </c>
      <c r="C273" s="550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550">
        <f ca="1">SUMIFS(RAB!$F$14:$F$68,RAB!$C$14:$C$68,C273)</f>
        <v>0</v>
      </c>
      <c r="E273" s="549">
        <f ca="1" t="shared" si="27"/>
        <v>0</v>
      </c>
      <c r="F273" s="549">
        <f ca="1">IF(D273=0,0,SUM($E$223:E273))</f>
        <v>0</v>
      </c>
    </row>
    <row r="274" hidden="1" spans="2:6">
      <c r="B274" s="546">
        <v>51</v>
      </c>
      <c r="C274" s="550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550">
        <f ca="1">SUMIFS(RAB!$F$14:$F$68,RAB!$C$14:$C$68,C274)</f>
        <v>0</v>
      </c>
      <c r="E274" s="549">
        <f ca="1" t="shared" si="27"/>
        <v>0</v>
      </c>
      <c r="F274" s="549">
        <f ca="1">IF(D274=0,0,SUM($E$223:E274))</f>
        <v>0</v>
      </c>
    </row>
    <row r="275" hidden="1" spans="2:6">
      <c r="B275" s="552">
        <v>52</v>
      </c>
      <c r="C275" s="550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550">
        <f ca="1">SUMIFS(RAB!$F$14:$F$68,RAB!$C$14:$C$68,C275)</f>
        <v>0</v>
      </c>
      <c r="E275" s="549">
        <f ca="1" t="shared" si="27"/>
        <v>0</v>
      </c>
      <c r="F275" s="549">
        <f ca="1">IF(D275=0,0,SUM($E$223:E275))</f>
        <v>0</v>
      </c>
    </row>
    <row r="276" hidden="1" spans="2:6">
      <c r="B276" s="546">
        <v>53</v>
      </c>
      <c r="C276" s="550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550">
        <f ca="1">SUMIFS(RAB!$F$14:$F$68,RAB!$C$14:$C$68,C276)</f>
        <v>0</v>
      </c>
      <c r="E276" s="549">
        <f ca="1" t="shared" si="27"/>
        <v>0</v>
      </c>
      <c r="F276" s="549">
        <f ca="1">IF(D276=0,0,SUM($E$223:E276))</f>
        <v>0</v>
      </c>
    </row>
    <row r="277" hidden="1" spans="2:6">
      <c r="B277" s="552">
        <v>54</v>
      </c>
      <c r="C277" s="550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550">
        <f ca="1">SUMIFS(RAB!$F$14:$F$68,RAB!$C$14:$C$68,C277)</f>
        <v>0</v>
      </c>
      <c r="E277" s="549">
        <f ca="1" t="shared" si="27"/>
        <v>0</v>
      </c>
      <c r="F277" s="549">
        <f ca="1">IF(D277=0,0,SUM($E$223:E277))</f>
        <v>0</v>
      </c>
    </row>
    <row r="278" hidden="1" spans="2:6">
      <c r="B278" s="546">
        <v>55</v>
      </c>
      <c r="C278" s="550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550">
        <f ca="1">SUMIFS(RAB!$F$14:$F$68,RAB!$C$14:$C$68,C278)</f>
        <v>0</v>
      </c>
      <c r="E278" s="549">
        <f ca="1" t="shared" si="27"/>
        <v>0</v>
      </c>
      <c r="F278" s="549">
        <f ca="1">IF(D278=0,0,SUM($E$223:E278))</f>
        <v>0</v>
      </c>
    </row>
    <row r="279" hidden="1" spans="2:6">
      <c r="B279" s="552">
        <v>56</v>
      </c>
      <c r="C279" s="550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550">
        <f ca="1">SUMIFS(RAB!$F$14:$F$68,RAB!$C$14:$C$68,C279)</f>
        <v>0</v>
      </c>
      <c r="E279" s="549">
        <f ca="1" t="shared" si="27"/>
        <v>0</v>
      </c>
      <c r="F279" s="549">
        <f ca="1">IF(D279=0,0,SUM($E$223:E279))</f>
        <v>0</v>
      </c>
    </row>
    <row r="280" hidden="1" spans="2:6">
      <c r="B280" s="546">
        <v>57</v>
      </c>
      <c r="C280" s="550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550">
        <f ca="1">SUMIFS(RAB!$F$14:$F$68,RAB!$C$14:$C$68,C280)</f>
        <v>0</v>
      </c>
      <c r="E280" s="549">
        <f ca="1" t="shared" si="27"/>
        <v>0</v>
      </c>
      <c r="F280" s="549">
        <f ca="1">IF(D280=0,0,SUM($E$223:E280))</f>
        <v>0</v>
      </c>
    </row>
    <row r="281" hidden="1" spans="2:6">
      <c r="B281" s="552">
        <v>58</v>
      </c>
      <c r="C281" s="550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550">
        <f ca="1">SUMIFS(RAB!$F$14:$F$68,RAB!$C$14:$C$68,C281)</f>
        <v>0</v>
      </c>
      <c r="E281" s="549">
        <f ca="1" t="shared" si="27"/>
        <v>0</v>
      </c>
      <c r="F281" s="549">
        <f ca="1">IF(D281=0,0,SUM($E$223:E281))</f>
        <v>0</v>
      </c>
    </row>
    <row r="282" hidden="1" spans="2:6">
      <c r="B282" s="546">
        <v>59</v>
      </c>
      <c r="C282" s="550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550">
        <f ca="1">SUMIFS(RAB!$F$14:$F$68,RAB!$C$14:$C$68,C282)</f>
        <v>0</v>
      </c>
      <c r="E282" s="549">
        <f ca="1" t="shared" si="27"/>
        <v>0</v>
      </c>
      <c r="F282" s="549">
        <f ca="1">IF(D282=0,0,SUM($E$223:E282))</f>
        <v>0</v>
      </c>
    </row>
    <row r="283" hidden="1" spans="2:6">
      <c r="B283" s="552">
        <v>60</v>
      </c>
      <c r="C283" s="550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550">
        <f ca="1">SUMIFS(RAB!$F$14:$F$68,RAB!$C$14:$C$68,C283)</f>
        <v>0</v>
      </c>
      <c r="E283" s="549">
        <f ca="1" t="shared" si="27"/>
        <v>0</v>
      </c>
      <c r="F283" s="549">
        <f ca="1">IF(D283=0,0,SUM($E$223:E283))</f>
        <v>0</v>
      </c>
    </row>
    <row r="284" hidden="1" spans="2:6">
      <c r="B284" s="546">
        <v>61</v>
      </c>
      <c r="C284" s="550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550">
        <f ca="1">SUMIFS(RAB!$F$14:$F$68,RAB!$C$14:$C$68,C284)</f>
        <v>0</v>
      </c>
      <c r="E284" s="549">
        <f ca="1" t="shared" si="27"/>
        <v>0</v>
      </c>
      <c r="F284" s="549">
        <f ca="1">IF(D284=0,0,SUM($E$223:E284))</f>
        <v>0</v>
      </c>
    </row>
    <row r="285" hidden="1" spans="2:6">
      <c r="B285" s="552">
        <v>62</v>
      </c>
      <c r="C285" s="550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550">
        <f ca="1">SUMIFS(RAB!$F$14:$F$68,RAB!$C$14:$C$68,C285)</f>
        <v>0</v>
      </c>
      <c r="E285" s="549">
        <f ca="1" t="shared" si="27"/>
        <v>0</v>
      </c>
      <c r="F285" s="549">
        <f ca="1">IF(D285=0,0,SUM($E$223:E285))</f>
        <v>0</v>
      </c>
    </row>
    <row r="286" hidden="1" spans="2:6">
      <c r="B286" s="546">
        <v>63</v>
      </c>
      <c r="C286" s="550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550">
        <f ca="1">SUMIFS(RAB!$F$14:$F$68,RAB!$C$14:$C$68,C286)</f>
        <v>0</v>
      </c>
      <c r="E286" s="549">
        <f ca="1" t="shared" si="27"/>
        <v>0</v>
      </c>
      <c r="F286" s="549">
        <f ca="1">IF(D286=0,0,SUM($E$223:E286))</f>
        <v>0</v>
      </c>
    </row>
    <row r="287" hidden="1" spans="2:6">
      <c r="B287" s="552">
        <v>64</v>
      </c>
      <c r="C287" s="550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550">
        <f ca="1">SUMIFS(RAB!$F$14:$F$68,RAB!$C$14:$C$68,C287)</f>
        <v>0</v>
      </c>
      <c r="E287" s="549">
        <f ca="1" t="shared" si="27"/>
        <v>0</v>
      </c>
      <c r="F287" s="549">
        <f ca="1">IF(D287=0,0,SUM($E$223:E287))</f>
        <v>0</v>
      </c>
    </row>
    <row r="288" hidden="1" spans="2:6">
      <c r="B288" s="546">
        <v>65</v>
      </c>
      <c r="C288" s="550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550">
        <f ca="1">SUMIFS(RAB!$F$14:$F$68,RAB!$C$14:$C$68,C288)</f>
        <v>0</v>
      </c>
      <c r="E288" s="549">
        <f ca="1" t="shared" si="27"/>
        <v>0</v>
      </c>
      <c r="F288" s="549">
        <f ca="1">IF(D288=0,0,SUM($E$223:E288))</f>
        <v>0</v>
      </c>
    </row>
    <row r="289" hidden="1" spans="2:6">
      <c r="B289" s="552">
        <v>66</v>
      </c>
      <c r="C289" s="550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550">
        <f ca="1">SUMIFS(RAB!$F$14:$F$68,RAB!$C$14:$C$68,C289)</f>
        <v>0</v>
      </c>
      <c r="E289" s="549">
        <f ca="1" t="shared" ref="E289:E352" si="28">IF(D289=0,0,1)</f>
        <v>0</v>
      </c>
      <c r="F289" s="549">
        <f ca="1">IF(D289=0,0,SUM($E$223:E289))</f>
        <v>0</v>
      </c>
    </row>
    <row r="290" hidden="1" spans="2:6">
      <c r="B290" s="546">
        <v>67</v>
      </c>
      <c r="C290" s="550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550">
        <f ca="1">SUMIFS(RAB!$F$14:$F$68,RAB!$C$14:$C$68,C290)</f>
        <v>0</v>
      </c>
      <c r="E290" s="549">
        <f ca="1" t="shared" si="28"/>
        <v>0</v>
      </c>
      <c r="F290" s="549">
        <f ca="1">IF(D290=0,0,SUM($E$223:E290))</f>
        <v>0</v>
      </c>
    </row>
    <row r="291" hidden="1" spans="2:6">
      <c r="B291" s="552">
        <v>68</v>
      </c>
      <c r="C291" s="550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550">
        <f ca="1">SUMIFS(RAB!$F$14:$F$68,RAB!$C$14:$C$68,C291)</f>
        <v>0</v>
      </c>
      <c r="E291" s="549">
        <f ca="1" t="shared" si="28"/>
        <v>0</v>
      </c>
      <c r="F291" s="549">
        <f ca="1">IF(D291=0,0,SUM($E$223:E291))</f>
        <v>0</v>
      </c>
    </row>
    <row r="292" hidden="1" spans="2:6">
      <c r="B292" s="546">
        <v>69</v>
      </c>
      <c r="C292" s="550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550">
        <f ca="1">SUMIFS(RAB!$F$14:$F$68,RAB!$C$14:$C$68,C292)</f>
        <v>0</v>
      </c>
      <c r="E292" s="549">
        <f ca="1" t="shared" si="28"/>
        <v>0</v>
      </c>
      <c r="F292" s="549">
        <f ca="1">IF(D292=0,0,SUM($E$223:E292))</f>
        <v>0</v>
      </c>
    </row>
    <row r="293" hidden="1" spans="2:6">
      <c r="B293" s="552">
        <v>70</v>
      </c>
      <c r="C293" s="550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550">
        <f ca="1">SUMIFS(RAB!$F$14:$F$68,RAB!$C$14:$C$68,C293)</f>
        <v>0</v>
      </c>
      <c r="E293" s="549">
        <f ca="1" t="shared" si="28"/>
        <v>0</v>
      </c>
      <c r="F293" s="549">
        <f ca="1">IF(D293=0,0,SUM($E$223:E293))</f>
        <v>0</v>
      </c>
    </row>
    <row r="294" hidden="1" spans="2:6">
      <c r="B294" s="546">
        <v>71</v>
      </c>
      <c r="C294" s="550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550">
        <f ca="1">SUMIFS(RAB!$F$14:$F$68,RAB!$C$14:$C$68,C294)</f>
        <v>0</v>
      </c>
      <c r="E294" s="549">
        <f ca="1" t="shared" si="28"/>
        <v>0</v>
      </c>
      <c r="F294" s="549">
        <f ca="1">IF(D294=0,0,SUM($E$223:E294))</f>
        <v>0</v>
      </c>
    </row>
    <row r="295" hidden="1" spans="2:6">
      <c r="B295" s="552">
        <v>72</v>
      </c>
      <c r="C295" s="550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550">
        <f ca="1">SUMIFS(RAB!$F$14:$F$68,RAB!$C$14:$C$68,C295)</f>
        <v>0</v>
      </c>
      <c r="E295" s="549">
        <f ca="1" t="shared" si="28"/>
        <v>0</v>
      </c>
      <c r="F295" s="549">
        <f ca="1">IF(D295=0,0,SUM($E$223:E295))</f>
        <v>0</v>
      </c>
    </row>
    <row r="296" hidden="1" spans="2:6">
      <c r="B296" s="546">
        <v>73</v>
      </c>
      <c r="C296" s="550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550">
        <f ca="1">SUMIFS(RAB!$F$14:$F$68,RAB!$C$14:$C$68,C296)</f>
        <v>0</v>
      </c>
      <c r="E296" s="549">
        <f ca="1" t="shared" si="28"/>
        <v>0</v>
      </c>
      <c r="F296" s="549">
        <f ca="1">IF(D296=0,0,SUM($E$223:E296))</f>
        <v>0</v>
      </c>
    </row>
    <row r="297" hidden="1" spans="2:6">
      <c r="B297" s="552">
        <v>74</v>
      </c>
      <c r="C297" s="550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550">
        <f ca="1">SUMIFS(RAB!$F$14:$F$68,RAB!$C$14:$C$68,C297)</f>
        <v>0</v>
      </c>
      <c r="E297" s="549">
        <f ca="1" t="shared" si="28"/>
        <v>0</v>
      </c>
      <c r="F297" s="549">
        <f ca="1">IF(D297=0,0,SUM($E$223:E297))</f>
        <v>0</v>
      </c>
    </row>
    <row r="298" hidden="1" spans="2:6">
      <c r="B298" s="546">
        <v>75</v>
      </c>
      <c r="C298" s="550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550">
        <f ca="1">SUMIFS(RAB!$F$14:$F$68,RAB!$C$14:$C$68,C298)</f>
        <v>0</v>
      </c>
      <c r="E298" s="549">
        <f ca="1" t="shared" si="28"/>
        <v>0</v>
      </c>
      <c r="F298" s="549">
        <f ca="1">IF(D298=0,0,SUM($E$223:E298))</f>
        <v>0</v>
      </c>
    </row>
    <row r="299" hidden="1" spans="2:6">
      <c r="B299" s="552">
        <v>76</v>
      </c>
      <c r="C299" s="550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550">
        <f ca="1">SUMIFS(RAB!$F$14:$F$68,RAB!$C$14:$C$68,C299)</f>
        <v>0</v>
      </c>
      <c r="E299" s="549">
        <f ca="1" t="shared" si="28"/>
        <v>0</v>
      </c>
      <c r="F299" s="549">
        <f ca="1">IF(D299=0,0,SUM($E$223:E299))</f>
        <v>0</v>
      </c>
    </row>
    <row r="300" hidden="1" spans="2:6">
      <c r="B300" s="546">
        <v>77</v>
      </c>
      <c r="C300" s="550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550">
        <f ca="1">SUMIFS(RAB!$F$14:$F$68,RAB!$C$14:$C$68,C300)</f>
        <v>1</v>
      </c>
      <c r="E300" s="549">
        <f ca="1" t="shared" si="28"/>
        <v>1</v>
      </c>
      <c r="F300" s="549">
        <f ca="1">IF(D300=0,0,SUM($E$223:E300))</f>
        <v>2</v>
      </c>
    </row>
    <row r="301" hidden="1" spans="2:6">
      <c r="B301" s="552">
        <v>78</v>
      </c>
      <c r="C301" s="550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550">
        <f ca="1">SUMIFS(RAB!$F$14:$F$68,RAB!$C$14:$C$68,C301)</f>
        <v>0</v>
      </c>
      <c r="E301" s="549">
        <f ca="1" t="shared" si="28"/>
        <v>0</v>
      </c>
      <c r="F301" s="549">
        <f ca="1">IF(D301=0,0,SUM($E$223:E301))</f>
        <v>0</v>
      </c>
    </row>
    <row r="302" hidden="1" spans="2:6">
      <c r="B302" s="546">
        <v>79</v>
      </c>
      <c r="C302" s="550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550">
        <f ca="1">SUMIFS(RAB!$F$14:$F$68,RAB!$C$14:$C$68,C302)</f>
        <v>0</v>
      </c>
      <c r="E302" s="549">
        <f ca="1" t="shared" si="28"/>
        <v>0</v>
      </c>
      <c r="F302" s="549">
        <f ca="1">IF(D302=0,0,SUM($E$223:E302))</f>
        <v>0</v>
      </c>
    </row>
    <row r="303" hidden="1" spans="2:6">
      <c r="B303" s="552">
        <v>80</v>
      </c>
      <c r="C303" s="550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550">
        <f ca="1">SUMIFS(RAB!$F$14:$F$68,RAB!$C$14:$C$68,C303)</f>
        <v>0</v>
      </c>
      <c r="E303" s="549">
        <f ca="1" t="shared" si="28"/>
        <v>0</v>
      </c>
      <c r="F303" s="549">
        <f ca="1">IF(D303=0,0,SUM($E$223:E303))</f>
        <v>0</v>
      </c>
    </row>
    <row r="304" hidden="1" spans="2:6">
      <c r="B304" s="546">
        <v>81</v>
      </c>
      <c r="C304" s="550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550">
        <f ca="1">SUMIFS(RAB!$F$14:$F$68,RAB!$C$14:$C$68,C304)</f>
        <v>0</v>
      </c>
      <c r="E304" s="549">
        <f ca="1" t="shared" si="28"/>
        <v>0</v>
      </c>
      <c r="F304" s="549">
        <f ca="1">IF(D304=0,0,SUM($E$223:E304))</f>
        <v>0</v>
      </c>
    </row>
    <row r="305" hidden="1" spans="2:6">
      <c r="B305" s="552">
        <v>82</v>
      </c>
      <c r="C305" s="550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550">
        <f ca="1">SUMIFS(RAB!$F$14:$F$68,RAB!$C$14:$C$68,C305)</f>
        <v>0</v>
      </c>
      <c r="E305" s="549">
        <f ca="1" t="shared" si="28"/>
        <v>0</v>
      </c>
      <c r="F305" s="549">
        <f ca="1">IF(D305=0,0,SUM($E$223:E305))</f>
        <v>0</v>
      </c>
    </row>
    <row r="306" hidden="1" spans="2:6">
      <c r="B306" s="546">
        <v>83</v>
      </c>
      <c r="C306" s="550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550">
        <f ca="1">SUMIFS(RAB!$F$14:$F$68,RAB!$C$14:$C$68,C306)</f>
        <v>0</v>
      </c>
      <c r="E306" s="549">
        <f ca="1" t="shared" si="28"/>
        <v>0</v>
      </c>
      <c r="F306" s="549">
        <f ca="1">IF(D306=0,0,SUM($E$223:E306))</f>
        <v>0</v>
      </c>
    </row>
    <row r="307" hidden="1" spans="2:6">
      <c r="B307" s="552">
        <v>84</v>
      </c>
      <c r="C307" s="550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550">
        <f ca="1">SUMIFS(RAB!$F$14:$F$68,RAB!$C$14:$C$68,C307)</f>
        <v>0</v>
      </c>
      <c r="E307" s="549">
        <f ca="1" t="shared" si="28"/>
        <v>0</v>
      </c>
      <c r="F307" s="549">
        <f ca="1">IF(D307=0,0,SUM($E$223:E307))</f>
        <v>0</v>
      </c>
    </row>
    <row r="308" hidden="1" spans="2:6">
      <c r="B308" s="546">
        <v>85</v>
      </c>
      <c r="C308" s="550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550">
        <f ca="1">SUMIFS(RAB!$F$14:$F$68,RAB!$C$14:$C$68,C308)</f>
        <v>0</v>
      </c>
      <c r="E308" s="549">
        <f ca="1" t="shared" si="28"/>
        <v>0</v>
      </c>
      <c r="F308" s="549">
        <f ca="1">IF(D308=0,0,SUM($E$223:E308))</f>
        <v>0</v>
      </c>
    </row>
    <row r="309" hidden="1" spans="2:6">
      <c r="B309" s="552">
        <v>86</v>
      </c>
      <c r="C309" s="550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550">
        <f ca="1">SUMIFS(RAB!$F$14:$F$68,RAB!$C$14:$C$68,C309)</f>
        <v>0</v>
      </c>
      <c r="E309" s="549">
        <f ca="1" t="shared" si="28"/>
        <v>0</v>
      </c>
      <c r="F309" s="549">
        <f ca="1">IF(D309=0,0,SUM($E$223:E309))</f>
        <v>0</v>
      </c>
    </row>
    <row r="310" hidden="1" spans="2:6">
      <c r="B310" s="546">
        <v>87</v>
      </c>
      <c r="C310" s="550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550">
        <f ca="1">SUMIFS(RAB!$F$14:$F$68,RAB!$C$14:$C$68,C310)</f>
        <v>0</v>
      </c>
      <c r="E310" s="549">
        <f ca="1" t="shared" si="28"/>
        <v>0</v>
      </c>
      <c r="F310" s="549">
        <f ca="1">IF(D310=0,0,SUM($E$223:E310))</f>
        <v>0</v>
      </c>
    </row>
    <row r="311" hidden="1" spans="2:6">
      <c r="B311" s="552">
        <v>88</v>
      </c>
      <c r="C311" s="550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550">
        <f ca="1">SUMIFS(RAB!$F$14:$F$68,RAB!$C$14:$C$68,C311)</f>
        <v>0</v>
      </c>
      <c r="E311" s="549">
        <f ca="1" t="shared" si="28"/>
        <v>0</v>
      </c>
      <c r="F311" s="549">
        <f ca="1">IF(D311=0,0,SUM($E$223:E311))</f>
        <v>0</v>
      </c>
    </row>
    <row r="312" hidden="1" spans="2:6">
      <c r="B312" s="546">
        <v>89</v>
      </c>
      <c r="C312" s="550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550">
        <f ca="1">SUMIFS(RAB!$F$14:$F$68,RAB!$C$14:$C$68,C312)</f>
        <v>0</v>
      </c>
      <c r="E312" s="549">
        <f ca="1" t="shared" si="28"/>
        <v>0</v>
      </c>
      <c r="F312" s="549">
        <f ca="1">IF(D312=0,0,SUM($E$223:E312))</f>
        <v>0</v>
      </c>
    </row>
    <row r="313" hidden="1" spans="2:6">
      <c r="B313" s="552">
        <v>90</v>
      </c>
      <c r="C313" s="550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550">
        <f ca="1">SUMIFS(RAB!$F$14:$F$68,RAB!$C$14:$C$68,C313)</f>
        <v>0</v>
      </c>
      <c r="E313" s="549">
        <f ca="1" t="shared" si="28"/>
        <v>0</v>
      </c>
      <c r="F313" s="549">
        <f ca="1">IF(D313=0,0,SUM($E$223:E313))</f>
        <v>0</v>
      </c>
    </row>
    <row r="314" hidden="1" spans="2:6">
      <c r="B314" s="546">
        <v>91</v>
      </c>
      <c r="C314" s="550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550">
        <f ca="1">SUMIFS(RAB!$F$14:$F$68,RAB!$C$14:$C$68,C314)</f>
        <v>0</v>
      </c>
      <c r="E314" s="549">
        <f ca="1" t="shared" si="28"/>
        <v>0</v>
      </c>
      <c r="F314" s="549">
        <f ca="1">IF(D314=0,0,SUM($E$223:E314))</f>
        <v>0</v>
      </c>
    </row>
    <row r="315" hidden="1" spans="2:6">
      <c r="B315" s="552">
        <v>92</v>
      </c>
      <c r="C315" s="550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550">
        <f ca="1">SUMIFS(RAB!$F$14:$F$68,RAB!$C$14:$C$68,C315)</f>
        <v>0</v>
      </c>
      <c r="E315" s="549">
        <f ca="1" t="shared" si="28"/>
        <v>0</v>
      </c>
      <c r="F315" s="549">
        <f ca="1">IF(D315=0,0,SUM($E$223:E315))</f>
        <v>0</v>
      </c>
    </row>
    <row r="316" hidden="1" spans="2:6">
      <c r="B316" s="546">
        <v>93</v>
      </c>
      <c r="C316" s="550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550">
        <f ca="1">SUMIFS(RAB!$F$14:$F$68,RAB!$C$14:$C$68,C316)</f>
        <v>0</v>
      </c>
      <c r="E316" s="549">
        <f ca="1" t="shared" si="28"/>
        <v>0</v>
      </c>
      <c r="F316" s="549">
        <f ca="1">IF(D316=0,0,SUM($E$223:E316))</f>
        <v>0</v>
      </c>
    </row>
    <row r="317" hidden="1" spans="2:6">
      <c r="B317" s="552">
        <v>94</v>
      </c>
      <c r="C317" s="550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550">
        <f ca="1">SUMIFS(RAB!$F$14:$F$68,RAB!$C$14:$C$68,C317)</f>
        <v>0</v>
      </c>
      <c r="E317" s="549">
        <f ca="1" t="shared" si="28"/>
        <v>0</v>
      </c>
      <c r="F317" s="549">
        <f ca="1">IF(D317=0,0,SUM($E$223:E317))</f>
        <v>0</v>
      </c>
    </row>
    <row r="318" hidden="1" spans="2:6">
      <c r="B318" s="546">
        <v>95</v>
      </c>
      <c r="C318" s="550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550">
        <f ca="1">SUMIFS(RAB!$F$14:$F$68,RAB!$C$14:$C$68,C318)</f>
        <v>0</v>
      </c>
      <c r="E318" s="549">
        <f ca="1" t="shared" si="28"/>
        <v>0</v>
      </c>
      <c r="F318" s="549">
        <f ca="1">IF(D318=0,0,SUM($E$223:E318))</f>
        <v>0</v>
      </c>
    </row>
    <row r="319" hidden="1" spans="2:6">
      <c r="B319" s="552">
        <v>96</v>
      </c>
      <c r="C319" s="550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550">
        <f ca="1">SUMIFS(RAB!$F$14:$F$68,RAB!$C$14:$C$68,C319)</f>
        <v>0</v>
      </c>
      <c r="E319" s="549">
        <f ca="1" t="shared" si="28"/>
        <v>0</v>
      </c>
      <c r="F319" s="549">
        <f ca="1">IF(D319=0,0,SUM($E$223:E319))</f>
        <v>0</v>
      </c>
    </row>
    <row r="320" hidden="1" spans="2:6">
      <c r="B320" s="546">
        <v>97</v>
      </c>
      <c r="C320" s="550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550">
        <f ca="1">SUMIFS(RAB!$F$14:$F$68,RAB!$C$14:$C$68,C320)</f>
        <v>1</v>
      </c>
      <c r="E320" s="549">
        <f ca="1" t="shared" si="28"/>
        <v>1</v>
      </c>
      <c r="F320" s="549">
        <f ca="1">IF(D320=0,0,SUM($E$223:E320))</f>
        <v>3</v>
      </c>
    </row>
    <row r="321" hidden="1" spans="2:6">
      <c r="B321" s="552">
        <v>98</v>
      </c>
      <c r="C321" s="550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550">
        <f ca="1">SUMIFS(RAB!$F$14:$F$68,RAB!$C$14:$C$68,C321)</f>
        <v>0</v>
      </c>
      <c r="E321" s="549">
        <f ca="1" t="shared" si="28"/>
        <v>0</v>
      </c>
      <c r="F321" s="549">
        <f ca="1">IF(D321=0,0,SUM($E$223:E321))</f>
        <v>0</v>
      </c>
    </row>
    <row r="322" hidden="1" spans="2:6">
      <c r="B322" s="546">
        <v>99</v>
      </c>
      <c r="C322" s="550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550">
        <f ca="1">SUMIFS(RAB!$F$14:$F$68,RAB!$C$14:$C$68,C322)</f>
        <v>0</v>
      </c>
      <c r="E322" s="549">
        <f ca="1" t="shared" si="28"/>
        <v>0</v>
      </c>
      <c r="F322" s="549">
        <f ca="1">IF(D322=0,0,SUM($E$223:E322))</f>
        <v>0</v>
      </c>
    </row>
    <row r="323" hidden="1" spans="2:6">
      <c r="B323" s="552">
        <v>100</v>
      </c>
      <c r="C323" s="550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550">
        <f ca="1">SUMIFS(RAB!$F$14:$F$68,RAB!$C$14:$C$68,C323)</f>
        <v>0</v>
      </c>
      <c r="E323" s="549">
        <f ca="1" t="shared" si="28"/>
        <v>0</v>
      </c>
      <c r="F323" s="549">
        <f ca="1">IF(D323=0,0,SUM($E$223:E323))</f>
        <v>0</v>
      </c>
    </row>
    <row r="324" hidden="1" spans="2:6">
      <c r="B324" s="546">
        <v>101</v>
      </c>
      <c r="C324" s="550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550">
        <f ca="1">SUMIFS(RAB!$F$14:$F$68,RAB!$C$14:$C$68,C324)</f>
        <v>0</v>
      </c>
      <c r="E324" s="549">
        <f ca="1" t="shared" si="28"/>
        <v>0</v>
      </c>
      <c r="F324" s="549">
        <f ca="1">IF(D324=0,0,SUM($E$223:E324))</f>
        <v>0</v>
      </c>
    </row>
    <row r="325" hidden="1" spans="2:6">
      <c r="B325" s="552">
        <v>102</v>
      </c>
      <c r="C325" s="550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550">
        <f ca="1">SUMIFS(RAB!$F$14:$F$68,RAB!$C$14:$C$68,C325)</f>
        <v>0</v>
      </c>
      <c r="E325" s="549">
        <f ca="1" t="shared" si="28"/>
        <v>0</v>
      </c>
      <c r="F325" s="549">
        <f ca="1">IF(D325=0,0,SUM($E$223:E325))</f>
        <v>0</v>
      </c>
    </row>
    <row r="326" hidden="1" spans="2:6">
      <c r="B326" s="546">
        <v>103</v>
      </c>
      <c r="C326" s="550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550">
        <f ca="1">SUMIFS(RAB!$F$14:$F$68,RAB!$C$14:$C$68,C326)</f>
        <v>0</v>
      </c>
      <c r="E326" s="549">
        <f ca="1" t="shared" si="28"/>
        <v>0</v>
      </c>
      <c r="F326" s="549">
        <f ca="1">IF(D326=0,0,SUM($E$223:E326))</f>
        <v>0</v>
      </c>
    </row>
    <row r="327" hidden="1" spans="2:6">
      <c r="B327" s="552">
        <v>104</v>
      </c>
      <c r="C327" s="550" t="str">
        <f ca="1">IF(ISERROR(OFFSET('HARGA SATUAN'!$C$6,MATCH('REKAP MDU'!B327,'HARGA SATUAN'!$L$7:$L$1455,0),0)),"",OFFSET('HARGA SATUAN'!$C$6,MATCH('REKAP MDU'!B327,'HARGA SATUAN'!$L$7:$L$1455,0),0))</f>
        <v>FCO Polymer</v>
      </c>
      <c r="D327" s="550">
        <f ca="1">SUMIFS(RAB!$F$14:$F$68,RAB!$C$14:$C$68,C327)</f>
        <v>3</v>
      </c>
      <c r="E327" s="549">
        <f ca="1" t="shared" si="28"/>
        <v>1</v>
      </c>
      <c r="F327" s="549">
        <f ca="1">IF(D327=0,0,SUM($E$223:E327))</f>
        <v>4</v>
      </c>
    </row>
    <row r="328" hidden="1" spans="2:6">
      <c r="B328" s="546">
        <v>105</v>
      </c>
      <c r="C328" s="550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550">
        <f ca="1">SUMIFS(RAB!$F$14:$F$68,RAB!$C$14:$C$68,C328)</f>
        <v>0</v>
      </c>
      <c r="E328" s="549">
        <f ca="1" t="shared" si="28"/>
        <v>0</v>
      </c>
      <c r="F328" s="549">
        <f ca="1">IF(D328=0,0,SUM($E$223:E328))</f>
        <v>0</v>
      </c>
    </row>
    <row r="329" hidden="1" spans="2:6">
      <c r="B329" s="552">
        <v>106</v>
      </c>
      <c r="C329" s="550" t="str">
        <f ca="1">IF(ISERROR(OFFSET('HARGA SATUAN'!$C$6,MATCH('REKAP MDU'!B329,'HARGA SATUAN'!$L$7:$L$1455,0),0)),"",OFFSET('HARGA SATUAN'!$C$6,MATCH('REKAP MDU'!B329,'HARGA SATUAN'!$L$7:$L$1455,0),0))</f>
        <v>Recloser</v>
      </c>
      <c r="D329" s="550">
        <f ca="1">SUMIFS(RAB!$F$14:$F$68,RAB!$C$14:$C$68,C329)</f>
        <v>0</v>
      </c>
      <c r="E329" s="549">
        <f ca="1" t="shared" si="28"/>
        <v>0</v>
      </c>
      <c r="F329" s="549">
        <f ca="1">IF(D329=0,0,SUM($E$223:E329))</f>
        <v>0</v>
      </c>
    </row>
    <row r="330" hidden="1" spans="2:6">
      <c r="B330" s="546">
        <v>107</v>
      </c>
      <c r="C330" s="550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550">
        <f ca="1">SUMIFS(RAB!$F$14:$F$68,RAB!$C$14:$C$68,C330)</f>
        <v>0</v>
      </c>
      <c r="E330" s="549">
        <f ca="1" t="shared" si="28"/>
        <v>0</v>
      </c>
      <c r="F330" s="549">
        <f ca="1">IF(D330=0,0,SUM($E$223:E330))</f>
        <v>0</v>
      </c>
    </row>
    <row r="331" hidden="1" spans="2:6">
      <c r="B331" s="552">
        <v>108</v>
      </c>
      <c r="C331" s="550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550">
        <f ca="1">SUMIFS(RAB!$F$14:$F$68,RAB!$C$14:$C$68,C331)</f>
        <v>0</v>
      </c>
      <c r="E331" s="549">
        <f ca="1" t="shared" si="28"/>
        <v>0</v>
      </c>
      <c r="F331" s="549">
        <f ca="1">IF(D331=0,0,SUM($E$223:E331))</f>
        <v>0</v>
      </c>
    </row>
    <row r="332" hidden="1" spans="2:6">
      <c r="B332" s="546">
        <v>109</v>
      </c>
      <c r="C332" s="550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550">
        <f ca="1">SUMIFS(RAB!$F$14:$F$68,RAB!$C$14:$C$68,C332)</f>
        <v>3</v>
      </c>
      <c r="E332" s="549">
        <f ca="1" t="shared" si="28"/>
        <v>1</v>
      </c>
      <c r="F332" s="549">
        <f ca="1">IF(D332=0,0,SUM($E$223:E332))</f>
        <v>5</v>
      </c>
    </row>
    <row r="333" hidden="1" spans="2:6">
      <c r="B333" s="552">
        <v>110</v>
      </c>
      <c r="C333" s="550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550">
        <f ca="1">SUMIFS(RAB!$F$14:$F$68,RAB!$C$14:$C$68,C333)</f>
        <v>0</v>
      </c>
      <c r="E333" s="549">
        <f ca="1" t="shared" si="28"/>
        <v>0</v>
      </c>
      <c r="F333" s="549">
        <f ca="1">IF(D333=0,0,SUM($E$223:E333))</f>
        <v>0</v>
      </c>
    </row>
    <row r="334" hidden="1" spans="2:6">
      <c r="B334" s="546">
        <v>111</v>
      </c>
      <c r="C334" s="550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550">
        <f ca="1">SUMIFS(RAB!$F$14:$F$68,RAB!$C$14:$C$68,C334)</f>
        <v>0</v>
      </c>
      <c r="E334" s="549">
        <f ca="1" t="shared" si="28"/>
        <v>0</v>
      </c>
      <c r="F334" s="549">
        <f ca="1">IF(D334=0,0,SUM($E$223:E334))</f>
        <v>0</v>
      </c>
    </row>
    <row r="335" hidden="1" spans="2:6">
      <c r="B335" s="552">
        <v>112</v>
      </c>
      <c r="C335" s="550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550">
        <f ca="1">SUMIFS(RAB!$F$14:$F$68,RAB!$C$14:$C$68,C335)</f>
        <v>0</v>
      </c>
      <c r="E335" s="549">
        <f ca="1" t="shared" si="28"/>
        <v>0</v>
      </c>
      <c r="F335" s="549">
        <f ca="1">IF(D335=0,0,SUM($E$223:E335))</f>
        <v>0</v>
      </c>
    </row>
    <row r="336" hidden="1" spans="2:6">
      <c r="B336" s="546">
        <v>113</v>
      </c>
      <c r="C336" s="550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550">
        <f ca="1">SUMIFS(RAB!$F$14:$F$68,RAB!$C$14:$C$68,C336)</f>
        <v>0</v>
      </c>
      <c r="E336" s="549">
        <f ca="1" t="shared" si="28"/>
        <v>0</v>
      </c>
      <c r="F336" s="549">
        <f ca="1">IF(D336=0,0,SUM($E$223:E336))</f>
        <v>0</v>
      </c>
    </row>
    <row r="337" hidden="1" spans="2:6">
      <c r="B337" s="552">
        <v>114</v>
      </c>
      <c r="C337" s="550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550">
        <f ca="1">SUMIFS(RAB!$F$14:$F$68,RAB!$C$14:$C$68,C337)</f>
        <v>0</v>
      </c>
      <c r="E337" s="549">
        <f ca="1" t="shared" si="28"/>
        <v>0</v>
      </c>
      <c r="F337" s="549">
        <f ca="1">IF(D337=0,0,SUM($E$223:E337))</f>
        <v>0</v>
      </c>
    </row>
    <row r="338" hidden="1" spans="2:6">
      <c r="B338" s="546">
        <v>115</v>
      </c>
      <c r="C338" s="550" t="str">
        <f ca="1">IF(ISERROR(OFFSET('HARGA SATUAN'!$C$6,MATCH('REKAP MDU'!B338,'HARGA SATUAN'!$L$7:$L$1455,0),0)),"",OFFSET('HARGA SATUAN'!$C$6,MATCH('REKAP MDU'!B338,'HARGA SATUAN'!$L$7:$L$1455,0),0))</f>
        <v>AAAC 70 mm²</v>
      </c>
      <c r="D338" s="550">
        <f ca="1">SUMIFS(RAB!$F$14:$F$68,RAB!$C$14:$C$68,C338)</f>
        <v>9</v>
      </c>
      <c r="E338" s="549">
        <f ca="1" t="shared" si="28"/>
        <v>1</v>
      </c>
      <c r="F338" s="549">
        <f ca="1">IF(D338=0,0,SUM($E$223:E338))</f>
        <v>6</v>
      </c>
    </row>
    <row r="339" hidden="1" spans="2:6">
      <c r="B339" s="552">
        <v>116</v>
      </c>
      <c r="C339" s="550" t="str">
        <f ca="1">IF(ISERROR(OFFSET('HARGA SATUAN'!$C$6,MATCH('REKAP MDU'!B339,'HARGA SATUAN'!$L$7:$L$1455,0),0)),"",OFFSET('HARGA SATUAN'!$C$6,MATCH('REKAP MDU'!B339,'HARGA SATUAN'!$L$7:$L$1455,0),0))</f>
        <v>AAAC 150 mm²</v>
      </c>
      <c r="D339" s="550">
        <f ca="1">SUMIFS(RAB!$F$14:$F$68,RAB!$C$14:$C$68,C339)</f>
        <v>0</v>
      </c>
      <c r="E339" s="549">
        <f ca="1" t="shared" si="28"/>
        <v>0</v>
      </c>
      <c r="F339" s="549">
        <f ca="1">IF(D339=0,0,SUM($E$223:E339))</f>
        <v>0</v>
      </c>
    </row>
    <row r="340" hidden="1" spans="2:6">
      <c r="B340" s="546">
        <v>117</v>
      </c>
      <c r="C340" s="550" t="str">
        <f ca="1">IF(ISERROR(OFFSET('HARGA SATUAN'!$C$6,MATCH('REKAP MDU'!B340,'HARGA SATUAN'!$L$7:$L$1455,0),0)),"",OFFSET('HARGA SATUAN'!$C$6,MATCH('REKAP MDU'!B340,'HARGA SATUAN'!$L$7:$L$1455,0),0))</f>
        <v>AAAC 240 mm²</v>
      </c>
      <c r="D340" s="550">
        <f ca="1">SUMIFS(RAB!$F$14:$F$68,RAB!$C$14:$C$68,C340)</f>
        <v>0</v>
      </c>
      <c r="E340" s="549">
        <f ca="1" t="shared" si="28"/>
        <v>0</v>
      </c>
      <c r="F340" s="549">
        <f ca="1">IF(D340=0,0,SUM($E$223:E340))</f>
        <v>0</v>
      </c>
    </row>
    <row r="341" hidden="1" spans="2:6">
      <c r="B341" s="552">
        <v>118</v>
      </c>
      <c r="C341" s="550" t="str">
        <f ca="1">IF(ISERROR(OFFSET('HARGA SATUAN'!$C$6,MATCH('REKAP MDU'!B341,'HARGA SATUAN'!$L$7:$L$1455,0),0)),"",OFFSET('HARGA SATUAN'!$C$6,MATCH('REKAP MDU'!B341,'HARGA SATUAN'!$L$7:$L$1455,0),0))</f>
        <v>AAAC/S 70 mm²</v>
      </c>
      <c r="D341" s="550">
        <f ca="1">SUMIFS(RAB!$F$14:$F$68,RAB!$C$14:$C$68,C341)</f>
        <v>0</v>
      </c>
      <c r="E341" s="549">
        <f ca="1" t="shared" si="28"/>
        <v>0</v>
      </c>
      <c r="F341" s="549">
        <f ca="1">IF(D341=0,0,SUM($E$223:E341))</f>
        <v>0</v>
      </c>
    </row>
    <row r="342" hidden="1" spans="2:6">
      <c r="B342" s="546">
        <v>119</v>
      </c>
      <c r="C342" s="550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550">
        <f ca="1">SUMIFS(RAB!$F$14:$F$68,RAB!$C$14:$C$68,C342)</f>
        <v>0</v>
      </c>
      <c r="E342" s="549">
        <f ca="1" t="shared" si="28"/>
        <v>0</v>
      </c>
      <c r="F342" s="549">
        <f ca="1">IF(D342=0,0,SUM($E$223:E342))</f>
        <v>0</v>
      </c>
    </row>
    <row r="343" hidden="1" spans="2:6">
      <c r="B343" s="552">
        <v>120</v>
      </c>
      <c r="C343" s="550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550">
        <f ca="1">SUMIFS(RAB!$F$14:$F$68,RAB!$C$14:$C$68,C343)</f>
        <v>0</v>
      </c>
      <c r="E343" s="549">
        <f ca="1" t="shared" si="28"/>
        <v>0</v>
      </c>
      <c r="F343" s="549">
        <f ca="1">IF(D343=0,0,SUM($E$223:E343))</f>
        <v>0</v>
      </c>
    </row>
    <row r="344" hidden="1" spans="2:6">
      <c r="B344" s="546">
        <v>121</v>
      </c>
      <c r="C344" s="550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550">
        <f ca="1">SUMIFS(RAB!$F$14:$F$68,RAB!$C$14:$C$68,C344)</f>
        <v>0</v>
      </c>
      <c r="E344" s="549">
        <f ca="1" t="shared" si="28"/>
        <v>0</v>
      </c>
      <c r="F344" s="549">
        <f ca="1">IF(D344=0,0,SUM($E$223:E344))</f>
        <v>0</v>
      </c>
    </row>
    <row r="345" hidden="1" spans="2:6">
      <c r="B345" s="552">
        <v>122</v>
      </c>
      <c r="C345" s="550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550">
        <f ca="1">SUMIFS(RAB!$F$14:$F$68,RAB!$C$14:$C$68,C345)</f>
        <v>0</v>
      </c>
      <c r="E345" s="549">
        <f ca="1" t="shared" si="28"/>
        <v>0</v>
      </c>
      <c r="F345" s="549">
        <f ca="1">IF(D345=0,0,SUM($E$223:E345))</f>
        <v>0</v>
      </c>
    </row>
    <row r="346" hidden="1" spans="2:6">
      <c r="B346" s="546">
        <v>123</v>
      </c>
      <c r="C346" s="550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550">
        <f ca="1">SUMIFS(RAB!$F$14:$F$68,RAB!$C$14:$C$68,C346)</f>
        <v>3</v>
      </c>
      <c r="E346" s="549">
        <f ca="1" t="shared" si="28"/>
        <v>1</v>
      </c>
      <c r="F346" s="549">
        <f ca="1">IF(D346=0,0,SUM($E$223:E346))</f>
        <v>7</v>
      </c>
    </row>
    <row r="347" hidden="1" spans="2:6">
      <c r="B347" s="552">
        <v>124</v>
      </c>
      <c r="C347" s="550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550">
        <f ca="1">SUMIFS(RAB!$F$14:$F$68,RAB!$C$14:$C$68,C347)</f>
        <v>0</v>
      </c>
      <c r="E347" s="549">
        <f ca="1" t="shared" si="28"/>
        <v>0</v>
      </c>
      <c r="F347" s="549">
        <f ca="1">IF(D347=0,0,SUM($E$223:E347))</f>
        <v>0</v>
      </c>
    </row>
    <row r="348" hidden="1" spans="2:6">
      <c r="B348" s="546">
        <v>125</v>
      </c>
      <c r="C348" s="550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550">
        <f ca="1">SUMIFS(RAB!$F$14:$F$68,RAB!$C$14:$C$68,C348)</f>
        <v>0</v>
      </c>
      <c r="E348" s="549">
        <f ca="1" t="shared" si="28"/>
        <v>0</v>
      </c>
      <c r="F348" s="549">
        <f ca="1">IF(D348=0,0,SUM($E$223:E348))</f>
        <v>0</v>
      </c>
    </row>
    <row r="349" hidden="1" spans="2:6">
      <c r="B349" s="552">
        <v>126</v>
      </c>
      <c r="C349" s="550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550">
        <f ca="1">SUMIFS(RAB!$F$14:$F$68,RAB!$C$14:$C$68,C349)</f>
        <v>0</v>
      </c>
      <c r="E349" s="549">
        <f ca="1" t="shared" si="28"/>
        <v>0</v>
      </c>
      <c r="F349" s="549">
        <f ca="1">IF(D349=0,0,SUM($E$223:E349))</f>
        <v>0</v>
      </c>
    </row>
    <row r="350" hidden="1" spans="2:6">
      <c r="B350" s="546">
        <v>127</v>
      </c>
      <c r="C350" s="550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550">
        <f ca="1">SUMIFS(RAB!$F$14:$F$68,RAB!$C$14:$C$68,C350)</f>
        <v>0</v>
      </c>
      <c r="E350" s="549">
        <f ca="1" t="shared" si="28"/>
        <v>0</v>
      </c>
      <c r="F350" s="549">
        <f ca="1">IF(D350=0,0,SUM($E$223:E350))</f>
        <v>0</v>
      </c>
    </row>
    <row r="351" hidden="1" spans="2:6">
      <c r="B351" s="552">
        <v>128</v>
      </c>
      <c r="C351" s="550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550">
        <f ca="1">SUMIFS(RAB!$F$14:$F$68,RAB!$C$14:$C$68,C351)</f>
        <v>0</v>
      </c>
      <c r="E351" s="549">
        <f ca="1" t="shared" si="28"/>
        <v>0</v>
      </c>
      <c r="F351" s="549">
        <f ca="1">IF(D351=0,0,SUM($E$223:E351))</f>
        <v>0</v>
      </c>
    </row>
    <row r="352" hidden="1" spans="2:6">
      <c r="B352" s="546">
        <v>129</v>
      </c>
      <c r="C352" s="550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550">
        <f ca="1">SUMIFS(RAB!$F$14:$F$68,RAB!$C$14:$C$68,C352)</f>
        <v>0</v>
      </c>
      <c r="E352" s="549">
        <f ca="1" t="shared" si="28"/>
        <v>0</v>
      </c>
      <c r="F352" s="549">
        <f ca="1">IF(D352=0,0,SUM($E$223:E352))</f>
        <v>0</v>
      </c>
    </row>
    <row r="353" hidden="1" spans="2:6">
      <c r="B353" s="552">
        <v>130</v>
      </c>
      <c r="C353" s="550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550">
        <f ca="1">SUMIFS(RAB!$F$14:$F$68,RAB!$C$14:$C$68,C353)</f>
        <v>48</v>
      </c>
      <c r="E353" s="549">
        <f ca="1" t="shared" ref="E353:E373" si="29">IF(D353=0,0,1)</f>
        <v>1</v>
      </c>
      <c r="F353" s="549">
        <f ca="1">IF(D353=0,0,SUM($E$223:E353))</f>
        <v>8</v>
      </c>
    </row>
    <row r="354" hidden="1" spans="2:6">
      <c r="B354" s="546">
        <v>131</v>
      </c>
      <c r="C354" s="550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550">
        <f ca="1">SUMIFS(RAB!$F$14:$F$68,RAB!$C$14:$C$68,C354)</f>
        <v>0</v>
      </c>
      <c r="E354" s="549">
        <f ca="1" t="shared" si="29"/>
        <v>0</v>
      </c>
      <c r="F354" s="549">
        <f ca="1">IF(D354=0,0,SUM($E$223:E354))</f>
        <v>0</v>
      </c>
    </row>
    <row r="355" hidden="1" spans="2:6">
      <c r="B355" s="552">
        <v>132</v>
      </c>
      <c r="C355" s="550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550">
        <f ca="1">SUMIFS(RAB!$F$14:$F$68,RAB!$C$14:$C$68,C355)</f>
        <v>0</v>
      </c>
      <c r="E355" s="549">
        <f ca="1" t="shared" si="29"/>
        <v>0</v>
      </c>
      <c r="F355" s="549">
        <f ca="1">IF(D355=0,0,SUM($E$223:E355))</f>
        <v>0</v>
      </c>
    </row>
    <row r="356" hidden="1" spans="2:6">
      <c r="B356" s="546">
        <v>133</v>
      </c>
      <c r="C356" s="550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550">
        <f ca="1">SUMIFS(RAB!$F$14:$F$68,RAB!$C$14:$C$68,C356)</f>
        <v>0</v>
      </c>
      <c r="E356" s="549">
        <f ca="1" t="shared" si="29"/>
        <v>0</v>
      </c>
      <c r="F356" s="549">
        <f ca="1">IF(D356=0,0,SUM($E$223:E356))</f>
        <v>0</v>
      </c>
    </row>
    <row r="357" hidden="1" spans="2:6">
      <c r="B357" s="552">
        <v>134</v>
      </c>
      <c r="C357" s="550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550">
        <f ca="1">SUMIFS(RAB!$F$14:$F$68,RAB!$C$14:$C$68,C357)</f>
        <v>0</v>
      </c>
      <c r="E357" s="549">
        <f ca="1" t="shared" si="29"/>
        <v>0</v>
      </c>
      <c r="F357" s="549">
        <f ca="1">IF(D357=0,0,SUM($E$223:E357))</f>
        <v>0</v>
      </c>
    </row>
    <row r="358" hidden="1" spans="2:6">
      <c r="B358" s="546">
        <v>135</v>
      </c>
      <c r="C358" s="550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550">
        <f ca="1">SUMIFS(RAB!$F$14:$F$68,RAB!$C$14:$C$68,C358)</f>
        <v>0</v>
      </c>
      <c r="E358" s="549">
        <f ca="1" t="shared" si="29"/>
        <v>0</v>
      </c>
      <c r="F358" s="549">
        <f ca="1">IF(D358=0,0,SUM($E$223:E358))</f>
        <v>0</v>
      </c>
    </row>
    <row r="359" hidden="1" spans="2:6">
      <c r="B359" s="552">
        <v>136</v>
      </c>
      <c r="C359" s="550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550">
        <f ca="1">SUMIFS(RAB!$F$14:$F$68,RAB!$C$14:$C$68,C359)</f>
        <v>0</v>
      </c>
      <c r="E359" s="549">
        <f ca="1" t="shared" si="29"/>
        <v>0</v>
      </c>
      <c r="F359" s="549">
        <f ca="1">IF(D359=0,0,SUM($E$223:E359))</f>
        <v>0</v>
      </c>
    </row>
    <row r="360" hidden="1" spans="2:6">
      <c r="B360" s="546">
        <v>137</v>
      </c>
      <c r="C360" s="550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550">
        <f ca="1">SUMIFS(RAB!$F$14:$F$68,RAB!$C$14:$C$68,C360)</f>
        <v>0</v>
      </c>
      <c r="E360" s="549">
        <f ca="1" t="shared" si="29"/>
        <v>0</v>
      </c>
      <c r="F360" s="549">
        <f ca="1">IF(D360=0,0,SUM($E$223:E360))</f>
        <v>0</v>
      </c>
    </row>
    <row r="361" hidden="1" spans="2:6">
      <c r="B361" s="552">
        <v>138</v>
      </c>
      <c r="C361" s="550" t="str">
        <f ca="1">IF(ISERROR(OFFSET('HARGA SATUAN'!$C$6,MATCH('REKAP MDU'!B361,'HARGA SATUAN'!$L$7:$L$1455,0),0)),"",OFFSET('HARGA SATUAN'!$C$6,MATCH('REKAP MDU'!B361,'HARGA SATUAN'!$L$7:$L$1455,0),0))</f>
        <v/>
      </c>
      <c r="D361" s="550">
        <f ca="1">SUMIFS(RAB!$F$14:$F$68,RAB!$C$14:$C$68,C361)</f>
        <v>0</v>
      </c>
      <c r="E361" s="549">
        <f ca="1" t="shared" si="29"/>
        <v>0</v>
      </c>
      <c r="F361" s="549">
        <f ca="1">IF(D361=0,0,SUM($E$223:E361))</f>
        <v>0</v>
      </c>
    </row>
    <row r="362" hidden="1" spans="2:6">
      <c r="B362" s="546">
        <v>139</v>
      </c>
      <c r="C362" s="550" t="str">
        <f ca="1">IF(ISERROR(OFFSET('HARGA SATUAN'!$C$6,MATCH('REKAP MDU'!B362,'HARGA SATUAN'!$L$7:$L$1455,0),0)),"",OFFSET('HARGA SATUAN'!$C$6,MATCH('REKAP MDU'!B362,'HARGA SATUAN'!$L$7:$L$1455,0),0))</f>
        <v/>
      </c>
      <c r="D362" s="550">
        <f ca="1">SUMIFS(RAB!$F$14:$F$68,RAB!$C$14:$C$68,C362)</f>
        <v>0</v>
      </c>
      <c r="E362" s="549">
        <f ca="1" t="shared" si="29"/>
        <v>0</v>
      </c>
      <c r="F362" s="549">
        <f ca="1">IF(D362=0,0,SUM($E$223:E362))</f>
        <v>0</v>
      </c>
    </row>
    <row r="363" hidden="1" spans="2:6">
      <c r="B363" s="552">
        <v>140</v>
      </c>
      <c r="C363" s="550" t="str">
        <f ca="1">IF(ISERROR(OFFSET('HARGA SATUAN'!$C$6,MATCH('REKAP MDU'!B363,'HARGA SATUAN'!$L$7:$L$1455,0),0)),"",OFFSET('HARGA SATUAN'!$C$6,MATCH('REKAP MDU'!B363,'HARGA SATUAN'!$L$7:$L$1455,0),0))</f>
        <v/>
      </c>
      <c r="D363" s="550">
        <f ca="1">SUMIFS(RAB!$F$14:$F$68,RAB!$C$14:$C$68,C363)</f>
        <v>0</v>
      </c>
      <c r="E363" s="549">
        <f ca="1" t="shared" si="29"/>
        <v>0</v>
      </c>
      <c r="F363" s="549">
        <f ca="1">IF(D363=0,0,SUM($E$223:E363))</f>
        <v>0</v>
      </c>
    </row>
    <row r="364" hidden="1" spans="2:6">
      <c r="B364" s="546">
        <v>141</v>
      </c>
      <c r="C364" s="550" t="str">
        <f ca="1">IF(ISERROR(OFFSET('HARGA SATUAN'!$C$6,MATCH('REKAP MDU'!B364,'HARGA SATUAN'!$L$7:$L$1455,0),0)),"",OFFSET('HARGA SATUAN'!$C$6,MATCH('REKAP MDU'!B364,'HARGA SATUAN'!$L$7:$L$1455,0),0))</f>
        <v/>
      </c>
      <c r="D364" s="550">
        <f ca="1">SUMIFS(RAB!$F$14:$F$68,RAB!$C$14:$C$68,C364)</f>
        <v>0</v>
      </c>
      <c r="E364" s="549">
        <f ca="1" t="shared" si="29"/>
        <v>0</v>
      </c>
      <c r="F364" s="549">
        <f ca="1">IF(D364=0,0,SUM($E$223:E364))</f>
        <v>0</v>
      </c>
    </row>
    <row r="365" hidden="1" spans="2:6">
      <c r="B365" s="552">
        <v>142</v>
      </c>
      <c r="C365" s="550" t="str">
        <f ca="1">IF(ISERROR(OFFSET('HARGA SATUAN'!$C$6,MATCH('REKAP MDU'!B365,'HARGA SATUAN'!$L$7:$L$1455,0),0)),"",OFFSET('HARGA SATUAN'!$C$6,MATCH('REKAP MDU'!B365,'HARGA SATUAN'!$L$7:$L$1455,0),0))</f>
        <v/>
      </c>
      <c r="D365" s="550">
        <f ca="1">SUMIFS(RAB!$F$14:$F$68,RAB!$C$14:$C$68,C365)</f>
        <v>0</v>
      </c>
      <c r="E365" s="549">
        <f ca="1" t="shared" si="29"/>
        <v>0</v>
      </c>
      <c r="F365" s="549">
        <f ca="1">IF(D365=0,0,SUM($E$223:E365))</f>
        <v>0</v>
      </c>
    </row>
    <row r="366" hidden="1" spans="2:6">
      <c r="B366" s="546">
        <v>143</v>
      </c>
      <c r="C366" s="550" t="str">
        <f ca="1">IF(ISERROR(OFFSET('HARGA SATUAN'!$C$6,MATCH('REKAP MDU'!B366,'HARGA SATUAN'!$L$7:$L$1455,0),0)),"",OFFSET('HARGA SATUAN'!$C$6,MATCH('REKAP MDU'!B366,'HARGA SATUAN'!$L$7:$L$1455,0),0))</f>
        <v/>
      </c>
      <c r="D366" s="550">
        <f ca="1">SUMIFS(RAB!$F$14:$F$68,RAB!$C$14:$C$68,C366)</f>
        <v>0</v>
      </c>
      <c r="E366" s="549">
        <f ca="1" t="shared" si="29"/>
        <v>0</v>
      </c>
      <c r="F366" s="549">
        <f ca="1">IF(D366=0,0,SUM($E$223:E366))</f>
        <v>0</v>
      </c>
    </row>
    <row r="367" hidden="1" spans="2:6">
      <c r="B367" s="552">
        <v>144</v>
      </c>
      <c r="C367" s="550" t="str">
        <f ca="1">IF(ISERROR(OFFSET('HARGA SATUAN'!$C$6,MATCH('REKAP MDU'!B367,'HARGA SATUAN'!$L$7:$L$1455,0),0)),"",OFFSET('HARGA SATUAN'!$C$6,MATCH('REKAP MDU'!B367,'HARGA SATUAN'!$L$7:$L$1455,0),0))</f>
        <v/>
      </c>
      <c r="D367" s="550">
        <f ca="1">SUMIFS(RAB!$F$14:$F$68,RAB!$C$14:$C$68,C367)</f>
        <v>0</v>
      </c>
      <c r="E367" s="549">
        <f ca="1" t="shared" si="29"/>
        <v>0</v>
      </c>
      <c r="F367" s="549">
        <f ca="1">IF(D367=0,0,SUM($E$223:E367))</f>
        <v>0</v>
      </c>
    </row>
    <row r="368" hidden="1" spans="2:6">
      <c r="B368" s="546">
        <v>145</v>
      </c>
      <c r="C368" s="550" t="str">
        <f ca="1">IF(ISERROR(OFFSET('HARGA SATUAN'!$C$6,MATCH('REKAP MDU'!B368,'HARGA SATUAN'!$L$7:$L$1455,0),0)),"",OFFSET('HARGA SATUAN'!$C$6,MATCH('REKAP MDU'!B368,'HARGA SATUAN'!$L$7:$L$1455,0),0))</f>
        <v/>
      </c>
      <c r="D368" s="550">
        <f ca="1">SUMIFS(RAB!$F$14:$F$68,RAB!$C$14:$C$68,C368)</f>
        <v>0</v>
      </c>
      <c r="E368" s="549">
        <f ca="1" t="shared" si="29"/>
        <v>0</v>
      </c>
      <c r="F368" s="549">
        <f ca="1">IF(D368=0,0,SUM($E$223:E368))</f>
        <v>0</v>
      </c>
    </row>
    <row r="369" hidden="1" spans="2:6">
      <c r="B369" s="552">
        <v>146</v>
      </c>
      <c r="C369" s="550" t="str">
        <f ca="1">IF(ISERROR(OFFSET('HARGA SATUAN'!$C$6,MATCH('REKAP MDU'!B369,'HARGA SATUAN'!$L$7:$L$1455,0),0)),"",OFFSET('HARGA SATUAN'!$C$6,MATCH('REKAP MDU'!B369,'HARGA SATUAN'!$L$7:$L$1455,0),0))</f>
        <v/>
      </c>
      <c r="D369" s="550">
        <f ca="1">SUMIFS(RAB!$F$14:$F$68,RAB!$C$14:$C$68,C369)</f>
        <v>0</v>
      </c>
      <c r="E369" s="549">
        <f ca="1" t="shared" si="29"/>
        <v>0</v>
      </c>
      <c r="F369" s="549">
        <f ca="1">IF(D369=0,0,SUM($E$223:E369))</f>
        <v>0</v>
      </c>
    </row>
    <row r="370" hidden="1" spans="2:6">
      <c r="B370" s="546">
        <v>147</v>
      </c>
      <c r="C370" s="550" t="str">
        <f ca="1">IF(ISERROR(OFFSET('HARGA SATUAN'!$C$6,MATCH('REKAP MDU'!B370,'HARGA SATUAN'!$L$7:$L$1455,0),0)),"",OFFSET('HARGA SATUAN'!$C$6,MATCH('REKAP MDU'!B370,'HARGA SATUAN'!$L$7:$L$1455,0),0))</f>
        <v/>
      </c>
      <c r="D370" s="550">
        <f ca="1">SUMIFS(RAB!$F$14:$F$68,RAB!$C$14:$C$68,C370)</f>
        <v>0</v>
      </c>
      <c r="E370" s="549">
        <f ca="1" t="shared" si="29"/>
        <v>0</v>
      </c>
      <c r="F370" s="549">
        <f ca="1">IF(D370=0,0,SUM($E$223:E370))</f>
        <v>0</v>
      </c>
    </row>
    <row r="371" hidden="1" spans="2:6">
      <c r="B371" s="552">
        <v>148</v>
      </c>
      <c r="C371" s="550" t="str">
        <f ca="1">IF(ISERROR(OFFSET('HARGA SATUAN'!$C$6,MATCH('REKAP MDU'!B371,'HARGA SATUAN'!$L$7:$L$1455,0),0)),"",OFFSET('HARGA SATUAN'!$C$6,MATCH('REKAP MDU'!B371,'HARGA SATUAN'!$L$7:$L$1455,0),0))</f>
        <v/>
      </c>
      <c r="D371" s="550">
        <f ca="1">SUMIFS(RAB!$F$14:$F$68,RAB!$C$14:$C$68,C371)</f>
        <v>0</v>
      </c>
      <c r="E371" s="549">
        <f ca="1" t="shared" si="29"/>
        <v>0</v>
      </c>
      <c r="F371" s="549">
        <f ca="1">IF(D371=0,0,SUM($E$223:E371))</f>
        <v>0</v>
      </c>
    </row>
    <row r="372" hidden="1" spans="2:6">
      <c r="B372" s="546">
        <v>149</v>
      </c>
      <c r="C372" s="550" t="str">
        <f ca="1">IF(ISERROR(OFFSET('HARGA SATUAN'!$C$6,MATCH('REKAP MDU'!B372,'HARGA SATUAN'!$L$7:$L$1455,0),0)),"",OFFSET('HARGA SATUAN'!$C$6,MATCH('REKAP MDU'!B372,'HARGA SATUAN'!$L$7:$L$1455,0),0))</f>
        <v/>
      </c>
      <c r="D372" s="550">
        <f ca="1">SUMIFS(RAB!$F$14:$F$68,RAB!$C$14:$C$68,C372)</f>
        <v>0</v>
      </c>
      <c r="E372" s="549">
        <f ca="1" t="shared" si="29"/>
        <v>0</v>
      </c>
      <c r="F372" s="549">
        <f ca="1">IF(D372=0,0,SUM($E$223:E372))</f>
        <v>0</v>
      </c>
    </row>
    <row r="373" hidden="1" spans="2:6">
      <c r="B373" s="552">
        <v>150</v>
      </c>
      <c r="C373" s="550" t="str">
        <f ca="1">IF(ISERROR(OFFSET('HARGA SATUAN'!$C$6,MATCH('REKAP MDU'!B373,'HARGA SATUAN'!$L$7:$L$1455,0),0)),"",OFFSET('HARGA SATUAN'!$C$6,MATCH('REKAP MDU'!B373,'HARGA SATUAN'!$L$7:$L$1455,0),0))</f>
        <v/>
      </c>
      <c r="D373" s="550">
        <f ca="1">SUMIFS(RAB!$F$14:$F$68,RAB!$C$14:$C$68,C373)</f>
        <v>0</v>
      </c>
      <c r="E373" s="549">
        <f ca="1" t="shared" si="29"/>
        <v>0</v>
      </c>
      <c r="F373" s="549">
        <f ca="1">IF(D373=0,0,SUM($E$223:E373))</f>
        <v>0</v>
      </c>
    </row>
    <row r="374" hidden="1"/>
    <row r="375" hidden="1"/>
  </sheetData>
  <sheetProtection sort="0" autoFilter="0"/>
  <autoFilter ref="B14:K166">
    <extLst/>
  </autoFilter>
  <mergeCells count="21">
    <mergeCell ref="B4:K4"/>
    <mergeCell ref="G6:K6"/>
    <mergeCell ref="H11:K11"/>
    <mergeCell ref="C168:F168"/>
    <mergeCell ref="C169:F169"/>
    <mergeCell ref="C170:F170"/>
    <mergeCell ref="H175:K175"/>
    <mergeCell ref="H176:K176"/>
    <mergeCell ref="H177:K177"/>
    <mergeCell ref="H182:K182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171:K172"/>
  </mergeCells>
  <conditionalFormatting sqref="G224">
    <cfRule type="cellIs" dxfId="0" priority="10" operator="equal">
      <formula>0</formula>
    </cfRule>
  </conditionalFormatting>
  <conditionalFormatting sqref="B16:B166">
    <cfRule type="cellIs" dxfId="0" priority="5" operator="equal">
      <formula>0</formula>
    </cfRule>
  </conditionalFormatting>
  <conditionalFormatting sqref="C16:C165">
    <cfRule type="cellIs" dxfId="0" priority="4" stopIfTrue="1" operator="equal">
      <formula>0</formula>
    </cfRule>
  </conditionalFormatting>
  <conditionalFormatting sqref="E171:E65536">
    <cfRule type="cellIs" dxfId="0" priority="9" stopIfTrue="1" operator="equal">
      <formula>0</formula>
    </cfRule>
  </conditionalFormatting>
  <conditionalFormatting sqref="G225:G65536">
    <cfRule type="cellIs" dxfId="0" priority="14" stopIfTrue="1" operator="equal">
      <formula>0</formula>
    </cfRule>
  </conditionalFormatting>
  <conditionalFormatting sqref="E1:E3 G1:G31 G32:K115 E6:E15 H12:I12 N13 F14:F15 H14:K31 E166:K166 G167:G223 E167:F167 H167:K167">
    <cfRule type="cellIs" dxfId="0" priority="43" stopIfTrue="1" operator="equal">
      <formula>0</formula>
    </cfRule>
  </conditionalFormatting>
  <conditionalFormatting sqref="R14:T166 G116:K165">
    <cfRule type="cellIs" dxfId="0" priority="6" stopIfTrue="1" operator="equal">
      <formula>0</formula>
    </cfRule>
  </conditionalFormatting>
  <conditionalFormatting sqref="C16:E165">
    <cfRule type="cellIs" dxfId="0" priority="1" operator="equal">
      <formula>0</formula>
    </cfRule>
  </conditionalFormatting>
  <conditionalFormatting sqref="D224:F373">
    <cfRule type="cellIs" dxfId="0" priority="8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6:H46 I16:I46 J16:J46 K16:K46 H14:K15 H47:K167"/>
  </dataValidations>
  <printOptions horizontalCentered="1"/>
  <pageMargins left="0.275590551181102" right="0.3" top="0.31496062992126" bottom="0.590551181102362" header="0.31496062992126" footer="0.31496062992126"/>
  <pageSetup paperSize="9" scale="60" fitToHeight="12" orientation="portrait" horizontalDpi="1200" verticalDpi="1200"/>
  <headerFooter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249977111117893"/>
  </sheetPr>
  <dimension ref="D1:D5"/>
  <sheetViews>
    <sheetView zoomScale="130" zoomScaleNormal="130" topLeftCell="A2" workbookViewId="0">
      <selection activeCell="F10" sqref="F10"/>
    </sheetView>
  </sheetViews>
  <sheetFormatPr defaultColWidth="8.85714285714286" defaultRowHeight="12.75" outlineLevelRow="4" outlineLevelCol="3"/>
  <cols>
    <col min="5" max="5" width="12.4285714285714" customWidth="1"/>
  </cols>
  <sheetData>
    <row r="1" ht="89.25" customHeight="1"/>
    <row r="3" ht="50.25" customHeight="1" spans="4:4">
      <c r="D3" s="545"/>
    </row>
    <row r="4" ht="57" customHeight="1" spans="4:4">
      <c r="D4" s="545">
        <v>3</v>
      </c>
    </row>
    <row r="5" ht="57" customHeight="1" spans="4:4">
      <c r="D5" s="545">
        <v>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133" activePane="bottomRight" state="frozen"/>
      <selection/>
      <selection pane="topRight"/>
      <selection pane="bottomLeft"/>
      <selection pane="bottomRight" activeCell="C142" sqref="C142"/>
    </sheetView>
  </sheetViews>
  <sheetFormatPr defaultColWidth="31.8571428571429" defaultRowHeight="15"/>
  <cols>
    <col min="1" max="1" width="1.71428571428571" style="458" customWidth="1"/>
    <col min="2" max="2" width="5" style="459" customWidth="1"/>
    <col min="3" max="3" width="58.2857142857143" style="460" customWidth="1"/>
    <col min="4" max="4" width="11.7142857142857" style="461" customWidth="1"/>
    <col min="5" max="5" width="9.71428571428571" style="458" customWidth="1"/>
    <col min="6" max="7" width="16.7142857142857" style="462" customWidth="1"/>
    <col min="8" max="8" width="22.7142857142857" style="463" customWidth="1"/>
    <col min="9" max="9" width="24.7142857142857" style="462" customWidth="1"/>
    <col min="10" max="10" width="7.14285714285714" style="464" customWidth="1"/>
    <col min="11" max="11" width="21.2857142857143" style="464" customWidth="1"/>
    <col min="12" max="12" width="7.14285714285714" style="464" customWidth="1"/>
    <col min="13" max="15" width="7.14285714285714" style="465" customWidth="1"/>
    <col min="16" max="16" width="7.14285714285714" style="466" customWidth="1"/>
    <col min="17" max="17" width="12.7142857142857" style="466" customWidth="1"/>
    <col min="18" max="250" width="9.14285714285714" style="467" customWidth="1"/>
    <col min="251" max="251" width="6.42857142857143" style="467" customWidth="1"/>
    <col min="252" max="252" width="3.71428571428571" style="467" customWidth="1"/>
    <col min="253" max="253" width="27.7142857142857" style="467" customWidth="1"/>
    <col min="254" max="254" width="5" style="467" customWidth="1"/>
    <col min="255" max="255" width="30" style="467" customWidth="1"/>
    <col min="256" max="16384" width="31.8571428571429" style="467"/>
  </cols>
  <sheetData>
    <row r="1" customHeight="1" spans="2:3">
      <c r="B1" s="468"/>
      <c r="C1" s="469"/>
    </row>
    <row r="2" ht="21" customHeight="1" spans="1:11">
      <c r="A2" s="470"/>
      <c r="B2" s="471" t="s">
        <v>7</v>
      </c>
      <c r="C2" s="471"/>
      <c r="D2" s="470"/>
      <c r="E2" s="470"/>
      <c r="F2" s="470"/>
      <c r="G2" s="470"/>
      <c r="H2" s="470"/>
      <c r="I2" s="471"/>
      <c r="J2" s="500"/>
      <c r="K2" s="500"/>
    </row>
    <row r="3" ht="9" customHeight="1" spans="1:11">
      <c r="A3" s="472"/>
      <c r="B3" s="473"/>
      <c r="E3" s="472"/>
      <c r="F3" s="474"/>
      <c r="G3" s="474"/>
      <c r="H3" s="475"/>
      <c r="I3" s="474"/>
      <c r="J3" s="501"/>
      <c r="K3" s="501"/>
    </row>
    <row r="4" s="455" customFormat="1" ht="60" customHeight="1" spans="1:17">
      <c r="A4" s="476"/>
      <c r="B4" s="477" t="s">
        <v>33</v>
      </c>
      <c r="C4" s="478" t="s">
        <v>34</v>
      </c>
      <c r="D4" s="478" t="s">
        <v>4</v>
      </c>
      <c r="E4" s="477" t="s">
        <v>5</v>
      </c>
      <c r="F4" s="479" t="s">
        <v>35</v>
      </c>
      <c r="G4" s="479" t="s">
        <v>36</v>
      </c>
      <c r="H4" s="480" t="s">
        <v>37</v>
      </c>
      <c r="I4" s="502" t="s">
        <v>38</v>
      </c>
      <c r="J4" s="503"/>
      <c r="K4" s="503"/>
      <c r="L4" s="504"/>
      <c r="M4" s="505"/>
      <c r="N4" s="505"/>
      <c r="O4" s="505"/>
      <c r="P4" s="505"/>
      <c r="Q4" s="505"/>
    </row>
    <row r="5" s="456" customFormat="1" customHeight="1" spans="1:17">
      <c r="A5" s="481"/>
      <c r="B5" s="477"/>
      <c r="C5" s="478"/>
      <c r="D5" s="478"/>
      <c r="E5" s="477"/>
      <c r="F5" s="482"/>
      <c r="G5" s="482"/>
      <c r="H5" s="480"/>
      <c r="I5" s="502" t="s">
        <v>36</v>
      </c>
      <c r="J5" s="506"/>
      <c r="K5" s="464"/>
      <c r="L5" s="465"/>
      <c r="M5" s="465"/>
      <c r="N5" s="465"/>
      <c r="O5" s="465"/>
      <c r="P5" s="466"/>
      <c r="Q5" s="466"/>
    </row>
    <row r="6" s="457" customFormat="1" ht="13.5" customHeight="1" spans="1:17">
      <c r="A6" s="483"/>
      <c r="B6" s="484"/>
      <c r="C6" s="485"/>
      <c r="D6" s="477"/>
      <c r="E6" s="477"/>
      <c r="F6" s="479"/>
      <c r="G6" s="479"/>
      <c r="H6" s="486"/>
      <c r="I6" s="477"/>
      <c r="J6" s="507"/>
      <c r="K6" s="504">
        <f>MAX(L7:L1455)</f>
        <v>137</v>
      </c>
      <c r="L6" s="504"/>
      <c r="M6" s="504">
        <f>MAX(M7:M1455)</f>
        <v>201227497.798931</v>
      </c>
      <c r="N6" s="504"/>
      <c r="O6" s="504"/>
      <c r="P6" s="508"/>
      <c r="Q6" s="508"/>
    </row>
    <row r="7" customHeight="1" spans="1:16">
      <c r="A7" s="483"/>
      <c r="B7" s="487"/>
      <c r="C7" s="488"/>
      <c r="D7" s="489"/>
      <c r="E7" s="490"/>
      <c r="F7" s="491">
        <f>(IF(D7="JASA",G7*#REF!,0))+(IF(D7="HDW",G7*#REF!,0))+(IF(D7="MDU",G7*#REF!,0))+(IF(D7="MDU-KD",G7*#REF!,0))</f>
        <v>0</v>
      </c>
      <c r="G7" s="491">
        <v>0</v>
      </c>
      <c r="H7" s="492"/>
      <c r="I7" s="491">
        <f>IF($I$5=$G$4,G7,(IF($I$5=$F$4,(IF(F7=0,G7,F7)),0)))</f>
        <v>0</v>
      </c>
      <c r="J7" s="507">
        <f>IF(D7="MDU-KD",1,0)</f>
        <v>0</v>
      </c>
      <c r="K7" s="464">
        <f>IF(D7="HDW",1,0)</f>
        <v>0</v>
      </c>
      <c r="L7" s="464">
        <f>IF(J7=1,SUM($J$6:J7),0)</f>
        <v>0</v>
      </c>
      <c r="M7" s="464">
        <f>IF(K7=1,SUM($K$6:K7),0)</f>
        <v>0</v>
      </c>
      <c r="N7" s="509">
        <f>IF(L7=0,M7,L7)</f>
        <v>0</v>
      </c>
      <c r="O7" s="464">
        <f>IF(E7=0,0,IF(LEFT(C7,11)="Tiang Beton",1,0))</f>
        <v>0</v>
      </c>
      <c r="P7" s="464">
        <f>IF(O7=1,SUM($O$6:O7),0)</f>
        <v>0</v>
      </c>
    </row>
    <row r="8" customHeight="1" spans="1:16">
      <c r="A8" s="483"/>
      <c r="B8" s="493" t="s">
        <v>39</v>
      </c>
      <c r="C8" s="203" t="s">
        <v>40</v>
      </c>
      <c r="D8" s="494"/>
      <c r="E8" s="495"/>
      <c r="F8" s="496">
        <f>(IF(D8="JASA",G8*'[90]DETAIL USULAN'!$K$58,0))+(IF(D8="HDW",G8*'[90]DETAIL USULAN'!$J$58,0))+(IF(D8="MDU",G8*'[90]DETAIL USULAN'!$I$58,0))+(IF(D8="MDU-KD",G8*'[90]DETAIL USULAN'!$I$58,0))</f>
        <v>0</v>
      </c>
      <c r="G8" s="496">
        <v>0</v>
      </c>
      <c r="H8" s="492"/>
      <c r="I8" s="491">
        <f>IF($I$5=$G$4,G8,(IF($I$5=$F$4,(IF(F8=0,G8,F8)),0)))</f>
        <v>0</v>
      </c>
      <c r="J8" s="507">
        <f t="shared" ref="J8:J71" si="0">IF(D8="MDU-KD",1,0)</f>
        <v>0</v>
      </c>
      <c r="K8" s="464">
        <f t="shared" ref="K8:K71" si="1">IF(D8="HDW",1,0)</f>
        <v>0</v>
      </c>
      <c r="L8" s="464">
        <f>IF(J8=1,SUM($J$6:J8),0)</f>
        <v>0</v>
      </c>
      <c r="M8" s="464">
        <f>IF(K8=1,SUM($K$6:K8),0)</f>
        <v>0</v>
      </c>
      <c r="N8" s="509">
        <f t="shared" ref="N8:N71" si="2">IF(L8=0,M8,L8)</f>
        <v>0</v>
      </c>
      <c r="O8" s="464">
        <f t="shared" ref="O8:O71" si="3">IF(E8=0,0,IF(LEFT(C8,11)="Tiang Beton",1,0))</f>
        <v>0</v>
      </c>
      <c r="P8" s="464">
        <f>IF(O8=1,SUM($O$6:O8),0)</f>
        <v>0</v>
      </c>
    </row>
    <row r="9" customHeight="1" spans="1:16">
      <c r="A9" s="483"/>
      <c r="B9" s="493">
        <v>1</v>
      </c>
      <c r="C9" s="203" t="s">
        <v>41</v>
      </c>
      <c r="D9" s="494" t="s">
        <v>42</v>
      </c>
      <c r="E9" s="495" t="s">
        <v>43</v>
      </c>
      <c r="F9" s="497">
        <v>294100</v>
      </c>
      <c r="G9" s="497">
        <v>327600</v>
      </c>
      <c r="H9" s="498"/>
      <c r="I9" s="491">
        <f>IF($I$5=$G$4,G9,(IF($I$5=$F$4,F9,0)))</f>
        <v>327600</v>
      </c>
      <c r="J9" s="507">
        <f t="shared" si="0"/>
        <v>1</v>
      </c>
      <c r="K9" s="464">
        <f t="shared" si="1"/>
        <v>0</v>
      </c>
      <c r="L9" s="464">
        <f>IF(J9=1,SUM($J$6:J9),0)</f>
        <v>1</v>
      </c>
      <c r="M9" s="464">
        <f>IF(K9=1,SUM($K$6:K9),0)</f>
        <v>0</v>
      </c>
      <c r="N9" s="509">
        <f t="shared" si="2"/>
        <v>1</v>
      </c>
      <c r="O9" s="464">
        <f t="shared" si="3"/>
        <v>0</v>
      </c>
      <c r="P9" s="464">
        <f>IF(O9=1,SUM($O$6:O9),0)</f>
        <v>0</v>
      </c>
    </row>
    <row r="10" customHeight="1" spans="1:16">
      <c r="A10" s="483"/>
      <c r="B10" s="493">
        <v>2</v>
      </c>
      <c r="C10" s="203" t="s">
        <v>44</v>
      </c>
      <c r="D10" s="494" t="s">
        <v>45</v>
      </c>
      <c r="E10" s="495" t="s">
        <v>43</v>
      </c>
      <c r="F10" s="497">
        <v>1719200</v>
      </c>
      <c r="G10" s="497">
        <v>1719200</v>
      </c>
      <c r="H10" s="498"/>
      <c r="I10" s="491">
        <f t="shared" ref="I10:I100" si="4">IF($I$5=$G$4,G10,(IF($I$5=$F$4,F10,0)))</f>
        <v>1719200</v>
      </c>
      <c r="J10" s="507">
        <f t="shared" si="0"/>
        <v>0</v>
      </c>
      <c r="K10" s="464">
        <f t="shared" si="1"/>
        <v>1</v>
      </c>
      <c r="L10" s="464">
        <f>IF(J10=1,SUM($J$6:J10),0)</f>
        <v>0</v>
      </c>
      <c r="M10" s="464">
        <f>IF(K10=1,SUM($K$6:K10),0)</f>
        <v>138</v>
      </c>
      <c r="N10" s="509">
        <f t="shared" si="2"/>
        <v>138</v>
      </c>
      <c r="O10" s="464">
        <f t="shared" si="3"/>
        <v>0</v>
      </c>
      <c r="P10" s="464">
        <f>IF(O10=1,SUM($O$6:O10),0)</f>
        <v>0</v>
      </c>
    </row>
    <row r="11" customHeight="1" spans="1:16">
      <c r="A11" s="483"/>
      <c r="B11" s="493">
        <v>3</v>
      </c>
      <c r="C11" s="203" t="s">
        <v>46</v>
      </c>
      <c r="D11" s="494" t="s">
        <v>42</v>
      </c>
      <c r="E11" s="495" t="s">
        <v>43</v>
      </c>
      <c r="F11" s="497">
        <v>151000</v>
      </c>
      <c r="G11" s="497">
        <v>168200</v>
      </c>
      <c r="H11" s="498"/>
      <c r="I11" s="491">
        <f t="shared" si="4"/>
        <v>168200</v>
      </c>
      <c r="J11" s="507">
        <f t="shared" si="0"/>
        <v>1</v>
      </c>
      <c r="K11" s="464">
        <f t="shared" si="1"/>
        <v>0</v>
      </c>
      <c r="L11" s="464">
        <f>IF(J11=1,SUM($J$6:J11),0)</f>
        <v>2</v>
      </c>
      <c r="M11" s="464">
        <f>IF(K11=1,SUM($K$6:K11),0)</f>
        <v>0</v>
      </c>
      <c r="N11" s="509">
        <f t="shared" si="2"/>
        <v>2</v>
      </c>
      <c r="O11" s="464">
        <f t="shared" si="3"/>
        <v>0</v>
      </c>
      <c r="P11" s="464">
        <f>IF(O11=1,SUM($O$6:O11),0)</f>
        <v>0</v>
      </c>
    </row>
    <row r="12" customHeight="1" spans="1:16">
      <c r="A12" s="483"/>
      <c r="B12" s="493">
        <v>4</v>
      </c>
      <c r="C12" s="203" t="s">
        <v>47</v>
      </c>
      <c r="D12" s="494" t="s">
        <v>42</v>
      </c>
      <c r="E12" s="495" t="s">
        <v>43</v>
      </c>
      <c r="F12" s="497">
        <v>1430000</v>
      </c>
      <c r="G12" s="497">
        <v>1740750</v>
      </c>
      <c r="H12" s="498"/>
      <c r="I12" s="491">
        <f t="shared" si="4"/>
        <v>1740750</v>
      </c>
      <c r="J12" s="507">
        <f t="shared" si="0"/>
        <v>1</v>
      </c>
      <c r="K12" s="464">
        <f t="shared" si="1"/>
        <v>0</v>
      </c>
      <c r="L12" s="464">
        <f>IF(J12=1,SUM($J$6:J12),0)</f>
        <v>3</v>
      </c>
      <c r="M12" s="464">
        <f>IF(K12=1,SUM($K$6:K12),0)</f>
        <v>0</v>
      </c>
      <c r="N12" s="509">
        <f t="shared" si="2"/>
        <v>3</v>
      </c>
      <c r="O12" s="464">
        <f t="shared" si="3"/>
        <v>0</v>
      </c>
      <c r="P12" s="464">
        <f>IF(O12=1,SUM($O$6:O12),0)</f>
        <v>0</v>
      </c>
    </row>
    <row r="13" customHeight="1" spans="1:16">
      <c r="A13" s="483"/>
      <c r="B13" s="493">
        <v>5</v>
      </c>
      <c r="C13" s="203" t="s">
        <v>48</v>
      </c>
      <c r="D13" s="494" t="s">
        <v>42</v>
      </c>
      <c r="E13" s="495" t="s">
        <v>43</v>
      </c>
      <c r="F13" s="497">
        <v>16495000</v>
      </c>
      <c r="G13" s="497">
        <v>18373800</v>
      </c>
      <c r="H13" s="498"/>
      <c r="I13" s="491">
        <f t="shared" si="4"/>
        <v>18373800</v>
      </c>
      <c r="J13" s="507">
        <f t="shared" si="0"/>
        <v>1</v>
      </c>
      <c r="K13" s="464">
        <f t="shared" si="1"/>
        <v>0</v>
      </c>
      <c r="L13" s="464">
        <f>IF(J13=1,SUM($J$6:J13),0)</f>
        <v>4</v>
      </c>
      <c r="M13" s="464">
        <f>IF(K13=1,SUM($K$6:K13),0)</f>
        <v>0</v>
      </c>
      <c r="N13" s="509">
        <f t="shared" si="2"/>
        <v>4</v>
      </c>
      <c r="O13" s="464">
        <f t="shared" si="3"/>
        <v>0</v>
      </c>
      <c r="P13" s="464">
        <f>IF(O13=1,SUM($O$6:O13),0)</f>
        <v>0</v>
      </c>
    </row>
    <row r="14" customHeight="1" spans="1:16">
      <c r="A14" s="483"/>
      <c r="B14" s="493">
        <v>6</v>
      </c>
      <c r="C14" s="203" t="s">
        <v>49</v>
      </c>
      <c r="D14" s="494" t="s">
        <v>42</v>
      </c>
      <c r="E14" s="495" t="s">
        <v>43</v>
      </c>
      <c r="F14" s="497">
        <v>1281430</v>
      </c>
      <c r="G14" s="497">
        <v>1427400</v>
      </c>
      <c r="H14" s="498"/>
      <c r="I14" s="491">
        <f t="shared" si="4"/>
        <v>1427400</v>
      </c>
      <c r="J14" s="507">
        <f t="shared" si="0"/>
        <v>1</v>
      </c>
      <c r="K14" s="464">
        <f t="shared" si="1"/>
        <v>0</v>
      </c>
      <c r="L14" s="464">
        <f>IF(J14=1,SUM($J$6:J14),0)</f>
        <v>5</v>
      </c>
      <c r="M14" s="464">
        <f>IF(K14=1,SUM($K$6:K14),0)</f>
        <v>0</v>
      </c>
      <c r="N14" s="509">
        <f t="shared" si="2"/>
        <v>5</v>
      </c>
      <c r="O14" s="464">
        <f t="shared" si="3"/>
        <v>0</v>
      </c>
      <c r="P14" s="464">
        <f>IF(O14=1,SUM($O$6:O14),0)</f>
        <v>0</v>
      </c>
    </row>
    <row r="15" customHeight="1" spans="1:16">
      <c r="A15" s="483"/>
      <c r="B15" s="493">
        <v>7</v>
      </c>
      <c r="C15" s="203" t="s">
        <v>50</v>
      </c>
      <c r="D15" s="494" t="s">
        <v>42</v>
      </c>
      <c r="E15" s="495" t="s">
        <v>43</v>
      </c>
      <c r="F15" s="497">
        <v>1344430</v>
      </c>
      <c r="G15" s="497">
        <v>1497600</v>
      </c>
      <c r="H15" s="498"/>
      <c r="I15" s="491">
        <f t="shared" si="4"/>
        <v>1497600</v>
      </c>
      <c r="J15" s="507">
        <f t="shared" si="0"/>
        <v>1</v>
      </c>
      <c r="K15" s="464">
        <f t="shared" si="1"/>
        <v>0</v>
      </c>
      <c r="L15" s="464">
        <f>IF(J15=1,SUM($J$6:J15),0)</f>
        <v>6</v>
      </c>
      <c r="M15" s="464">
        <f>IF(K15=1,SUM($K$6:K15),0)</f>
        <v>0</v>
      </c>
      <c r="N15" s="509">
        <f t="shared" si="2"/>
        <v>6</v>
      </c>
      <c r="O15" s="464">
        <f t="shared" si="3"/>
        <v>0</v>
      </c>
      <c r="P15" s="464">
        <f>IF(O15=1,SUM($O$6:O15),0)</f>
        <v>0</v>
      </c>
    </row>
    <row r="16" customHeight="1" spans="1:16">
      <c r="A16" s="483"/>
      <c r="B16" s="493">
        <v>8</v>
      </c>
      <c r="C16" s="203" t="s">
        <v>51</v>
      </c>
      <c r="D16" s="494" t="s">
        <v>42</v>
      </c>
      <c r="E16" s="495" t="s">
        <v>43</v>
      </c>
      <c r="F16" s="497">
        <v>1350430</v>
      </c>
      <c r="G16" s="497">
        <v>1504200</v>
      </c>
      <c r="H16" s="498"/>
      <c r="I16" s="491">
        <f t="shared" si="4"/>
        <v>1504200</v>
      </c>
      <c r="J16" s="507">
        <f t="shared" si="0"/>
        <v>1</v>
      </c>
      <c r="K16" s="464">
        <f t="shared" si="1"/>
        <v>0</v>
      </c>
      <c r="L16" s="464">
        <f>IF(J16=1,SUM($J$6:J16),0)</f>
        <v>7</v>
      </c>
      <c r="M16" s="464">
        <f>IF(K16=1,SUM($K$6:K16),0)</f>
        <v>0</v>
      </c>
      <c r="N16" s="509">
        <f t="shared" si="2"/>
        <v>7</v>
      </c>
      <c r="O16" s="464">
        <f t="shared" si="3"/>
        <v>0</v>
      </c>
      <c r="P16" s="464">
        <f>IF(O16=1,SUM($O$6:O16),0)</f>
        <v>0</v>
      </c>
    </row>
    <row r="17" customHeight="1" spans="1:16">
      <c r="A17" s="483"/>
      <c r="B17" s="493">
        <v>9</v>
      </c>
      <c r="C17" s="203" t="s">
        <v>52</v>
      </c>
      <c r="D17" s="494" t="s">
        <v>45</v>
      </c>
      <c r="E17" s="495" t="s">
        <v>53</v>
      </c>
      <c r="F17" s="497">
        <v>1000000</v>
      </c>
      <c r="G17" s="497">
        <v>1113900</v>
      </c>
      <c r="H17" s="498"/>
      <c r="I17" s="491">
        <f t="shared" si="4"/>
        <v>1113900</v>
      </c>
      <c r="J17" s="507">
        <f t="shared" si="0"/>
        <v>0</v>
      </c>
      <c r="K17" s="464">
        <f t="shared" si="1"/>
        <v>1</v>
      </c>
      <c r="L17" s="464">
        <f>IF(J17=1,SUM($J$6:J17),0)</f>
        <v>0</v>
      </c>
      <c r="M17" s="464">
        <f>IF(K17=1,SUM($K$6:K17),0)</f>
        <v>139</v>
      </c>
      <c r="N17" s="509">
        <f t="shared" si="2"/>
        <v>139</v>
      </c>
      <c r="O17" s="464">
        <f t="shared" si="3"/>
        <v>0</v>
      </c>
      <c r="P17" s="464">
        <f>IF(O17=1,SUM($O$6:O17),0)</f>
        <v>0</v>
      </c>
    </row>
    <row r="18" customHeight="1" spans="1:16">
      <c r="A18" s="483"/>
      <c r="B18" s="493">
        <v>10</v>
      </c>
      <c r="C18" s="203" t="s">
        <v>54</v>
      </c>
      <c r="D18" s="494" t="s">
        <v>42</v>
      </c>
      <c r="E18" s="495" t="s">
        <v>43</v>
      </c>
      <c r="F18" s="497">
        <v>35000</v>
      </c>
      <c r="G18" s="497">
        <v>39000</v>
      </c>
      <c r="H18" s="498"/>
      <c r="I18" s="491">
        <f t="shared" si="4"/>
        <v>39000</v>
      </c>
      <c r="J18" s="507">
        <f t="shared" si="0"/>
        <v>1</v>
      </c>
      <c r="K18" s="464">
        <f t="shared" si="1"/>
        <v>0</v>
      </c>
      <c r="L18" s="464">
        <f>IF(J18=1,SUM($J$6:J18),0)</f>
        <v>8</v>
      </c>
      <c r="M18" s="464">
        <f>IF(K18=1,SUM($K$6:K18),0)</f>
        <v>0</v>
      </c>
      <c r="N18" s="509">
        <f t="shared" si="2"/>
        <v>8</v>
      </c>
      <c r="O18" s="464">
        <f t="shared" si="3"/>
        <v>0</v>
      </c>
      <c r="P18" s="464">
        <f>IF(O18=1,SUM($O$6:O18),0)</f>
        <v>0</v>
      </c>
    </row>
    <row r="19" customHeight="1" spans="1:16">
      <c r="A19" s="483"/>
      <c r="B19" s="493">
        <v>11</v>
      </c>
      <c r="C19" s="203" t="s">
        <v>55</v>
      </c>
      <c r="D19" s="494" t="s">
        <v>42</v>
      </c>
      <c r="E19" s="495" t="s">
        <v>43</v>
      </c>
      <c r="F19" s="497">
        <v>35000</v>
      </c>
      <c r="G19" s="497">
        <v>39000</v>
      </c>
      <c r="H19" s="498"/>
      <c r="I19" s="491">
        <f t="shared" si="4"/>
        <v>39000</v>
      </c>
      <c r="J19" s="507">
        <f t="shared" si="0"/>
        <v>1</v>
      </c>
      <c r="K19" s="464">
        <f t="shared" si="1"/>
        <v>0</v>
      </c>
      <c r="L19" s="464">
        <f>IF(J19=1,SUM($J$6:J19),0)</f>
        <v>9</v>
      </c>
      <c r="M19" s="464">
        <f>IF(K19=1,SUM($K$6:K19),0)</f>
        <v>0</v>
      </c>
      <c r="N19" s="509">
        <f t="shared" si="2"/>
        <v>9</v>
      </c>
      <c r="O19" s="464">
        <f t="shared" si="3"/>
        <v>0</v>
      </c>
      <c r="P19" s="464">
        <f>IF(O19=1,SUM($O$6:O19),0)</f>
        <v>0</v>
      </c>
    </row>
    <row r="20" customHeight="1" spans="1:16">
      <c r="A20" s="483"/>
      <c r="B20" s="493">
        <v>12</v>
      </c>
      <c r="C20" s="203" t="s">
        <v>56</v>
      </c>
      <c r="D20" s="494" t="s">
        <v>42</v>
      </c>
      <c r="E20" s="495" t="s">
        <v>43</v>
      </c>
      <c r="F20" s="497">
        <v>35000</v>
      </c>
      <c r="G20" s="497">
        <v>39000</v>
      </c>
      <c r="H20" s="498"/>
      <c r="I20" s="491">
        <f t="shared" si="4"/>
        <v>39000</v>
      </c>
      <c r="J20" s="507">
        <f t="shared" si="0"/>
        <v>1</v>
      </c>
      <c r="K20" s="464">
        <f t="shared" si="1"/>
        <v>0</v>
      </c>
      <c r="L20" s="464">
        <f>IF(J20=1,SUM($J$6:J20),0)</f>
        <v>10</v>
      </c>
      <c r="M20" s="464">
        <f>IF(K20=1,SUM($K$6:K20),0)</f>
        <v>0</v>
      </c>
      <c r="N20" s="509">
        <f t="shared" si="2"/>
        <v>10</v>
      </c>
      <c r="O20" s="464">
        <f t="shared" si="3"/>
        <v>0</v>
      </c>
      <c r="P20" s="464">
        <f>IF(O20=1,SUM($O$6:O20),0)</f>
        <v>0</v>
      </c>
    </row>
    <row r="21" customHeight="1" spans="1:16">
      <c r="A21" s="483"/>
      <c r="B21" s="493">
        <v>13</v>
      </c>
      <c r="C21" s="203" t="s">
        <v>57</v>
      </c>
      <c r="D21" s="494" t="s">
        <v>42</v>
      </c>
      <c r="E21" s="495" t="s">
        <v>43</v>
      </c>
      <c r="F21" s="497">
        <v>35000</v>
      </c>
      <c r="G21" s="497">
        <v>39000</v>
      </c>
      <c r="H21" s="498"/>
      <c r="I21" s="491">
        <f t="shared" si="4"/>
        <v>39000</v>
      </c>
      <c r="J21" s="507">
        <f t="shared" si="0"/>
        <v>1</v>
      </c>
      <c r="K21" s="464">
        <f t="shared" si="1"/>
        <v>0</v>
      </c>
      <c r="L21" s="464">
        <f>IF(J21=1,SUM($J$6:J21),0)</f>
        <v>11</v>
      </c>
      <c r="M21" s="464">
        <f>IF(K21=1,SUM($K$6:K21),0)</f>
        <v>0</v>
      </c>
      <c r="N21" s="509">
        <f t="shared" si="2"/>
        <v>11</v>
      </c>
      <c r="O21" s="464">
        <f t="shared" si="3"/>
        <v>0</v>
      </c>
      <c r="P21" s="464">
        <f>IF(O21=1,SUM($O$6:O21),0)</f>
        <v>0</v>
      </c>
    </row>
    <row r="22" customHeight="1" spans="1:16">
      <c r="A22" s="483"/>
      <c r="B22" s="493">
        <v>14</v>
      </c>
      <c r="C22" s="203" t="s">
        <v>58</v>
      </c>
      <c r="D22" s="494" t="s">
        <v>42</v>
      </c>
      <c r="E22" s="495" t="s">
        <v>43</v>
      </c>
      <c r="F22" s="497">
        <v>35000</v>
      </c>
      <c r="G22" s="497">
        <v>39000</v>
      </c>
      <c r="H22" s="498"/>
      <c r="I22" s="491">
        <f t="shared" si="4"/>
        <v>39000</v>
      </c>
      <c r="J22" s="507">
        <f t="shared" si="0"/>
        <v>1</v>
      </c>
      <c r="K22" s="464">
        <f t="shared" si="1"/>
        <v>0</v>
      </c>
      <c r="L22" s="464">
        <f>IF(J22=1,SUM($J$6:J22),0)</f>
        <v>12</v>
      </c>
      <c r="M22" s="464">
        <f>IF(K22=1,SUM($K$6:K22),0)</f>
        <v>0</v>
      </c>
      <c r="N22" s="509">
        <f t="shared" si="2"/>
        <v>12</v>
      </c>
      <c r="O22" s="464">
        <f t="shared" si="3"/>
        <v>0</v>
      </c>
      <c r="P22" s="464">
        <f>IF(O22=1,SUM($O$6:O22),0)</f>
        <v>0</v>
      </c>
    </row>
    <row r="23" customHeight="1" spans="1:16">
      <c r="A23" s="483"/>
      <c r="B23" s="493">
        <v>15</v>
      </c>
      <c r="C23" s="203" t="s">
        <v>59</v>
      </c>
      <c r="D23" s="494" t="s">
        <v>42</v>
      </c>
      <c r="E23" s="495" t="s">
        <v>43</v>
      </c>
      <c r="F23" s="497">
        <v>35000</v>
      </c>
      <c r="G23" s="497">
        <v>39000</v>
      </c>
      <c r="H23" s="498"/>
      <c r="I23" s="491">
        <f t="shared" si="4"/>
        <v>39000</v>
      </c>
      <c r="J23" s="507">
        <f t="shared" si="0"/>
        <v>1</v>
      </c>
      <c r="K23" s="464">
        <f t="shared" si="1"/>
        <v>0</v>
      </c>
      <c r="L23" s="464">
        <f>IF(J23=1,SUM($J$6:J23),0)</f>
        <v>13</v>
      </c>
      <c r="M23" s="464">
        <f>IF(K23=1,SUM($K$6:K23),0)</f>
        <v>0</v>
      </c>
      <c r="N23" s="509">
        <f t="shared" si="2"/>
        <v>13</v>
      </c>
      <c r="O23" s="464">
        <f t="shared" si="3"/>
        <v>0</v>
      </c>
      <c r="P23" s="464">
        <f>IF(O23=1,SUM($O$6:O23),0)</f>
        <v>0</v>
      </c>
    </row>
    <row r="24" customHeight="1" spans="1:16">
      <c r="A24" s="483"/>
      <c r="B24" s="493">
        <v>16</v>
      </c>
      <c r="C24" s="203" t="s">
        <v>60</v>
      </c>
      <c r="D24" s="494" t="s">
        <v>42</v>
      </c>
      <c r="E24" s="495" t="s">
        <v>43</v>
      </c>
      <c r="F24" s="497">
        <v>35000</v>
      </c>
      <c r="G24" s="497">
        <v>39000</v>
      </c>
      <c r="H24" s="498"/>
      <c r="I24" s="491">
        <f t="shared" si="4"/>
        <v>39000</v>
      </c>
      <c r="J24" s="507">
        <f t="shared" si="0"/>
        <v>1</v>
      </c>
      <c r="K24" s="464">
        <f t="shared" si="1"/>
        <v>0</v>
      </c>
      <c r="L24" s="464">
        <f>IF(J24=1,SUM($J$6:J24),0)</f>
        <v>14</v>
      </c>
      <c r="M24" s="464">
        <f>IF(K24=1,SUM($K$6:K24),0)</f>
        <v>0</v>
      </c>
      <c r="N24" s="509">
        <f t="shared" si="2"/>
        <v>14</v>
      </c>
      <c r="O24" s="464">
        <f t="shared" si="3"/>
        <v>0</v>
      </c>
      <c r="P24" s="464">
        <f>IF(O24=1,SUM($O$6:O24),0)</f>
        <v>0</v>
      </c>
    </row>
    <row r="25" customHeight="1" spans="1:16">
      <c r="A25" s="483"/>
      <c r="B25" s="493">
        <v>17</v>
      </c>
      <c r="C25" s="203" t="s">
        <v>61</v>
      </c>
      <c r="D25" s="494" t="s">
        <v>42</v>
      </c>
      <c r="E25" s="495" t="s">
        <v>43</v>
      </c>
      <c r="F25" s="497">
        <v>35000</v>
      </c>
      <c r="G25" s="497">
        <v>39000</v>
      </c>
      <c r="H25" s="498"/>
      <c r="I25" s="491">
        <f t="shared" si="4"/>
        <v>39000</v>
      </c>
      <c r="J25" s="507">
        <f t="shared" si="0"/>
        <v>1</v>
      </c>
      <c r="K25" s="464">
        <f t="shared" si="1"/>
        <v>0</v>
      </c>
      <c r="L25" s="464">
        <f>IF(J25=1,SUM($J$6:J25),0)</f>
        <v>15</v>
      </c>
      <c r="M25" s="464">
        <f>IF(K25=1,SUM($K$6:K25),0)</f>
        <v>0</v>
      </c>
      <c r="N25" s="509">
        <f t="shared" si="2"/>
        <v>15</v>
      </c>
      <c r="O25" s="464">
        <f t="shared" si="3"/>
        <v>0</v>
      </c>
      <c r="P25" s="464">
        <f>IF(O25=1,SUM($O$6:O25),0)</f>
        <v>0</v>
      </c>
    </row>
    <row r="26" customHeight="1" spans="1:16">
      <c r="A26" s="483"/>
      <c r="B26" s="493">
        <v>18</v>
      </c>
      <c r="C26" s="203" t="s">
        <v>62</v>
      </c>
      <c r="D26" s="494" t="s">
        <v>42</v>
      </c>
      <c r="E26" s="495" t="s">
        <v>43</v>
      </c>
      <c r="F26" s="497">
        <v>35000</v>
      </c>
      <c r="G26" s="497">
        <v>39000</v>
      </c>
      <c r="H26" s="498"/>
      <c r="I26" s="491">
        <f t="shared" si="4"/>
        <v>39000</v>
      </c>
      <c r="J26" s="507">
        <f t="shared" si="0"/>
        <v>1</v>
      </c>
      <c r="K26" s="464">
        <f t="shared" si="1"/>
        <v>0</v>
      </c>
      <c r="L26" s="464">
        <f>IF(J26=1,SUM($J$6:J26),0)</f>
        <v>16</v>
      </c>
      <c r="M26" s="464">
        <f>IF(K26=1,SUM($K$6:K26),0)</f>
        <v>0</v>
      </c>
      <c r="N26" s="509">
        <f t="shared" si="2"/>
        <v>16</v>
      </c>
      <c r="O26" s="464">
        <f t="shared" si="3"/>
        <v>0</v>
      </c>
      <c r="P26" s="464">
        <f>IF(O26=1,SUM($O$6:O26),0)</f>
        <v>0</v>
      </c>
    </row>
    <row r="27" customHeight="1" spans="1:16">
      <c r="A27" s="483"/>
      <c r="B27" s="493">
        <v>19</v>
      </c>
      <c r="C27" s="203" t="s">
        <v>63</v>
      </c>
      <c r="D27" s="494" t="s">
        <v>42</v>
      </c>
      <c r="E27" s="495" t="s">
        <v>43</v>
      </c>
      <c r="F27" s="497">
        <v>155100</v>
      </c>
      <c r="G27" s="497">
        <v>172800</v>
      </c>
      <c r="H27" s="498"/>
      <c r="I27" s="491">
        <f t="shared" si="4"/>
        <v>172800</v>
      </c>
      <c r="J27" s="507">
        <f t="shared" si="0"/>
        <v>1</v>
      </c>
      <c r="K27" s="464">
        <f t="shared" si="1"/>
        <v>0</v>
      </c>
      <c r="L27" s="464">
        <f>IF(J27=1,SUM($J$6:J27),0)</f>
        <v>17</v>
      </c>
      <c r="M27" s="464">
        <f>IF(K27=1,SUM($K$6:K27),0)</f>
        <v>0</v>
      </c>
      <c r="N27" s="509">
        <f t="shared" si="2"/>
        <v>17</v>
      </c>
      <c r="O27" s="464">
        <f t="shared" si="3"/>
        <v>0</v>
      </c>
      <c r="P27" s="464">
        <f>IF(O27=1,SUM($O$6:O27),0)</f>
        <v>0</v>
      </c>
    </row>
    <row r="28" customHeight="1" spans="1:16">
      <c r="A28" s="483"/>
      <c r="B28" s="493">
        <v>20</v>
      </c>
      <c r="C28" s="203" t="s">
        <v>64</v>
      </c>
      <c r="D28" s="494" t="s">
        <v>42</v>
      </c>
      <c r="E28" s="495" t="s">
        <v>43</v>
      </c>
      <c r="F28" s="497">
        <v>155100</v>
      </c>
      <c r="G28" s="497">
        <v>172800</v>
      </c>
      <c r="H28" s="498"/>
      <c r="I28" s="491">
        <f t="shared" si="4"/>
        <v>172800</v>
      </c>
      <c r="J28" s="507">
        <f t="shared" si="0"/>
        <v>1</v>
      </c>
      <c r="K28" s="464">
        <f t="shared" si="1"/>
        <v>0</v>
      </c>
      <c r="L28" s="464">
        <f>IF(J28=1,SUM($J$6:J28),0)</f>
        <v>18</v>
      </c>
      <c r="M28" s="464">
        <f>IF(K28=1,SUM($K$6:K28),0)</f>
        <v>0</v>
      </c>
      <c r="N28" s="509">
        <f t="shared" si="2"/>
        <v>18</v>
      </c>
      <c r="O28" s="464">
        <f t="shared" si="3"/>
        <v>0</v>
      </c>
      <c r="P28" s="464">
        <f>IF(O28=1,SUM($O$6:O28),0)</f>
        <v>0</v>
      </c>
    </row>
    <row r="29" customHeight="1" spans="1:16">
      <c r="A29" s="483"/>
      <c r="B29" s="493">
        <v>21</v>
      </c>
      <c r="C29" s="203" t="s">
        <v>65</v>
      </c>
      <c r="D29" s="494" t="s">
        <v>42</v>
      </c>
      <c r="E29" s="495" t="s">
        <v>43</v>
      </c>
      <c r="F29" s="497">
        <v>155100</v>
      </c>
      <c r="G29" s="497">
        <v>172800</v>
      </c>
      <c r="H29" s="498"/>
      <c r="I29" s="491">
        <f t="shared" si="4"/>
        <v>172800</v>
      </c>
      <c r="J29" s="507">
        <f t="shared" si="0"/>
        <v>1</v>
      </c>
      <c r="K29" s="464">
        <f t="shared" si="1"/>
        <v>0</v>
      </c>
      <c r="L29" s="464">
        <f>IF(J29=1,SUM($J$6:J29),0)</f>
        <v>19</v>
      </c>
      <c r="M29" s="464">
        <f>IF(K29=1,SUM($K$6:K29),0)</f>
        <v>0</v>
      </c>
      <c r="N29" s="509">
        <f t="shared" si="2"/>
        <v>19</v>
      </c>
      <c r="O29" s="464">
        <f t="shared" si="3"/>
        <v>0</v>
      </c>
      <c r="P29" s="464">
        <f>IF(O29=1,SUM($O$6:O29),0)</f>
        <v>0</v>
      </c>
    </row>
    <row r="30" customHeight="1" spans="1:16">
      <c r="A30" s="483"/>
      <c r="B30" s="493">
        <v>22</v>
      </c>
      <c r="C30" s="203" t="s">
        <v>66</v>
      </c>
      <c r="D30" s="494" t="s">
        <v>42</v>
      </c>
      <c r="E30" s="495" t="s">
        <v>43</v>
      </c>
      <c r="F30" s="497">
        <v>155100</v>
      </c>
      <c r="G30" s="497">
        <v>172800</v>
      </c>
      <c r="H30" s="498"/>
      <c r="I30" s="491">
        <f t="shared" si="4"/>
        <v>172800</v>
      </c>
      <c r="J30" s="507">
        <f t="shared" si="0"/>
        <v>1</v>
      </c>
      <c r="K30" s="464">
        <f t="shared" si="1"/>
        <v>0</v>
      </c>
      <c r="L30" s="464">
        <f>IF(J30=1,SUM($J$6:J30),0)</f>
        <v>20</v>
      </c>
      <c r="M30" s="464">
        <f>IF(K30=1,SUM($K$6:K30),0)</f>
        <v>0</v>
      </c>
      <c r="N30" s="509">
        <f t="shared" si="2"/>
        <v>20</v>
      </c>
      <c r="O30" s="464">
        <f t="shared" si="3"/>
        <v>0</v>
      </c>
      <c r="P30" s="464">
        <f>IF(O30=1,SUM($O$6:O30),0)</f>
        <v>0</v>
      </c>
    </row>
    <row r="31" customHeight="1" spans="1:16">
      <c r="A31" s="483"/>
      <c r="B31" s="493">
        <v>23</v>
      </c>
      <c r="C31" s="203" t="s">
        <v>67</v>
      </c>
      <c r="D31" s="494" t="s">
        <v>42</v>
      </c>
      <c r="E31" s="495" t="s">
        <v>43</v>
      </c>
      <c r="F31" s="497">
        <v>155100</v>
      </c>
      <c r="G31" s="497">
        <v>172800</v>
      </c>
      <c r="H31" s="498"/>
      <c r="I31" s="491">
        <f t="shared" si="4"/>
        <v>172800</v>
      </c>
      <c r="J31" s="507">
        <f t="shared" si="0"/>
        <v>1</v>
      </c>
      <c r="K31" s="464">
        <f t="shared" si="1"/>
        <v>0</v>
      </c>
      <c r="L31" s="464">
        <f>IF(J31=1,SUM($J$6:J31),0)</f>
        <v>21</v>
      </c>
      <c r="M31" s="464">
        <f>IF(K31=1,SUM($K$6:K31),0)</f>
        <v>0</v>
      </c>
      <c r="N31" s="509">
        <f t="shared" si="2"/>
        <v>21</v>
      </c>
      <c r="O31" s="464">
        <f t="shared" si="3"/>
        <v>0</v>
      </c>
      <c r="P31" s="464">
        <f>IF(O31=1,SUM($O$6:O31),0)</f>
        <v>0</v>
      </c>
    </row>
    <row r="32" customHeight="1" spans="1:16">
      <c r="A32" s="483"/>
      <c r="B32" s="493">
        <v>24</v>
      </c>
      <c r="C32" s="203" t="s">
        <v>68</v>
      </c>
      <c r="D32" s="494" t="s">
        <v>45</v>
      </c>
      <c r="E32" s="495" t="s">
        <v>43</v>
      </c>
      <c r="F32" s="497">
        <v>723500</v>
      </c>
      <c r="G32" s="497">
        <v>723500</v>
      </c>
      <c r="H32" s="498"/>
      <c r="I32" s="491">
        <f t="shared" si="4"/>
        <v>723500</v>
      </c>
      <c r="J32" s="507">
        <f t="shared" si="0"/>
        <v>0</v>
      </c>
      <c r="K32" s="464">
        <f t="shared" si="1"/>
        <v>1</v>
      </c>
      <c r="L32" s="464">
        <f>IF(J32=1,SUM($J$6:J32),0)</f>
        <v>0</v>
      </c>
      <c r="M32" s="464">
        <f>IF(K32=1,SUM($K$6:K32),0)</f>
        <v>140</v>
      </c>
      <c r="N32" s="509">
        <f t="shared" si="2"/>
        <v>140</v>
      </c>
      <c r="O32" s="464">
        <f t="shared" si="3"/>
        <v>0</v>
      </c>
      <c r="P32" s="464">
        <f>IF(O32=1,SUM($O$6:O32),0)</f>
        <v>0</v>
      </c>
    </row>
    <row r="33" customHeight="1" spans="1:16">
      <c r="A33" s="483"/>
      <c r="B33" s="493">
        <v>25</v>
      </c>
      <c r="C33" s="203" t="s">
        <v>69</v>
      </c>
      <c r="D33" s="494" t="s">
        <v>45</v>
      </c>
      <c r="E33" s="495" t="s">
        <v>43</v>
      </c>
      <c r="F33" s="497">
        <v>723500</v>
      </c>
      <c r="G33" s="497">
        <v>723500</v>
      </c>
      <c r="H33" s="498"/>
      <c r="I33" s="491">
        <f t="shared" si="4"/>
        <v>723500</v>
      </c>
      <c r="J33" s="507">
        <f t="shared" si="0"/>
        <v>0</v>
      </c>
      <c r="K33" s="464">
        <f t="shared" si="1"/>
        <v>1</v>
      </c>
      <c r="L33" s="464">
        <f>IF(J33=1,SUM($J$6:J33),0)</f>
        <v>0</v>
      </c>
      <c r="M33" s="464">
        <f>IF(K33=1,SUM($K$6:K33),0)</f>
        <v>141</v>
      </c>
      <c r="N33" s="509">
        <f t="shared" si="2"/>
        <v>141</v>
      </c>
      <c r="O33" s="464">
        <f t="shared" si="3"/>
        <v>0</v>
      </c>
      <c r="P33" s="464">
        <f>IF(O33=1,SUM($O$6:O33),0)</f>
        <v>0</v>
      </c>
    </row>
    <row r="34" customHeight="1" spans="1:16">
      <c r="A34" s="483"/>
      <c r="B34" s="493">
        <v>26</v>
      </c>
      <c r="C34" s="203" t="s">
        <v>70</v>
      </c>
      <c r="D34" s="494" t="s">
        <v>45</v>
      </c>
      <c r="E34" s="495" t="s">
        <v>43</v>
      </c>
      <c r="F34" s="497">
        <v>757500</v>
      </c>
      <c r="G34" s="497">
        <v>757500</v>
      </c>
      <c r="H34" s="498"/>
      <c r="I34" s="491">
        <f t="shared" si="4"/>
        <v>757500</v>
      </c>
      <c r="J34" s="507">
        <f t="shared" si="0"/>
        <v>0</v>
      </c>
      <c r="K34" s="464">
        <f t="shared" si="1"/>
        <v>1</v>
      </c>
      <c r="L34" s="464">
        <f>IF(J34=1,SUM($J$6:J34),0)</f>
        <v>0</v>
      </c>
      <c r="M34" s="464">
        <f>IF(K34=1,SUM($K$6:K34),0)</f>
        <v>142</v>
      </c>
      <c r="N34" s="509">
        <f t="shared" si="2"/>
        <v>142</v>
      </c>
      <c r="O34" s="464">
        <f t="shared" si="3"/>
        <v>0</v>
      </c>
      <c r="P34" s="464">
        <f>IF(O34=1,SUM($O$6:O34),0)</f>
        <v>0</v>
      </c>
    </row>
    <row r="35" customHeight="1" spans="1:16">
      <c r="A35" s="483"/>
      <c r="B35" s="493">
        <v>27</v>
      </c>
      <c r="C35" s="203" t="s">
        <v>71</v>
      </c>
      <c r="D35" s="494" t="s">
        <v>45</v>
      </c>
      <c r="E35" s="495" t="s">
        <v>43</v>
      </c>
      <c r="F35" s="497">
        <v>757500</v>
      </c>
      <c r="G35" s="497">
        <v>757500</v>
      </c>
      <c r="H35" s="498"/>
      <c r="I35" s="491">
        <f t="shared" si="4"/>
        <v>757500</v>
      </c>
      <c r="J35" s="507">
        <f t="shared" si="0"/>
        <v>0</v>
      </c>
      <c r="K35" s="464">
        <f t="shared" si="1"/>
        <v>1</v>
      </c>
      <c r="L35" s="464">
        <f>IF(J35=1,SUM($J$6:J35),0)</f>
        <v>0</v>
      </c>
      <c r="M35" s="464">
        <f>IF(K35=1,SUM($K$6:K35),0)</f>
        <v>143</v>
      </c>
      <c r="N35" s="509">
        <f t="shared" si="2"/>
        <v>143</v>
      </c>
      <c r="O35" s="464">
        <f t="shared" si="3"/>
        <v>0</v>
      </c>
      <c r="P35" s="464">
        <f>IF(O35=1,SUM($O$6:O35),0)</f>
        <v>0</v>
      </c>
    </row>
    <row r="36" customHeight="1" spans="1:16">
      <c r="A36" s="483"/>
      <c r="B36" s="493">
        <v>28</v>
      </c>
      <c r="C36" s="203" t="s">
        <v>72</v>
      </c>
      <c r="D36" s="494" t="s">
        <v>45</v>
      </c>
      <c r="E36" s="495" t="s">
        <v>43</v>
      </c>
      <c r="F36" s="497">
        <v>733500</v>
      </c>
      <c r="G36" s="497">
        <v>753700</v>
      </c>
      <c r="H36" s="498"/>
      <c r="I36" s="491">
        <f t="shared" si="4"/>
        <v>753700</v>
      </c>
      <c r="J36" s="507">
        <f t="shared" si="0"/>
        <v>0</v>
      </c>
      <c r="K36" s="464">
        <f t="shared" si="1"/>
        <v>1</v>
      </c>
      <c r="L36" s="464">
        <f>IF(J36=1,SUM($J$6:J36),0)</f>
        <v>0</v>
      </c>
      <c r="M36" s="464">
        <f>IF(K36=1,SUM($K$6:K36),0)</f>
        <v>144</v>
      </c>
      <c r="N36" s="509">
        <f t="shared" si="2"/>
        <v>144</v>
      </c>
      <c r="O36" s="464">
        <f t="shared" si="3"/>
        <v>0</v>
      </c>
      <c r="P36" s="464">
        <f>IF(O36=1,SUM($O$6:O36),0)</f>
        <v>0</v>
      </c>
    </row>
    <row r="37" customHeight="1" spans="1:16">
      <c r="A37" s="483"/>
      <c r="B37" s="493">
        <v>29</v>
      </c>
      <c r="C37" s="203" t="s">
        <v>73</v>
      </c>
      <c r="D37" s="494" t="s">
        <v>45</v>
      </c>
      <c r="E37" s="495" t="s">
        <v>43</v>
      </c>
      <c r="F37" s="497">
        <v>823500</v>
      </c>
      <c r="G37" s="497">
        <v>846200</v>
      </c>
      <c r="H37" s="498"/>
      <c r="I37" s="491">
        <f t="shared" si="4"/>
        <v>846200</v>
      </c>
      <c r="J37" s="507">
        <f t="shared" si="0"/>
        <v>0</v>
      </c>
      <c r="K37" s="464">
        <f t="shared" si="1"/>
        <v>1</v>
      </c>
      <c r="L37" s="464">
        <f>IF(J37=1,SUM($J$6:J37),0)</f>
        <v>0</v>
      </c>
      <c r="M37" s="464">
        <f>IF(K37=1,SUM($K$6:K37),0)</f>
        <v>145</v>
      </c>
      <c r="N37" s="509">
        <f t="shared" si="2"/>
        <v>145</v>
      </c>
      <c r="O37" s="464">
        <f t="shared" si="3"/>
        <v>0</v>
      </c>
      <c r="P37" s="464">
        <f>IF(O37=1,SUM($O$6:O37),0)</f>
        <v>0</v>
      </c>
    </row>
    <row r="38" customHeight="1" spans="1:16">
      <c r="A38" s="483"/>
      <c r="B38" s="493">
        <v>30</v>
      </c>
      <c r="C38" s="203" t="s">
        <v>74</v>
      </c>
      <c r="D38" s="494" t="s">
        <v>45</v>
      </c>
      <c r="E38" s="495" t="s">
        <v>43</v>
      </c>
      <c r="F38" s="497">
        <v>1156500</v>
      </c>
      <c r="G38" s="497">
        <v>1285000</v>
      </c>
      <c r="H38" s="498"/>
      <c r="I38" s="491">
        <f t="shared" si="4"/>
        <v>1285000</v>
      </c>
      <c r="J38" s="507">
        <f t="shared" si="0"/>
        <v>0</v>
      </c>
      <c r="K38" s="464">
        <f t="shared" si="1"/>
        <v>1</v>
      </c>
      <c r="L38" s="464">
        <f>IF(J38=1,SUM($J$6:J38),0)</f>
        <v>0</v>
      </c>
      <c r="M38" s="464">
        <f>IF(K38=1,SUM($K$6:K38),0)</f>
        <v>146</v>
      </c>
      <c r="N38" s="509">
        <f t="shared" si="2"/>
        <v>146</v>
      </c>
      <c r="O38" s="464">
        <f t="shared" si="3"/>
        <v>0</v>
      </c>
      <c r="P38" s="464">
        <f>IF(O38=1,SUM($O$6:O38),0)</f>
        <v>0</v>
      </c>
    </row>
    <row r="39" customHeight="1" spans="1:16">
      <c r="A39" s="483"/>
      <c r="B39" s="493">
        <v>31</v>
      </c>
      <c r="C39" s="203" t="s">
        <v>75</v>
      </c>
      <c r="D39" s="494" t="s">
        <v>45</v>
      </c>
      <c r="E39" s="495" t="s">
        <v>43</v>
      </c>
      <c r="F39" s="497">
        <v>1237500</v>
      </c>
      <c r="G39" s="497">
        <v>1375000</v>
      </c>
      <c r="H39" s="498"/>
      <c r="I39" s="491">
        <f t="shared" ref="I39:I57" si="5">IF($I$5=$G$4,G39,(IF($I$5=$F$4,F39,0)))</f>
        <v>1375000</v>
      </c>
      <c r="J39" s="507">
        <f t="shared" si="0"/>
        <v>0</v>
      </c>
      <c r="K39" s="464">
        <f t="shared" si="1"/>
        <v>1</v>
      </c>
      <c r="L39" s="464">
        <f>IF(J39=1,SUM($J$6:J39),0)</f>
        <v>0</v>
      </c>
      <c r="M39" s="464">
        <f>IF(K39=1,SUM($K$6:K39),0)</f>
        <v>147</v>
      </c>
      <c r="N39" s="509">
        <f t="shared" si="2"/>
        <v>147</v>
      </c>
      <c r="O39" s="464">
        <f t="shared" si="3"/>
        <v>0</v>
      </c>
      <c r="P39" s="464">
        <f>IF(O39=1,SUM($O$6:O39),0)</f>
        <v>0</v>
      </c>
    </row>
    <row r="40" customHeight="1" spans="1:16">
      <c r="A40" s="483"/>
      <c r="B40" s="493">
        <v>32</v>
      </c>
      <c r="C40" s="203" t="s">
        <v>76</v>
      </c>
      <c r="D40" s="494" t="s">
        <v>45</v>
      </c>
      <c r="E40" s="495" t="s">
        <v>43</v>
      </c>
      <c r="F40" s="497">
        <v>1287000</v>
      </c>
      <c r="G40" s="497">
        <v>1430000</v>
      </c>
      <c r="H40" s="498"/>
      <c r="I40" s="491">
        <f t="shared" si="5"/>
        <v>1430000</v>
      </c>
      <c r="J40" s="507">
        <f t="shared" si="0"/>
        <v>0</v>
      </c>
      <c r="K40" s="464">
        <f t="shared" si="1"/>
        <v>1</v>
      </c>
      <c r="L40" s="464">
        <f>IF(J40=1,SUM($J$6:J40),0)</f>
        <v>0</v>
      </c>
      <c r="M40" s="464">
        <f>IF(K40=1,SUM($K$6:K40),0)</f>
        <v>148</v>
      </c>
      <c r="N40" s="509">
        <f t="shared" si="2"/>
        <v>148</v>
      </c>
      <c r="O40" s="464">
        <f t="shared" si="3"/>
        <v>0</v>
      </c>
      <c r="P40" s="464">
        <f>IF(O40=1,SUM($O$6:O40),0)</f>
        <v>0</v>
      </c>
    </row>
    <row r="41" customHeight="1" spans="1:16">
      <c r="A41" s="483"/>
      <c r="B41" s="493">
        <v>33</v>
      </c>
      <c r="C41" s="203" t="s">
        <v>77</v>
      </c>
      <c r="D41" s="494" t="s">
        <v>45</v>
      </c>
      <c r="E41" s="495" t="s">
        <v>43</v>
      </c>
      <c r="F41" s="497">
        <v>1336500</v>
      </c>
      <c r="G41" s="497">
        <v>1485000</v>
      </c>
      <c r="H41" s="498"/>
      <c r="I41" s="491">
        <f t="shared" si="5"/>
        <v>1485000</v>
      </c>
      <c r="J41" s="507">
        <f t="shared" si="0"/>
        <v>0</v>
      </c>
      <c r="K41" s="464">
        <f t="shared" si="1"/>
        <v>1</v>
      </c>
      <c r="L41" s="464">
        <f>IF(J41=1,SUM($J$6:J41),0)</f>
        <v>0</v>
      </c>
      <c r="M41" s="464">
        <f>IF(K41=1,SUM($K$6:K41),0)</f>
        <v>149</v>
      </c>
      <c r="N41" s="509">
        <f t="shared" si="2"/>
        <v>149</v>
      </c>
      <c r="O41" s="464">
        <f t="shared" si="3"/>
        <v>0</v>
      </c>
      <c r="P41" s="464">
        <f>IF(O41=1,SUM($O$6:O41),0)</f>
        <v>0</v>
      </c>
    </row>
    <row r="42" customHeight="1" spans="1:16">
      <c r="A42" s="483"/>
      <c r="B42" s="493">
        <v>34</v>
      </c>
      <c r="C42" s="203" t="s">
        <v>78</v>
      </c>
      <c r="D42" s="494" t="s">
        <v>45</v>
      </c>
      <c r="E42" s="495" t="s">
        <v>43</v>
      </c>
      <c r="F42" s="497">
        <v>1336500</v>
      </c>
      <c r="G42" s="497">
        <v>1485000</v>
      </c>
      <c r="H42" s="498"/>
      <c r="I42" s="491">
        <f t="shared" si="5"/>
        <v>1485000</v>
      </c>
      <c r="J42" s="507">
        <f t="shared" si="0"/>
        <v>0</v>
      </c>
      <c r="K42" s="464">
        <f t="shared" si="1"/>
        <v>1</v>
      </c>
      <c r="L42" s="464">
        <f>IF(J42=1,SUM($J$6:J42),0)</f>
        <v>0</v>
      </c>
      <c r="M42" s="464">
        <f>IF(K42=1,SUM($K$6:K42),0)</f>
        <v>150</v>
      </c>
      <c r="N42" s="509">
        <f t="shared" si="2"/>
        <v>150</v>
      </c>
      <c r="O42" s="464">
        <f t="shared" si="3"/>
        <v>0</v>
      </c>
      <c r="P42" s="464">
        <f>IF(O42=1,SUM($O$6:O42),0)</f>
        <v>0</v>
      </c>
    </row>
    <row r="43" customHeight="1" spans="1:16">
      <c r="A43" s="483"/>
      <c r="B43" s="493">
        <v>35</v>
      </c>
      <c r="C43" s="203" t="s">
        <v>79</v>
      </c>
      <c r="D43" s="494" t="s">
        <v>45</v>
      </c>
      <c r="E43" s="495" t="s">
        <v>43</v>
      </c>
      <c r="F43" s="497">
        <v>2866500</v>
      </c>
      <c r="G43" s="497">
        <v>3030000</v>
      </c>
      <c r="H43" s="498"/>
      <c r="I43" s="491">
        <f t="shared" si="5"/>
        <v>3030000</v>
      </c>
      <c r="J43" s="507">
        <f t="shared" si="0"/>
        <v>0</v>
      </c>
      <c r="K43" s="464">
        <f t="shared" si="1"/>
        <v>1</v>
      </c>
      <c r="L43" s="464">
        <f>IF(J43=1,SUM($J$6:J43),0)</f>
        <v>0</v>
      </c>
      <c r="M43" s="464">
        <f>IF(K43=1,SUM($K$6:K43),0)</f>
        <v>151</v>
      </c>
      <c r="N43" s="509">
        <f t="shared" si="2"/>
        <v>151</v>
      </c>
      <c r="O43" s="464">
        <f t="shared" si="3"/>
        <v>0</v>
      </c>
      <c r="P43" s="464">
        <f>IF(O43=1,SUM($O$6:O43),0)</f>
        <v>0</v>
      </c>
    </row>
    <row r="44" customHeight="1" spans="1:16">
      <c r="A44" s="483"/>
      <c r="B44" s="493">
        <v>36</v>
      </c>
      <c r="C44" s="203" t="s">
        <v>80</v>
      </c>
      <c r="D44" s="494" t="s">
        <v>45</v>
      </c>
      <c r="E44" s="495" t="s">
        <v>43</v>
      </c>
      <c r="F44" s="497">
        <v>545000</v>
      </c>
      <c r="G44" s="497">
        <v>545000</v>
      </c>
      <c r="H44" s="498"/>
      <c r="I44" s="491">
        <f t="shared" si="5"/>
        <v>545000</v>
      </c>
      <c r="J44" s="507">
        <f t="shared" si="0"/>
        <v>0</v>
      </c>
      <c r="K44" s="464">
        <f t="shared" si="1"/>
        <v>1</v>
      </c>
      <c r="L44" s="464">
        <f>IF(J44=1,SUM($J$6:J44),0)</f>
        <v>0</v>
      </c>
      <c r="M44" s="464">
        <f>IF(K44=1,SUM($K$6:K44),0)</f>
        <v>152</v>
      </c>
      <c r="N44" s="509">
        <f t="shared" si="2"/>
        <v>152</v>
      </c>
      <c r="O44" s="464">
        <f t="shared" si="3"/>
        <v>0</v>
      </c>
      <c r="P44" s="464">
        <f>IF(O44=1,SUM($O$6:O44),0)</f>
        <v>0</v>
      </c>
    </row>
    <row r="45" customHeight="1" spans="1:16">
      <c r="A45" s="483"/>
      <c r="B45" s="493">
        <v>37</v>
      </c>
      <c r="C45" s="203" t="s">
        <v>81</v>
      </c>
      <c r="D45" s="494" t="s">
        <v>45</v>
      </c>
      <c r="E45" s="495" t="s">
        <v>43</v>
      </c>
      <c r="F45" s="497">
        <v>545000</v>
      </c>
      <c r="G45" s="497">
        <v>545000</v>
      </c>
      <c r="H45" s="498"/>
      <c r="I45" s="491">
        <f t="shared" si="5"/>
        <v>545000</v>
      </c>
      <c r="J45" s="507">
        <f t="shared" si="0"/>
        <v>0</v>
      </c>
      <c r="K45" s="464">
        <f t="shared" si="1"/>
        <v>1</v>
      </c>
      <c r="L45" s="464">
        <f>IF(J45=1,SUM($J$6:J45),0)</f>
        <v>0</v>
      </c>
      <c r="M45" s="464">
        <f>IF(K45=1,SUM($K$6:K45),0)</f>
        <v>153</v>
      </c>
      <c r="N45" s="509">
        <f t="shared" si="2"/>
        <v>153</v>
      </c>
      <c r="O45" s="464">
        <f t="shared" si="3"/>
        <v>0</v>
      </c>
      <c r="P45" s="464">
        <f>IF(O45=1,SUM($O$6:O45),0)</f>
        <v>0</v>
      </c>
    </row>
    <row r="46" customHeight="1" spans="1:16">
      <c r="A46" s="483"/>
      <c r="B46" s="493">
        <v>38</v>
      </c>
      <c r="C46" s="203" t="s">
        <v>82</v>
      </c>
      <c r="D46" s="494" t="s">
        <v>42</v>
      </c>
      <c r="E46" s="495" t="s">
        <v>43</v>
      </c>
      <c r="F46" s="497">
        <v>2250810</v>
      </c>
      <c r="G46" s="497">
        <v>4255800</v>
      </c>
      <c r="H46" s="498"/>
      <c r="I46" s="491">
        <f t="shared" si="5"/>
        <v>4255800</v>
      </c>
      <c r="J46" s="507">
        <f t="shared" si="0"/>
        <v>1</v>
      </c>
      <c r="K46" s="464">
        <f t="shared" si="1"/>
        <v>0</v>
      </c>
      <c r="L46" s="464">
        <f>IF(J46=1,SUM($J$6:J46),0)</f>
        <v>22</v>
      </c>
      <c r="M46" s="464">
        <f>IF(K46=1,SUM($K$6:K46),0)</f>
        <v>0</v>
      </c>
      <c r="N46" s="509">
        <f t="shared" si="2"/>
        <v>22</v>
      </c>
      <c r="O46" s="464">
        <f t="shared" si="3"/>
        <v>0</v>
      </c>
      <c r="P46" s="464">
        <f>IF(O46=1,SUM($O$6:O46),0)</f>
        <v>0</v>
      </c>
    </row>
    <row r="47" customHeight="1" spans="1:16">
      <c r="A47" s="483"/>
      <c r="B47" s="493">
        <v>39</v>
      </c>
      <c r="C47" s="203" t="s">
        <v>83</v>
      </c>
      <c r="D47" s="494" t="s">
        <v>42</v>
      </c>
      <c r="E47" s="495" t="s">
        <v>43</v>
      </c>
      <c r="F47" s="497">
        <v>2250810</v>
      </c>
      <c r="G47" s="497">
        <v>4255800</v>
      </c>
      <c r="H47" s="498"/>
      <c r="I47" s="491">
        <f t="shared" si="5"/>
        <v>4255800</v>
      </c>
      <c r="J47" s="507">
        <f t="shared" si="0"/>
        <v>1</v>
      </c>
      <c r="K47" s="464">
        <f t="shared" si="1"/>
        <v>0</v>
      </c>
      <c r="L47" s="464">
        <f>IF(J47=1,SUM($J$6:J47),0)</f>
        <v>23</v>
      </c>
      <c r="M47" s="464">
        <f>IF(K47=1,SUM($K$6:K47),0)</f>
        <v>0</v>
      </c>
      <c r="N47" s="509">
        <f t="shared" si="2"/>
        <v>23</v>
      </c>
      <c r="O47" s="464">
        <f t="shared" si="3"/>
        <v>0</v>
      </c>
      <c r="P47" s="464">
        <f>IF(O47=1,SUM($O$6:O47),0)</f>
        <v>0</v>
      </c>
    </row>
    <row r="48" customHeight="1" spans="1:16">
      <c r="A48" s="483"/>
      <c r="B48" s="493">
        <v>40</v>
      </c>
      <c r="C48" s="203" t="s">
        <v>84</v>
      </c>
      <c r="D48" s="494" t="s">
        <v>42</v>
      </c>
      <c r="E48" s="495" t="s">
        <v>43</v>
      </c>
      <c r="F48" s="497">
        <v>2250810</v>
      </c>
      <c r="G48" s="497">
        <v>4255800</v>
      </c>
      <c r="H48" s="498"/>
      <c r="I48" s="491">
        <f t="shared" si="5"/>
        <v>4255800</v>
      </c>
      <c r="J48" s="507">
        <f t="shared" si="0"/>
        <v>1</v>
      </c>
      <c r="K48" s="464">
        <f t="shared" si="1"/>
        <v>0</v>
      </c>
      <c r="L48" s="464">
        <f>IF(J48=1,SUM($J$6:J48),0)</f>
        <v>24</v>
      </c>
      <c r="M48" s="464">
        <f>IF(K48=1,SUM($K$6:K48),0)</f>
        <v>0</v>
      </c>
      <c r="N48" s="509">
        <f t="shared" si="2"/>
        <v>24</v>
      </c>
      <c r="O48" s="464">
        <f t="shared" si="3"/>
        <v>0</v>
      </c>
      <c r="P48" s="464">
        <f>IF(O48=1,SUM($O$6:O48),0)</f>
        <v>0</v>
      </c>
    </row>
    <row r="49" customHeight="1" spans="1:16">
      <c r="A49" s="483"/>
      <c r="B49" s="493">
        <v>41</v>
      </c>
      <c r="C49" s="203" t="s">
        <v>85</v>
      </c>
      <c r="D49" s="494" t="s">
        <v>42</v>
      </c>
      <c r="E49" s="495" t="s">
        <v>43</v>
      </c>
      <c r="F49" s="497">
        <v>2250810</v>
      </c>
      <c r="G49" s="497">
        <v>4255800</v>
      </c>
      <c r="H49" s="498"/>
      <c r="I49" s="491">
        <f t="shared" si="5"/>
        <v>4255800</v>
      </c>
      <c r="J49" s="507">
        <f t="shared" si="0"/>
        <v>1</v>
      </c>
      <c r="K49" s="464">
        <f t="shared" si="1"/>
        <v>0</v>
      </c>
      <c r="L49" s="464">
        <f>IF(J49=1,SUM($J$6:J49),0)</f>
        <v>25</v>
      </c>
      <c r="M49" s="464">
        <f>IF(K49=1,SUM($K$6:K49),0)</f>
        <v>0</v>
      </c>
      <c r="N49" s="509">
        <f t="shared" si="2"/>
        <v>25</v>
      </c>
      <c r="O49" s="464">
        <f t="shared" si="3"/>
        <v>0</v>
      </c>
      <c r="P49" s="464">
        <f>IF(O49=1,SUM($O$6:O49),0)</f>
        <v>0</v>
      </c>
    </row>
    <row r="50" customHeight="1" spans="1:16">
      <c r="A50" s="483"/>
      <c r="B50" s="493">
        <v>42</v>
      </c>
      <c r="C50" s="203" t="s">
        <v>86</v>
      </c>
      <c r="D50" s="494" t="s">
        <v>42</v>
      </c>
      <c r="E50" s="495" t="s">
        <v>43</v>
      </c>
      <c r="F50" s="497">
        <v>2250810</v>
      </c>
      <c r="G50" s="497">
        <v>4255800</v>
      </c>
      <c r="H50" s="498"/>
      <c r="I50" s="491">
        <f t="shared" si="5"/>
        <v>4255800</v>
      </c>
      <c r="J50" s="507">
        <f t="shared" si="0"/>
        <v>1</v>
      </c>
      <c r="K50" s="464">
        <f t="shared" si="1"/>
        <v>0</v>
      </c>
      <c r="L50" s="464">
        <f>IF(J50=1,SUM($J$6:J50),0)</f>
        <v>26</v>
      </c>
      <c r="M50" s="464">
        <f>IF(K50=1,SUM($K$6:K50),0)</f>
        <v>0</v>
      </c>
      <c r="N50" s="509">
        <f t="shared" si="2"/>
        <v>26</v>
      </c>
      <c r="O50" s="464">
        <f t="shared" si="3"/>
        <v>0</v>
      </c>
      <c r="P50" s="464">
        <f>IF(O50=1,SUM($O$6:O50),0)</f>
        <v>0</v>
      </c>
    </row>
    <row r="51" customHeight="1" spans="1:16">
      <c r="A51" s="483"/>
      <c r="B51" s="493">
        <v>43</v>
      </c>
      <c r="C51" s="203" t="s">
        <v>87</v>
      </c>
      <c r="D51" s="494" t="s">
        <v>42</v>
      </c>
      <c r="E51" s="495" t="s">
        <v>43</v>
      </c>
      <c r="F51" s="497">
        <v>2250810</v>
      </c>
      <c r="G51" s="497">
        <v>4255800</v>
      </c>
      <c r="H51" s="498"/>
      <c r="I51" s="491">
        <f t="shared" si="5"/>
        <v>4255800</v>
      </c>
      <c r="J51" s="507">
        <f t="shared" si="0"/>
        <v>1</v>
      </c>
      <c r="K51" s="464">
        <f t="shared" si="1"/>
        <v>0</v>
      </c>
      <c r="L51" s="464">
        <f>IF(J51=1,SUM($J$6:J51),0)</f>
        <v>27</v>
      </c>
      <c r="M51" s="464">
        <f>IF(K51=1,SUM($K$6:K51),0)</f>
        <v>0</v>
      </c>
      <c r="N51" s="509">
        <f t="shared" si="2"/>
        <v>27</v>
      </c>
      <c r="O51" s="464">
        <f t="shared" si="3"/>
        <v>0</v>
      </c>
      <c r="P51" s="464">
        <f>IF(O51=1,SUM($O$6:O51),0)</f>
        <v>0</v>
      </c>
    </row>
    <row r="52" customHeight="1" spans="1:16">
      <c r="A52" s="483"/>
      <c r="B52" s="493">
        <v>44</v>
      </c>
      <c r="C52" s="203" t="s">
        <v>88</v>
      </c>
      <c r="D52" s="494" t="s">
        <v>42</v>
      </c>
      <c r="E52" s="495" t="s">
        <v>43</v>
      </c>
      <c r="F52" s="497">
        <v>2250810</v>
      </c>
      <c r="G52" s="497">
        <v>4255800</v>
      </c>
      <c r="H52" s="498"/>
      <c r="I52" s="491">
        <f t="shared" si="5"/>
        <v>4255800</v>
      </c>
      <c r="J52" s="507">
        <f t="shared" si="0"/>
        <v>1</v>
      </c>
      <c r="K52" s="464">
        <f t="shared" si="1"/>
        <v>0</v>
      </c>
      <c r="L52" s="464">
        <f>IF(J52=1,SUM($J$6:J52),0)</f>
        <v>28</v>
      </c>
      <c r="M52" s="464">
        <f>IF(K52=1,SUM($K$6:K52),0)</f>
        <v>0</v>
      </c>
      <c r="N52" s="509">
        <f t="shared" si="2"/>
        <v>28</v>
      </c>
      <c r="O52" s="464">
        <f t="shared" si="3"/>
        <v>0</v>
      </c>
      <c r="P52" s="464">
        <f>IF(O52=1,SUM($O$6:O52),0)</f>
        <v>0</v>
      </c>
    </row>
    <row r="53" customHeight="1" spans="1:16">
      <c r="A53" s="483"/>
      <c r="B53" s="493">
        <v>45</v>
      </c>
      <c r="C53" s="203" t="s">
        <v>89</v>
      </c>
      <c r="D53" s="494" t="s">
        <v>42</v>
      </c>
      <c r="E53" s="495" t="s">
        <v>43</v>
      </c>
      <c r="F53" s="497">
        <v>2250810</v>
      </c>
      <c r="G53" s="497">
        <v>4255800</v>
      </c>
      <c r="H53" s="498"/>
      <c r="I53" s="491">
        <f t="shared" si="5"/>
        <v>4255800</v>
      </c>
      <c r="J53" s="507">
        <f t="shared" si="0"/>
        <v>1</v>
      </c>
      <c r="K53" s="464">
        <f t="shared" si="1"/>
        <v>0</v>
      </c>
      <c r="L53" s="464">
        <f>IF(J53=1,SUM($J$6:J53),0)</f>
        <v>29</v>
      </c>
      <c r="M53" s="464">
        <f>IF(K53=1,SUM($K$6:K53),0)</f>
        <v>0</v>
      </c>
      <c r="N53" s="509">
        <f t="shared" si="2"/>
        <v>29</v>
      </c>
      <c r="O53" s="464">
        <f t="shared" si="3"/>
        <v>0</v>
      </c>
      <c r="P53" s="464">
        <f>IF(O53=1,SUM($O$6:O53),0)</f>
        <v>0</v>
      </c>
    </row>
    <row r="54" customHeight="1" spans="1:16">
      <c r="A54" s="483"/>
      <c r="B54" s="493">
        <v>46</v>
      </c>
      <c r="C54" s="203" t="s">
        <v>90</v>
      </c>
      <c r="D54" s="494" t="s">
        <v>42</v>
      </c>
      <c r="E54" s="495" t="s">
        <v>43</v>
      </c>
      <c r="F54" s="497">
        <v>2250810</v>
      </c>
      <c r="G54" s="497">
        <v>4255800</v>
      </c>
      <c r="H54" s="498"/>
      <c r="I54" s="491">
        <f t="shared" si="5"/>
        <v>4255800</v>
      </c>
      <c r="J54" s="507">
        <f t="shared" si="0"/>
        <v>1</v>
      </c>
      <c r="K54" s="464">
        <f t="shared" si="1"/>
        <v>0</v>
      </c>
      <c r="L54" s="464">
        <f>IF(J54=1,SUM($J$6:J54),0)</f>
        <v>30</v>
      </c>
      <c r="M54" s="464">
        <f>IF(K54=1,SUM($K$6:K54),0)</f>
        <v>0</v>
      </c>
      <c r="N54" s="509">
        <f t="shared" si="2"/>
        <v>30</v>
      </c>
      <c r="O54" s="464">
        <f t="shared" si="3"/>
        <v>0</v>
      </c>
      <c r="P54" s="464">
        <f>IF(O54=1,SUM($O$6:O54),0)</f>
        <v>0</v>
      </c>
    </row>
    <row r="55" customHeight="1" spans="1:16">
      <c r="A55" s="483"/>
      <c r="B55" s="493">
        <v>47</v>
      </c>
      <c r="C55" s="203" t="s">
        <v>91</v>
      </c>
      <c r="D55" s="494" t="s">
        <v>42</v>
      </c>
      <c r="E55" s="495" t="s">
        <v>43</v>
      </c>
      <c r="F55" s="497">
        <v>2250810</v>
      </c>
      <c r="G55" s="497">
        <v>4255800</v>
      </c>
      <c r="H55" s="498"/>
      <c r="I55" s="491">
        <f t="shared" si="5"/>
        <v>4255800</v>
      </c>
      <c r="J55" s="507">
        <f t="shared" si="0"/>
        <v>1</v>
      </c>
      <c r="K55" s="464">
        <f t="shared" si="1"/>
        <v>0</v>
      </c>
      <c r="L55" s="464">
        <f>IF(J55=1,SUM($J$6:J55),0)</f>
        <v>31</v>
      </c>
      <c r="M55" s="464">
        <f>IF(K55=1,SUM($K$6:K55),0)</f>
        <v>0</v>
      </c>
      <c r="N55" s="509">
        <f t="shared" si="2"/>
        <v>31</v>
      </c>
      <c r="O55" s="464">
        <f t="shared" si="3"/>
        <v>0</v>
      </c>
      <c r="P55" s="464">
        <f>IF(O55=1,SUM($O$6:O55),0)</f>
        <v>0</v>
      </c>
    </row>
    <row r="56" customHeight="1" spans="1:16">
      <c r="A56" s="483"/>
      <c r="B56" s="493">
        <v>48</v>
      </c>
      <c r="C56" s="203" t="s">
        <v>92</v>
      </c>
      <c r="D56" s="494" t="s">
        <v>42</v>
      </c>
      <c r="E56" s="495" t="s">
        <v>43</v>
      </c>
      <c r="F56" s="497">
        <v>2250810</v>
      </c>
      <c r="G56" s="497">
        <v>4255800</v>
      </c>
      <c r="H56" s="498"/>
      <c r="I56" s="491">
        <f t="shared" si="5"/>
        <v>4255800</v>
      </c>
      <c r="J56" s="507">
        <f t="shared" si="0"/>
        <v>1</v>
      </c>
      <c r="K56" s="464">
        <f t="shared" si="1"/>
        <v>0</v>
      </c>
      <c r="L56" s="464">
        <f>IF(J56=1,SUM($J$6:J56),0)</f>
        <v>32</v>
      </c>
      <c r="M56" s="464">
        <f>IF(K56=1,SUM($K$6:K56),0)</f>
        <v>0</v>
      </c>
      <c r="N56" s="509">
        <f t="shared" si="2"/>
        <v>32</v>
      </c>
      <c r="O56" s="464">
        <f t="shared" si="3"/>
        <v>0</v>
      </c>
      <c r="P56" s="464">
        <f>IF(O56=1,SUM($O$6:O56),0)</f>
        <v>0</v>
      </c>
    </row>
    <row r="57" customHeight="1" spans="1:16">
      <c r="A57" s="483"/>
      <c r="B57" s="493">
        <v>49</v>
      </c>
      <c r="C57" s="203" t="s">
        <v>93</v>
      </c>
      <c r="D57" s="494" t="s">
        <v>42</v>
      </c>
      <c r="E57" s="495" t="s">
        <v>43</v>
      </c>
      <c r="F57" s="497">
        <v>2250810</v>
      </c>
      <c r="G57" s="497">
        <v>4255800</v>
      </c>
      <c r="H57" s="498"/>
      <c r="I57" s="491">
        <f t="shared" si="5"/>
        <v>4255800</v>
      </c>
      <c r="J57" s="507">
        <f t="shared" si="0"/>
        <v>1</v>
      </c>
      <c r="K57" s="464">
        <f t="shared" si="1"/>
        <v>0</v>
      </c>
      <c r="L57" s="464">
        <f>IF(J57=1,SUM($J$6:J57),0)</f>
        <v>33</v>
      </c>
      <c r="M57" s="464">
        <f>IF(K57=1,SUM($K$6:K57),0)</f>
        <v>0</v>
      </c>
      <c r="N57" s="509">
        <f t="shared" si="2"/>
        <v>33</v>
      </c>
      <c r="O57" s="464">
        <f t="shared" si="3"/>
        <v>0</v>
      </c>
      <c r="P57" s="464">
        <f>IF(O57=1,SUM($O$6:O57),0)</f>
        <v>0</v>
      </c>
    </row>
    <row r="58" s="456" customFormat="1" customHeight="1" spans="1:17">
      <c r="A58" s="499"/>
      <c r="B58" s="493">
        <v>50</v>
      </c>
      <c r="C58" s="203" t="s">
        <v>94</v>
      </c>
      <c r="D58" s="494" t="s">
        <v>42</v>
      </c>
      <c r="E58" s="495" t="s">
        <v>43</v>
      </c>
      <c r="F58" s="497">
        <v>2250810</v>
      </c>
      <c r="G58" s="497">
        <v>4255800</v>
      </c>
      <c r="H58" s="498"/>
      <c r="I58" s="491">
        <f t="shared" si="4"/>
        <v>4255800</v>
      </c>
      <c r="J58" s="507">
        <f t="shared" si="0"/>
        <v>1</v>
      </c>
      <c r="K58" s="464">
        <f t="shared" si="1"/>
        <v>0</v>
      </c>
      <c r="L58" s="464">
        <f>IF(J58=1,SUM($J$6:J58),0)</f>
        <v>34</v>
      </c>
      <c r="M58" s="464">
        <f>IF(K58=1,SUM($K$6:K58),0)</f>
        <v>0</v>
      </c>
      <c r="N58" s="509">
        <f t="shared" si="2"/>
        <v>34</v>
      </c>
      <c r="O58" s="464">
        <f t="shared" si="3"/>
        <v>0</v>
      </c>
      <c r="P58" s="464">
        <f>IF(O58=1,SUM($O$6:O58),0)</f>
        <v>0</v>
      </c>
      <c r="Q58" s="466"/>
    </row>
    <row r="59" s="456" customFormat="1" customHeight="1" spans="1:17">
      <c r="A59" s="499"/>
      <c r="B59" s="493">
        <v>51</v>
      </c>
      <c r="C59" s="203" t="s">
        <v>95</v>
      </c>
      <c r="D59" s="494" t="s">
        <v>42</v>
      </c>
      <c r="E59" s="495" t="s">
        <v>43</v>
      </c>
      <c r="F59" s="497">
        <v>2250810</v>
      </c>
      <c r="G59" s="497">
        <v>4255800</v>
      </c>
      <c r="H59" s="498"/>
      <c r="I59" s="491">
        <f t="shared" si="4"/>
        <v>4255800</v>
      </c>
      <c r="J59" s="507">
        <f t="shared" si="0"/>
        <v>1</v>
      </c>
      <c r="K59" s="464">
        <f t="shared" si="1"/>
        <v>0</v>
      </c>
      <c r="L59" s="464">
        <f>IF(J59=1,SUM($J$6:J59),0)</f>
        <v>35</v>
      </c>
      <c r="M59" s="464">
        <f>IF(K59=1,SUM($K$6:K59),0)</f>
        <v>0</v>
      </c>
      <c r="N59" s="509">
        <f t="shared" si="2"/>
        <v>35</v>
      </c>
      <c r="O59" s="464">
        <f t="shared" si="3"/>
        <v>0</v>
      </c>
      <c r="P59" s="464">
        <f>IF(O59=1,SUM($O$6:O59),0)</f>
        <v>0</v>
      </c>
      <c r="Q59" s="466"/>
    </row>
    <row r="60" customHeight="1" spans="1:16">
      <c r="A60" s="483"/>
      <c r="B60" s="493">
        <v>52</v>
      </c>
      <c r="C60" s="203" t="s">
        <v>96</v>
      </c>
      <c r="D60" s="494" t="s">
        <v>42</v>
      </c>
      <c r="E60" s="495" t="s">
        <v>43</v>
      </c>
      <c r="F60" s="497">
        <v>2250810</v>
      </c>
      <c r="G60" s="497">
        <v>4255800</v>
      </c>
      <c r="H60" s="498"/>
      <c r="I60" s="491">
        <f t="shared" si="4"/>
        <v>4255800</v>
      </c>
      <c r="J60" s="507">
        <f t="shared" si="0"/>
        <v>1</v>
      </c>
      <c r="K60" s="464">
        <f t="shared" si="1"/>
        <v>0</v>
      </c>
      <c r="L60" s="464">
        <f>IF(J60=1,SUM($J$6:J60),0)</f>
        <v>36</v>
      </c>
      <c r="M60" s="464">
        <f>IF(K60=1,SUM($K$6:K60),0)</f>
        <v>0</v>
      </c>
      <c r="N60" s="509">
        <f t="shared" si="2"/>
        <v>36</v>
      </c>
      <c r="O60" s="464">
        <f t="shared" si="3"/>
        <v>0</v>
      </c>
      <c r="P60" s="464">
        <f>IF(O60=1,SUM($O$6:O60),0)</f>
        <v>0</v>
      </c>
    </row>
    <row r="61" customHeight="1" spans="1:16">
      <c r="A61" s="483"/>
      <c r="B61" s="493">
        <v>53</v>
      </c>
      <c r="C61" s="203" t="s">
        <v>97</v>
      </c>
      <c r="D61" s="494" t="s">
        <v>42</v>
      </c>
      <c r="E61" s="495" t="s">
        <v>43</v>
      </c>
      <c r="F61" s="497">
        <v>2250810</v>
      </c>
      <c r="G61" s="497">
        <v>4255800</v>
      </c>
      <c r="H61" s="498"/>
      <c r="I61" s="491">
        <f t="shared" ref="I61:I75" si="6">IF($I$5=$G$4,G61,(IF($I$5=$F$4,F61,0)))</f>
        <v>4255800</v>
      </c>
      <c r="J61" s="507">
        <f t="shared" si="0"/>
        <v>1</v>
      </c>
      <c r="K61" s="464">
        <f t="shared" si="1"/>
        <v>0</v>
      </c>
      <c r="L61" s="464">
        <f>IF(J61=1,SUM($J$6:J61),0)</f>
        <v>37</v>
      </c>
      <c r="M61" s="464">
        <f>IF(K61=1,SUM($K$6:K61),0)</f>
        <v>0</v>
      </c>
      <c r="N61" s="509">
        <f t="shared" si="2"/>
        <v>37</v>
      </c>
      <c r="O61" s="464">
        <f t="shared" si="3"/>
        <v>0</v>
      </c>
      <c r="P61" s="464">
        <f>IF(O61=1,SUM($O$6:O61),0)</f>
        <v>0</v>
      </c>
    </row>
    <row r="62" customHeight="1" spans="1:16">
      <c r="A62" s="483"/>
      <c r="B62" s="493">
        <v>54</v>
      </c>
      <c r="C62" s="203" t="s">
        <v>98</v>
      </c>
      <c r="D62" s="494" t="s">
        <v>42</v>
      </c>
      <c r="E62" s="495" t="s">
        <v>43</v>
      </c>
      <c r="F62" s="497">
        <v>2250810</v>
      </c>
      <c r="G62" s="497">
        <v>4255800</v>
      </c>
      <c r="H62" s="498"/>
      <c r="I62" s="491">
        <f t="shared" si="6"/>
        <v>4255800</v>
      </c>
      <c r="J62" s="507">
        <f t="shared" si="0"/>
        <v>1</v>
      </c>
      <c r="K62" s="464">
        <f t="shared" si="1"/>
        <v>0</v>
      </c>
      <c r="L62" s="464">
        <f>IF(J62=1,SUM($J$6:J62),0)</f>
        <v>38</v>
      </c>
      <c r="M62" s="464">
        <f>IF(K62=1,SUM($K$6:K62),0)</f>
        <v>0</v>
      </c>
      <c r="N62" s="509">
        <f t="shared" si="2"/>
        <v>38</v>
      </c>
      <c r="O62" s="464">
        <f t="shared" si="3"/>
        <v>0</v>
      </c>
      <c r="P62" s="464">
        <f>IF(O62=1,SUM($O$6:O62),0)</f>
        <v>0</v>
      </c>
    </row>
    <row r="63" customHeight="1" spans="1:16">
      <c r="A63" s="483"/>
      <c r="B63" s="493">
        <v>55</v>
      </c>
      <c r="C63" s="203" t="s">
        <v>99</v>
      </c>
      <c r="D63" s="494" t="s">
        <v>42</v>
      </c>
      <c r="E63" s="495" t="s">
        <v>43</v>
      </c>
      <c r="F63" s="497">
        <v>2250810</v>
      </c>
      <c r="G63" s="497">
        <v>4255800</v>
      </c>
      <c r="H63" s="498"/>
      <c r="I63" s="491">
        <f t="shared" si="6"/>
        <v>4255800</v>
      </c>
      <c r="J63" s="507">
        <f t="shared" si="0"/>
        <v>1</v>
      </c>
      <c r="K63" s="464">
        <f t="shared" si="1"/>
        <v>0</v>
      </c>
      <c r="L63" s="464">
        <f>IF(J63=1,SUM($J$6:J63),0)</f>
        <v>39</v>
      </c>
      <c r="M63" s="464">
        <f>IF(K63=1,SUM($K$6:K63),0)</f>
        <v>0</v>
      </c>
      <c r="N63" s="509">
        <f t="shared" si="2"/>
        <v>39</v>
      </c>
      <c r="O63" s="464">
        <f t="shared" si="3"/>
        <v>0</v>
      </c>
      <c r="P63" s="464">
        <f>IF(O63=1,SUM($O$6:O63),0)</f>
        <v>0</v>
      </c>
    </row>
    <row r="64" customHeight="1" spans="1:16">
      <c r="A64" s="483"/>
      <c r="B64" s="493">
        <v>56</v>
      </c>
      <c r="C64" s="203" t="s">
        <v>100</v>
      </c>
      <c r="D64" s="494" t="s">
        <v>42</v>
      </c>
      <c r="E64" s="495" t="s">
        <v>43</v>
      </c>
      <c r="F64" s="497">
        <v>2250810</v>
      </c>
      <c r="G64" s="497">
        <v>4255800</v>
      </c>
      <c r="H64" s="498"/>
      <c r="I64" s="491">
        <f t="shared" si="6"/>
        <v>4255800</v>
      </c>
      <c r="J64" s="507">
        <f t="shared" si="0"/>
        <v>1</v>
      </c>
      <c r="K64" s="464">
        <f t="shared" si="1"/>
        <v>0</v>
      </c>
      <c r="L64" s="464">
        <f>IF(J64=1,SUM($J$6:J64),0)</f>
        <v>40</v>
      </c>
      <c r="M64" s="464">
        <f>IF(K64=1,SUM($K$6:K64),0)</f>
        <v>0</v>
      </c>
      <c r="N64" s="509">
        <f t="shared" si="2"/>
        <v>40</v>
      </c>
      <c r="O64" s="464">
        <f t="shared" si="3"/>
        <v>0</v>
      </c>
      <c r="P64" s="464">
        <f>IF(O64=1,SUM($O$6:O64),0)</f>
        <v>0</v>
      </c>
    </row>
    <row r="65" customHeight="1" spans="1:16">
      <c r="A65" s="483"/>
      <c r="B65" s="493">
        <v>57</v>
      </c>
      <c r="C65" s="203" t="s">
        <v>101</v>
      </c>
      <c r="D65" s="494" t="s">
        <v>42</v>
      </c>
      <c r="E65" s="495" t="s">
        <v>43</v>
      </c>
      <c r="F65" s="497">
        <v>2250810</v>
      </c>
      <c r="G65" s="497">
        <v>4255800</v>
      </c>
      <c r="H65" s="498"/>
      <c r="I65" s="491">
        <f t="shared" si="6"/>
        <v>4255800</v>
      </c>
      <c r="J65" s="507">
        <f t="shared" si="0"/>
        <v>1</v>
      </c>
      <c r="K65" s="464">
        <f t="shared" si="1"/>
        <v>0</v>
      </c>
      <c r="L65" s="464">
        <f>IF(J65=1,SUM($J$6:J65),0)</f>
        <v>41</v>
      </c>
      <c r="M65" s="464">
        <f>IF(K65=1,SUM($K$6:K65),0)</f>
        <v>0</v>
      </c>
      <c r="N65" s="509">
        <f t="shared" si="2"/>
        <v>41</v>
      </c>
      <c r="O65" s="464">
        <f t="shared" si="3"/>
        <v>0</v>
      </c>
      <c r="P65" s="464">
        <f>IF(O65=1,SUM($O$6:O65),0)</f>
        <v>0</v>
      </c>
    </row>
    <row r="66" customHeight="1" spans="1:16">
      <c r="A66" s="483"/>
      <c r="B66" s="493">
        <v>58</v>
      </c>
      <c r="C66" s="203" t="s">
        <v>102</v>
      </c>
      <c r="D66" s="494" t="s">
        <v>42</v>
      </c>
      <c r="E66" s="495" t="s">
        <v>43</v>
      </c>
      <c r="F66" s="497">
        <v>7034000</v>
      </c>
      <c r="G66" s="497">
        <v>4677800</v>
      </c>
      <c r="H66" s="498"/>
      <c r="I66" s="491">
        <f t="shared" si="6"/>
        <v>4677800</v>
      </c>
      <c r="J66" s="507">
        <f t="shared" si="0"/>
        <v>1</v>
      </c>
      <c r="K66" s="464">
        <f t="shared" si="1"/>
        <v>0</v>
      </c>
      <c r="L66" s="464">
        <f>IF(J66=1,SUM($J$6:J66),0)</f>
        <v>42</v>
      </c>
      <c r="M66" s="464">
        <f>IF(K66=1,SUM($K$6:K66),0)</f>
        <v>0</v>
      </c>
      <c r="N66" s="509">
        <f t="shared" si="2"/>
        <v>42</v>
      </c>
      <c r="O66" s="464">
        <f t="shared" si="3"/>
        <v>0</v>
      </c>
      <c r="P66" s="464">
        <f>IF(O66=1,SUM($O$6:O66),0)</f>
        <v>0</v>
      </c>
    </row>
    <row r="67" customHeight="1" spans="1:16">
      <c r="A67" s="483"/>
      <c r="B67" s="493">
        <v>59</v>
      </c>
      <c r="C67" s="203" t="s">
        <v>103</v>
      </c>
      <c r="D67" s="494" t="s">
        <v>42</v>
      </c>
      <c r="E67" s="495" t="s">
        <v>43</v>
      </c>
      <c r="F67" s="497">
        <v>7034000</v>
      </c>
      <c r="G67" s="497">
        <v>4677800</v>
      </c>
      <c r="H67" s="498"/>
      <c r="I67" s="491">
        <f t="shared" si="6"/>
        <v>4677800</v>
      </c>
      <c r="J67" s="507">
        <f t="shared" si="0"/>
        <v>1</v>
      </c>
      <c r="K67" s="464">
        <f t="shared" si="1"/>
        <v>0</v>
      </c>
      <c r="L67" s="464">
        <f>IF(J67=1,SUM($J$6:J67),0)</f>
        <v>43</v>
      </c>
      <c r="M67" s="464">
        <f>IF(K67=1,SUM($K$6:K67),0)</f>
        <v>0</v>
      </c>
      <c r="N67" s="509">
        <f t="shared" si="2"/>
        <v>43</v>
      </c>
      <c r="O67" s="464">
        <f t="shared" si="3"/>
        <v>0</v>
      </c>
      <c r="P67" s="464">
        <f>IF(O67=1,SUM($O$6:O67),0)</f>
        <v>0</v>
      </c>
    </row>
    <row r="68" customHeight="1" spans="1:16">
      <c r="A68" s="483"/>
      <c r="B68" s="493">
        <v>60</v>
      </c>
      <c r="C68" s="203" t="s">
        <v>104</v>
      </c>
      <c r="D68" s="494" t="s">
        <v>42</v>
      </c>
      <c r="E68" s="495" t="s">
        <v>43</v>
      </c>
      <c r="F68" s="497">
        <v>3826640</v>
      </c>
      <c r="G68" s="497">
        <v>7842800</v>
      </c>
      <c r="H68" s="498"/>
      <c r="I68" s="491">
        <f t="shared" si="6"/>
        <v>7842800</v>
      </c>
      <c r="J68" s="507">
        <f t="shared" si="0"/>
        <v>1</v>
      </c>
      <c r="K68" s="464">
        <f t="shared" si="1"/>
        <v>0</v>
      </c>
      <c r="L68" s="464">
        <f>IF(J68=1,SUM($J$6:J68),0)</f>
        <v>44</v>
      </c>
      <c r="M68" s="464">
        <f>IF(K68=1,SUM($K$6:K68),0)</f>
        <v>0</v>
      </c>
      <c r="N68" s="509">
        <f t="shared" si="2"/>
        <v>44</v>
      </c>
      <c r="O68" s="464">
        <f t="shared" si="3"/>
        <v>0</v>
      </c>
      <c r="P68" s="464">
        <f>IF(O68=1,SUM($O$6:O68),0)</f>
        <v>0</v>
      </c>
    </row>
    <row r="69" customHeight="1" spans="1:16">
      <c r="A69" s="483"/>
      <c r="B69" s="493">
        <v>61</v>
      </c>
      <c r="C69" s="203" t="s">
        <v>105</v>
      </c>
      <c r="D69" s="494" t="s">
        <v>42</v>
      </c>
      <c r="E69" s="495" t="s">
        <v>43</v>
      </c>
      <c r="F69" s="497">
        <v>3826640</v>
      </c>
      <c r="G69" s="497">
        <v>7842800</v>
      </c>
      <c r="H69" s="498"/>
      <c r="I69" s="491">
        <f t="shared" si="6"/>
        <v>7842800</v>
      </c>
      <c r="J69" s="507">
        <f t="shared" si="0"/>
        <v>1</v>
      </c>
      <c r="K69" s="464">
        <f t="shared" si="1"/>
        <v>0</v>
      </c>
      <c r="L69" s="464">
        <f>IF(J69=1,SUM($J$6:J69),0)</f>
        <v>45</v>
      </c>
      <c r="M69" s="464">
        <f>IF(K69=1,SUM($K$6:K69),0)</f>
        <v>0</v>
      </c>
      <c r="N69" s="509">
        <f t="shared" si="2"/>
        <v>45</v>
      </c>
      <c r="O69" s="464">
        <f t="shared" si="3"/>
        <v>0</v>
      </c>
      <c r="P69" s="464">
        <f>IF(O69=1,SUM($O$6:O69),0)</f>
        <v>0</v>
      </c>
    </row>
    <row r="70" customHeight="1" spans="1:16">
      <c r="A70" s="483"/>
      <c r="B70" s="493">
        <v>62</v>
      </c>
      <c r="C70" s="203" t="s">
        <v>106</v>
      </c>
      <c r="D70" s="494" t="s">
        <v>42</v>
      </c>
      <c r="E70" s="495" t="s">
        <v>43</v>
      </c>
      <c r="F70" s="497">
        <v>3826640</v>
      </c>
      <c r="G70" s="497">
        <v>7842800</v>
      </c>
      <c r="H70" s="498"/>
      <c r="I70" s="491">
        <f t="shared" si="6"/>
        <v>7842800</v>
      </c>
      <c r="J70" s="507">
        <f t="shared" si="0"/>
        <v>1</v>
      </c>
      <c r="K70" s="464">
        <f t="shared" si="1"/>
        <v>0</v>
      </c>
      <c r="L70" s="464">
        <f>IF(J70=1,SUM($J$6:J70),0)</f>
        <v>46</v>
      </c>
      <c r="M70" s="464">
        <f>IF(K70=1,SUM($K$6:K70),0)</f>
        <v>0</v>
      </c>
      <c r="N70" s="509">
        <f t="shared" si="2"/>
        <v>46</v>
      </c>
      <c r="O70" s="464">
        <f t="shared" si="3"/>
        <v>0</v>
      </c>
      <c r="P70" s="464">
        <f>IF(O70=1,SUM($O$6:O70),0)</f>
        <v>0</v>
      </c>
    </row>
    <row r="71" customHeight="1" spans="1:16">
      <c r="A71" s="483"/>
      <c r="B71" s="493">
        <v>63</v>
      </c>
      <c r="C71" s="203" t="s">
        <v>107</v>
      </c>
      <c r="D71" s="494" t="s">
        <v>42</v>
      </c>
      <c r="E71" s="495" t="s">
        <v>43</v>
      </c>
      <c r="F71" s="497">
        <v>3826640</v>
      </c>
      <c r="G71" s="497">
        <v>7842800</v>
      </c>
      <c r="H71" s="498"/>
      <c r="I71" s="491">
        <f t="shared" si="6"/>
        <v>7842800</v>
      </c>
      <c r="J71" s="507">
        <f t="shared" si="0"/>
        <v>1</v>
      </c>
      <c r="K71" s="464">
        <f t="shared" si="1"/>
        <v>0</v>
      </c>
      <c r="L71" s="464">
        <f>IF(J71=1,SUM($J$6:J71),0)</f>
        <v>47</v>
      </c>
      <c r="M71" s="464">
        <f>IF(K71=1,SUM($K$6:K71),0)</f>
        <v>0</v>
      </c>
      <c r="N71" s="509">
        <f t="shared" si="2"/>
        <v>47</v>
      </c>
      <c r="O71" s="464">
        <f t="shared" si="3"/>
        <v>0</v>
      </c>
      <c r="P71" s="464">
        <f>IF(O71=1,SUM($O$6:O71),0)</f>
        <v>0</v>
      </c>
    </row>
    <row r="72" customHeight="1" spans="1:16">
      <c r="A72" s="483"/>
      <c r="B72" s="493">
        <v>64</v>
      </c>
      <c r="C72" s="203" t="s">
        <v>108</v>
      </c>
      <c r="D72" s="494" t="s">
        <v>42</v>
      </c>
      <c r="E72" s="495" t="s">
        <v>43</v>
      </c>
      <c r="F72" s="497">
        <v>3826640</v>
      </c>
      <c r="G72" s="497">
        <v>7842800</v>
      </c>
      <c r="H72" s="498"/>
      <c r="I72" s="491">
        <f t="shared" si="6"/>
        <v>7842800</v>
      </c>
      <c r="J72" s="507">
        <f t="shared" ref="J72:J136" si="7">IF(D72="MDU-KD",1,0)</f>
        <v>1</v>
      </c>
      <c r="K72" s="464">
        <f t="shared" ref="K72:K136" si="8">IF(D72="HDW",1,0)</f>
        <v>0</v>
      </c>
      <c r="L72" s="464">
        <f>IF(J72=1,SUM($J$6:J72),0)</f>
        <v>48</v>
      </c>
      <c r="M72" s="464">
        <f>IF(K72=1,SUM($K$6:K72),0)</f>
        <v>0</v>
      </c>
      <c r="N72" s="509">
        <f t="shared" ref="N72:N136" si="9">IF(L72=0,M72,L72)</f>
        <v>48</v>
      </c>
      <c r="O72" s="464">
        <f t="shared" ref="O72:O136" si="10">IF(E72=0,0,IF(LEFT(C72,11)="Tiang Beton",1,0))</f>
        <v>0</v>
      </c>
      <c r="P72" s="464">
        <f>IF(O72=1,SUM($O$6:O72),0)</f>
        <v>0</v>
      </c>
    </row>
    <row r="73" customHeight="1" spans="1:16">
      <c r="A73" s="483"/>
      <c r="B73" s="493">
        <v>65</v>
      </c>
      <c r="C73" s="203" t="s">
        <v>109</v>
      </c>
      <c r="D73" s="494" t="s">
        <v>42</v>
      </c>
      <c r="E73" s="495" t="s">
        <v>43</v>
      </c>
      <c r="F73" s="497">
        <v>3826640</v>
      </c>
      <c r="G73" s="497">
        <v>7842800</v>
      </c>
      <c r="H73" s="498"/>
      <c r="I73" s="491">
        <f t="shared" si="6"/>
        <v>7842800</v>
      </c>
      <c r="J73" s="507">
        <f t="shared" si="7"/>
        <v>1</v>
      </c>
      <c r="K73" s="464">
        <f t="shared" si="8"/>
        <v>0</v>
      </c>
      <c r="L73" s="464">
        <f>IF(J73=1,SUM($J$6:J73),0)</f>
        <v>49</v>
      </c>
      <c r="M73" s="464">
        <f>IF(K73=1,SUM($K$6:K73),0)</f>
        <v>0</v>
      </c>
      <c r="N73" s="509">
        <f t="shared" si="9"/>
        <v>49</v>
      </c>
      <c r="O73" s="464">
        <f t="shared" si="10"/>
        <v>0</v>
      </c>
      <c r="P73" s="464">
        <f>IF(O73=1,SUM($O$6:O73),0)</f>
        <v>0</v>
      </c>
    </row>
    <row r="74" customHeight="1" spans="1:16">
      <c r="A74" s="483"/>
      <c r="B74" s="493">
        <v>66</v>
      </c>
      <c r="C74" s="203" t="s">
        <v>110</v>
      </c>
      <c r="D74" s="494" t="s">
        <v>42</v>
      </c>
      <c r="E74" s="495" t="s">
        <v>43</v>
      </c>
      <c r="F74" s="497">
        <v>3826640</v>
      </c>
      <c r="G74" s="497">
        <v>7842800</v>
      </c>
      <c r="H74" s="498"/>
      <c r="I74" s="491">
        <f t="shared" si="6"/>
        <v>7842800</v>
      </c>
      <c r="J74" s="507">
        <f t="shared" si="7"/>
        <v>1</v>
      </c>
      <c r="K74" s="464">
        <f t="shared" si="8"/>
        <v>0</v>
      </c>
      <c r="L74" s="464">
        <f>IF(J74=1,SUM($J$6:J74),0)</f>
        <v>50</v>
      </c>
      <c r="M74" s="464">
        <f>IF(K74=1,SUM($K$6:K74),0)</f>
        <v>0</v>
      </c>
      <c r="N74" s="509">
        <f t="shared" si="9"/>
        <v>50</v>
      </c>
      <c r="O74" s="464">
        <f t="shared" si="10"/>
        <v>0</v>
      </c>
      <c r="P74" s="464">
        <f>IF(O74=1,SUM($O$6:O74),0)</f>
        <v>0</v>
      </c>
    </row>
    <row r="75" customHeight="1" spans="1:16">
      <c r="A75" s="483"/>
      <c r="B75" s="493">
        <v>67</v>
      </c>
      <c r="C75" s="203" t="s">
        <v>111</v>
      </c>
      <c r="D75" s="494" t="s">
        <v>42</v>
      </c>
      <c r="E75" s="495" t="s">
        <v>43</v>
      </c>
      <c r="F75" s="497">
        <v>3826640</v>
      </c>
      <c r="G75" s="497">
        <v>7842800</v>
      </c>
      <c r="H75" s="498"/>
      <c r="I75" s="491">
        <f t="shared" si="6"/>
        <v>7842800</v>
      </c>
      <c r="J75" s="507">
        <f t="shared" si="7"/>
        <v>1</v>
      </c>
      <c r="K75" s="464">
        <f t="shared" si="8"/>
        <v>0</v>
      </c>
      <c r="L75" s="464">
        <f>IF(J75=1,SUM($J$6:J75),0)</f>
        <v>51</v>
      </c>
      <c r="M75" s="464">
        <f>IF(K75=1,SUM($K$6:K75),0)</f>
        <v>0</v>
      </c>
      <c r="N75" s="509">
        <f t="shared" si="9"/>
        <v>51</v>
      </c>
      <c r="O75" s="464">
        <f t="shared" si="10"/>
        <v>0</v>
      </c>
      <c r="P75" s="464">
        <f>IF(O75=1,SUM($O$6:O75),0)</f>
        <v>0</v>
      </c>
    </row>
    <row r="76" customHeight="1" spans="1:16">
      <c r="A76" s="483"/>
      <c r="B76" s="493">
        <v>68</v>
      </c>
      <c r="C76" s="203" t="s">
        <v>112</v>
      </c>
      <c r="D76" s="494" t="s">
        <v>42</v>
      </c>
      <c r="E76" s="495" t="s">
        <v>43</v>
      </c>
      <c r="F76" s="497">
        <v>3826640</v>
      </c>
      <c r="G76" s="497">
        <v>7842800</v>
      </c>
      <c r="H76" s="498"/>
      <c r="I76" s="491">
        <f t="shared" si="4"/>
        <v>7842800</v>
      </c>
      <c r="J76" s="507">
        <f t="shared" si="7"/>
        <v>1</v>
      </c>
      <c r="K76" s="464">
        <f t="shared" si="8"/>
        <v>0</v>
      </c>
      <c r="L76" s="464">
        <f>IF(J76=1,SUM($J$6:J76),0)</f>
        <v>52</v>
      </c>
      <c r="M76" s="464">
        <f>IF(K76=1,SUM($K$6:K76),0)</f>
        <v>0</v>
      </c>
      <c r="N76" s="509">
        <f t="shared" si="9"/>
        <v>52</v>
      </c>
      <c r="O76" s="464">
        <f t="shared" si="10"/>
        <v>0</v>
      </c>
      <c r="P76" s="464">
        <f>IF(O76=1,SUM($O$6:O76),0)</f>
        <v>0</v>
      </c>
    </row>
    <row r="77" customHeight="1" spans="1:16">
      <c r="A77" s="483"/>
      <c r="B77" s="493">
        <v>69</v>
      </c>
      <c r="C77" s="203" t="s">
        <v>113</v>
      </c>
      <c r="D77" s="494" t="s">
        <v>42</v>
      </c>
      <c r="E77" s="495" t="s">
        <v>43</v>
      </c>
      <c r="F77" s="497">
        <v>3826640</v>
      </c>
      <c r="G77" s="497">
        <v>7842800</v>
      </c>
      <c r="H77" s="498"/>
      <c r="I77" s="491">
        <f t="shared" si="4"/>
        <v>7842800</v>
      </c>
      <c r="J77" s="507">
        <f t="shared" si="7"/>
        <v>1</v>
      </c>
      <c r="K77" s="464">
        <f t="shared" si="8"/>
        <v>0</v>
      </c>
      <c r="L77" s="464">
        <f>IF(J77=1,SUM($J$6:J77),0)</f>
        <v>53</v>
      </c>
      <c r="M77" s="464">
        <f>IF(K77=1,SUM($K$6:K77),0)</f>
        <v>0</v>
      </c>
      <c r="N77" s="509">
        <f t="shared" si="9"/>
        <v>53</v>
      </c>
      <c r="O77" s="464">
        <f t="shared" si="10"/>
        <v>0</v>
      </c>
      <c r="P77" s="464">
        <f>IF(O77=1,SUM($O$6:O77),0)</f>
        <v>0</v>
      </c>
    </row>
    <row r="78" customHeight="1" spans="1:16">
      <c r="A78" s="483"/>
      <c r="B78" s="493">
        <v>70</v>
      </c>
      <c r="C78" s="203" t="s">
        <v>114</v>
      </c>
      <c r="D78" s="494" t="s">
        <v>42</v>
      </c>
      <c r="E78" s="495" t="s">
        <v>43</v>
      </c>
      <c r="F78" s="497">
        <v>3826640</v>
      </c>
      <c r="G78" s="497">
        <v>7842800</v>
      </c>
      <c r="H78" s="498"/>
      <c r="I78" s="491">
        <f t="shared" si="4"/>
        <v>7842800</v>
      </c>
      <c r="J78" s="507">
        <f t="shared" si="7"/>
        <v>1</v>
      </c>
      <c r="K78" s="464">
        <f t="shared" si="8"/>
        <v>0</v>
      </c>
      <c r="L78" s="464">
        <f>IF(J78=1,SUM($J$6:J78),0)</f>
        <v>54</v>
      </c>
      <c r="M78" s="464">
        <f>IF(K78=1,SUM($K$6:K78),0)</f>
        <v>0</v>
      </c>
      <c r="N78" s="509">
        <f t="shared" si="9"/>
        <v>54</v>
      </c>
      <c r="O78" s="464">
        <f t="shared" si="10"/>
        <v>0</v>
      </c>
      <c r="P78" s="464">
        <f>IF(O78=1,SUM($O$6:O78),0)</f>
        <v>0</v>
      </c>
    </row>
    <row r="79" customHeight="1" spans="1:16">
      <c r="A79" s="483"/>
      <c r="B79" s="493">
        <v>71</v>
      </c>
      <c r="C79" s="203" t="s">
        <v>115</v>
      </c>
      <c r="D79" s="494" t="s">
        <v>42</v>
      </c>
      <c r="E79" s="495" t="s">
        <v>43</v>
      </c>
      <c r="F79" s="497">
        <v>3826640</v>
      </c>
      <c r="G79" s="497">
        <v>7842800</v>
      </c>
      <c r="H79" s="498"/>
      <c r="I79" s="491">
        <f t="shared" si="4"/>
        <v>7842800</v>
      </c>
      <c r="J79" s="507">
        <f t="shared" si="7"/>
        <v>1</v>
      </c>
      <c r="K79" s="464">
        <f t="shared" si="8"/>
        <v>0</v>
      </c>
      <c r="L79" s="464">
        <f>IF(J79=1,SUM($J$6:J79),0)</f>
        <v>55</v>
      </c>
      <c r="M79" s="464">
        <f>IF(K79=1,SUM($K$6:K79),0)</f>
        <v>0</v>
      </c>
      <c r="N79" s="509">
        <f t="shared" si="9"/>
        <v>55</v>
      </c>
      <c r="O79" s="464">
        <f t="shared" si="10"/>
        <v>0</v>
      </c>
      <c r="P79" s="464">
        <f>IF(O79=1,SUM($O$6:O79),0)</f>
        <v>0</v>
      </c>
    </row>
    <row r="80" customHeight="1" spans="1:16">
      <c r="A80" s="483"/>
      <c r="B80" s="493">
        <v>72</v>
      </c>
      <c r="C80" s="203" t="s">
        <v>116</v>
      </c>
      <c r="D80" s="494" t="s">
        <v>42</v>
      </c>
      <c r="E80" s="495" t="s">
        <v>43</v>
      </c>
      <c r="F80" s="497">
        <v>3826640</v>
      </c>
      <c r="G80" s="497">
        <v>7842800</v>
      </c>
      <c r="H80" s="498"/>
      <c r="I80" s="491">
        <f t="shared" si="4"/>
        <v>7842800</v>
      </c>
      <c r="J80" s="507">
        <f t="shared" si="7"/>
        <v>1</v>
      </c>
      <c r="K80" s="514">
        <v>2980000</v>
      </c>
      <c r="L80" s="464">
        <f>IF(J80=1,SUM($J$6:J80),0)</f>
        <v>56</v>
      </c>
      <c r="M80" s="464">
        <f>IF(K80=1,SUM($K$6:K80),0)</f>
        <v>0</v>
      </c>
      <c r="N80" s="509">
        <f t="shared" si="9"/>
        <v>56</v>
      </c>
      <c r="O80" s="464">
        <f t="shared" si="10"/>
        <v>0</v>
      </c>
      <c r="P80" s="464">
        <f>IF(O80=1,SUM($O$6:O80),0)</f>
        <v>0</v>
      </c>
    </row>
    <row r="81" customHeight="1" spans="1:16">
      <c r="A81" s="483"/>
      <c r="B81" s="493">
        <v>73</v>
      </c>
      <c r="C81" s="203" t="s">
        <v>117</v>
      </c>
      <c r="D81" s="494" t="s">
        <v>42</v>
      </c>
      <c r="E81" s="495" t="s">
        <v>43</v>
      </c>
      <c r="F81" s="497">
        <v>3826640</v>
      </c>
      <c r="G81" s="497">
        <v>7842800</v>
      </c>
      <c r="H81" s="498"/>
      <c r="I81" s="491">
        <f t="shared" si="4"/>
        <v>7842800</v>
      </c>
      <c r="J81" s="507">
        <f t="shared" si="7"/>
        <v>1</v>
      </c>
      <c r="K81" s="514">
        <v>2980000</v>
      </c>
      <c r="L81" s="464">
        <f>IF(J81=1,SUM($J$6:J81),0)</f>
        <v>57</v>
      </c>
      <c r="M81" s="464">
        <f>IF(K81=1,SUM($K$6:K81),0)</f>
        <v>0</v>
      </c>
      <c r="N81" s="509">
        <f t="shared" si="9"/>
        <v>57</v>
      </c>
      <c r="O81" s="464">
        <f t="shared" si="10"/>
        <v>0</v>
      </c>
      <c r="P81" s="464">
        <f>IF(O81=1,SUM($O$6:O81),0)</f>
        <v>0</v>
      </c>
    </row>
    <row r="82" customHeight="1" spans="1:16">
      <c r="A82" s="483"/>
      <c r="B82" s="493">
        <v>74</v>
      </c>
      <c r="C82" s="203" t="s">
        <v>118</v>
      </c>
      <c r="D82" s="494" t="s">
        <v>42</v>
      </c>
      <c r="E82" s="495" t="s">
        <v>43</v>
      </c>
      <c r="F82" s="497">
        <v>3826640</v>
      </c>
      <c r="G82" s="497">
        <v>7842800</v>
      </c>
      <c r="H82" s="498"/>
      <c r="I82" s="491">
        <f t="shared" si="4"/>
        <v>7842800</v>
      </c>
      <c r="J82" s="507">
        <f t="shared" si="7"/>
        <v>1</v>
      </c>
      <c r="K82" s="514">
        <v>2980000</v>
      </c>
      <c r="L82" s="464">
        <f>IF(J82=1,SUM($J$6:J82),0)</f>
        <v>58</v>
      </c>
      <c r="M82" s="464">
        <f>IF(K82=1,SUM($K$6:K82),0)</f>
        <v>0</v>
      </c>
      <c r="N82" s="509">
        <f t="shared" si="9"/>
        <v>58</v>
      </c>
      <c r="O82" s="464">
        <f t="shared" si="10"/>
        <v>0</v>
      </c>
      <c r="P82" s="464">
        <f>IF(O82=1,SUM($O$6:O82),0)</f>
        <v>0</v>
      </c>
    </row>
    <row r="83" customHeight="1" spans="1:16">
      <c r="A83" s="483"/>
      <c r="B83" s="493">
        <v>75</v>
      </c>
      <c r="C83" s="203" t="s">
        <v>119</v>
      </c>
      <c r="D83" s="494" t="s">
        <v>42</v>
      </c>
      <c r="E83" s="495" t="s">
        <v>43</v>
      </c>
      <c r="F83" s="497">
        <v>3826640</v>
      </c>
      <c r="G83" s="497">
        <v>7842800</v>
      </c>
      <c r="H83" s="498"/>
      <c r="I83" s="491">
        <f t="shared" si="4"/>
        <v>7842800</v>
      </c>
      <c r="J83" s="507">
        <f t="shared" si="7"/>
        <v>1</v>
      </c>
      <c r="K83" s="514">
        <v>2980000</v>
      </c>
      <c r="L83" s="464">
        <f>IF(J83=1,SUM($J$6:J83),0)</f>
        <v>59</v>
      </c>
      <c r="M83" s="464">
        <f>IF(K83=1,SUM($K$6:K83),0)</f>
        <v>0</v>
      </c>
      <c r="N83" s="509">
        <f t="shared" si="9"/>
        <v>59</v>
      </c>
      <c r="O83" s="464">
        <f t="shared" si="10"/>
        <v>0</v>
      </c>
      <c r="P83" s="464">
        <f>IF(O83=1,SUM($O$6:O83),0)</f>
        <v>0</v>
      </c>
    </row>
    <row r="84" customHeight="1" spans="1:16">
      <c r="A84" s="483"/>
      <c r="B84" s="493">
        <v>76</v>
      </c>
      <c r="C84" s="203" t="s">
        <v>120</v>
      </c>
      <c r="D84" s="494" t="s">
        <v>42</v>
      </c>
      <c r="E84" s="495" t="s">
        <v>43</v>
      </c>
      <c r="F84" s="497">
        <v>3551000</v>
      </c>
      <c r="G84" s="497">
        <v>5811500</v>
      </c>
      <c r="H84" s="498"/>
      <c r="I84" s="491">
        <f t="shared" si="4"/>
        <v>5811500</v>
      </c>
      <c r="J84" s="507">
        <f t="shared" si="7"/>
        <v>1</v>
      </c>
      <c r="K84" s="514">
        <v>2980000</v>
      </c>
      <c r="L84" s="464">
        <f>IF(J84=1,SUM($J$6:J84),0)</f>
        <v>60</v>
      </c>
      <c r="M84" s="464">
        <f>IF(K84=1,SUM($K$6:K84),0)</f>
        <v>0</v>
      </c>
      <c r="N84" s="509">
        <f t="shared" si="9"/>
        <v>60</v>
      </c>
      <c r="O84" s="464">
        <f t="shared" si="10"/>
        <v>0</v>
      </c>
      <c r="P84" s="464">
        <f>IF(O84=1,SUM($O$6:O84),0)</f>
        <v>0</v>
      </c>
    </row>
    <row r="85" customHeight="1" spans="1:16">
      <c r="A85" s="483"/>
      <c r="B85" s="493">
        <v>77</v>
      </c>
      <c r="C85" s="203" t="s">
        <v>121</v>
      </c>
      <c r="D85" s="494" t="s">
        <v>42</v>
      </c>
      <c r="E85" s="495" t="s">
        <v>43</v>
      </c>
      <c r="F85" s="497">
        <v>4585000</v>
      </c>
      <c r="G85" s="497">
        <v>7805600</v>
      </c>
      <c r="H85" s="498"/>
      <c r="I85" s="491">
        <f t="shared" si="4"/>
        <v>7805600</v>
      </c>
      <c r="J85" s="507">
        <f t="shared" si="7"/>
        <v>1</v>
      </c>
      <c r="K85" s="514">
        <v>2980000</v>
      </c>
      <c r="L85" s="464">
        <f>IF(J85=1,SUM($J$6:J85),0)</f>
        <v>61</v>
      </c>
      <c r="M85" s="464">
        <f>IF(K85=1,SUM($K$6:K85),0)</f>
        <v>0</v>
      </c>
      <c r="N85" s="509">
        <f t="shared" si="9"/>
        <v>61</v>
      </c>
      <c r="O85" s="464">
        <f t="shared" si="10"/>
        <v>0</v>
      </c>
      <c r="P85" s="464">
        <f>IF(O85=1,SUM($O$6:O85),0)</f>
        <v>0</v>
      </c>
    </row>
    <row r="86" customHeight="1" spans="1:16">
      <c r="A86" s="483"/>
      <c r="B86" s="493"/>
      <c r="C86" s="203"/>
      <c r="D86" s="494" t="s">
        <v>122</v>
      </c>
      <c r="E86" s="495"/>
      <c r="F86" s="497"/>
      <c r="G86" s="497"/>
      <c r="H86" s="498"/>
      <c r="I86" s="491">
        <f t="shared" si="4"/>
        <v>0</v>
      </c>
      <c r="J86" s="507">
        <f t="shared" si="7"/>
        <v>0</v>
      </c>
      <c r="K86" s="514">
        <v>2980000</v>
      </c>
      <c r="L86" s="464">
        <f>IF(J86=1,SUM($J$6:J86),0)</f>
        <v>0</v>
      </c>
      <c r="M86" s="464">
        <f>IF(K86=1,SUM($K$6:K86),0)</f>
        <v>0</v>
      </c>
      <c r="N86" s="509">
        <f t="shared" si="9"/>
        <v>0</v>
      </c>
      <c r="O86" s="464">
        <f t="shared" si="10"/>
        <v>0</v>
      </c>
      <c r="P86" s="464">
        <f>IF(O86=1,SUM($O$6:O86),0)</f>
        <v>0</v>
      </c>
    </row>
    <row r="87" customHeight="1" spans="1:16">
      <c r="A87" s="483"/>
      <c r="B87" s="493" t="s">
        <v>123</v>
      </c>
      <c r="C87" s="203" t="s">
        <v>124</v>
      </c>
      <c r="D87" s="494" t="s">
        <v>122</v>
      </c>
      <c r="E87" s="495"/>
      <c r="F87" s="497"/>
      <c r="G87" s="497"/>
      <c r="H87" s="498"/>
      <c r="I87" s="491">
        <f t="shared" si="4"/>
        <v>0</v>
      </c>
      <c r="J87" s="507">
        <f t="shared" si="7"/>
        <v>0</v>
      </c>
      <c r="K87" s="514">
        <v>2980000</v>
      </c>
      <c r="L87" s="464">
        <f>IF(J87=1,SUM($J$6:J87),0)</f>
        <v>0</v>
      </c>
      <c r="M87" s="464">
        <f>IF(K87=1,SUM($K$6:K87),0)</f>
        <v>0</v>
      </c>
      <c r="N87" s="509">
        <f t="shared" si="9"/>
        <v>0</v>
      </c>
      <c r="O87" s="464">
        <f t="shared" si="10"/>
        <v>0</v>
      </c>
      <c r="P87" s="464">
        <f>IF(O87=1,SUM($O$6:O87),0)</f>
        <v>0</v>
      </c>
    </row>
    <row r="88" customHeight="1" spans="1:16">
      <c r="A88" s="483"/>
      <c r="B88" s="510">
        <v>1</v>
      </c>
      <c r="C88" s="203" t="s">
        <v>125</v>
      </c>
      <c r="D88" s="494" t="s">
        <v>42</v>
      </c>
      <c r="E88" s="495" t="s">
        <v>53</v>
      </c>
      <c r="F88" s="497">
        <v>2980000</v>
      </c>
      <c r="G88" s="497">
        <v>3564900</v>
      </c>
      <c r="H88" s="498"/>
      <c r="I88" s="491">
        <f t="shared" si="4"/>
        <v>3564900</v>
      </c>
      <c r="J88" s="507">
        <f t="shared" si="7"/>
        <v>1</v>
      </c>
      <c r="K88" s="514">
        <v>11955000</v>
      </c>
      <c r="L88" s="464">
        <f>IF(J88=1,SUM($J$6:J88),0)</f>
        <v>62</v>
      </c>
      <c r="M88" s="464">
        <f>IF(K88=1,SUM($K$6:K88),0)</f>
        <v>0</v>
      </c>
      <c r="N88" s="509">
        <f t="shared" si="9"/>
        <v>62</v>
      </c>
      <c r="O88" s="464">
        <f t="shared" si="10"/>
        <v>0</v>
      </c>
      <c r="P88" s="464">
        <f>IF(O88=1,SUM($O$6:O88),0)</f>
        <v>0</v>
      </c>
    </row>
    <row r="89" customHeight="1" spans="1:16">
      <c r="A89" s="483"/>
      <c r="B89" s="510">
        <v>2</v>
      </c>
      <c r="C89" s="203" t="s">
        <v>126</v>
      </c>
      <c r="D89" s="494" t="s">
        <v>42</v>
      </c>
      <c r="E89" s="495" t="s">
        <v>53</v>
      </c>
      <c r="F89" s="497">
        <v>2980000</v>
      </c>
      <c r="G89" s="497">
        <v>3564900</v>
      </c>
      <c r="H89" s="498"/>
      <c r="I89" s="491">
        <f t="shared" si="4"/>
        <v>3564900</v>
      </c>
      <c r="J89" s="507">
        <f t="shared" si="7"/>
        <v>1</v>
      </c>
      <c r="K89" s="514">
        <v>11955000</v>
      </c>
      <c r="L89" s="464">
        <f>IF(J89=1,SUM($J$6:J89),0)</f>
        <v>63</v>
      </c>
      <c r="M89" s="464">
        <f>IF(K89=1,SUM($K$6:K89),0)</f>
        <v>0</v>
      </c>
      <c r="N89" s="509">
        <f t="shared" si="9"/>
        <v>63</v>
      </c>
      <c r="O89" s="464">
        <f t="shared" si="10"/>
        <v>0</v>
      </c>
      <c r="P89" s="464">
        <f>IF(O89=1,SUM($O$6:O89),0)</f>
        <v>0</v>
      </c>
    </row>
    <row r="90" customHeight="1" spans="1:16">
      <c r="A90" s="483"/>
      <c r="B90" s="510">
        <v>3</v>
      </c>
      <c r="C90" s="203" t="s">
        <v>127</v>
      </c>
      <c r="D90" s="494" t="s">
        <v>42</v>
      </c>
      <c r="E90" s="495" t="s">
        <v>53</v>
      </c>
      <c r="F90" s="497">
        <v>2980000</v>
      </c>
      <c r="G90" s="497">
        <v>3564900</v>
      </c>
      <c r="H90" s="498"/>
      <c r="I90" s="491">
        <f t="shared" si="4"/>
        <v>3564900</v>
      </c>
      <c r="J90" s="507">
        <f t="shared" si="7"/>
        <v>1</v>
      </c>
      <c r="K90" s="514">
        <v>12470000</v>
      </c>
      <c r="L90" s="464">
        <f>IF(J90=1,SUM($J$6:J90),0)</f>
        <v>64</v>
      </c>
      <c r="M90" s="464">
        <f>IF(K90=1,SUM($K$6:K90),0)</f>
        <v>0</v>
      </c>
      <c r="N90" s="509">
        <f t="shared" si="9"/>
        <v>64</v>
      </c>
      <c r="O90" s="464">
        <f t="shared" si="10"/>
        <v>0</v>
      </c>
      <c r="P90" s="464">
        <f>IF(O90=1,SUM($O$6:O90),0)</f>
        <v>0</v>
      </c>
    </row>
    <row r="91" customHeight="1" spans="1:16">
      <c r="A91" s="483"/>
      <c r="B91" s="510">
        <v>4</v>
      </c>
      <c r="C91" s="203" t="s">
        <v>128</v>
      </c>
      <c r="D91" s="494" t="s">
        <v>42</v>
      </c>
      <c r="E91" s="495" t="s">
        <v>53</v>
      </c>
      <c r="F91" s="497">
        <v>2980000</v>
      </c>
      <c r="G91" s="497">
        <v>3564900</v>
      </c>
      <c r="H91" s="498"/>
      <c r="I91" s="491">
        <f t="shared" si="4"/>
        <v>3564900</v>
      </c>
      <c r="J91" s="507">
        <f t="shared" si="7"/>
        <v>1</v>
      </c>
      <c r="K91" s="514">
        <v>12470000</v>
      </c>
      <c r="L91" s="464">
        <f>IF(J91=1,SUM($J$6:J91),0)</f>
        <v>65</v>
      </c>
      <c r="M91" s="464">
        <f>IF(K91=1,SUM($K$6:K91),0)</f>
        <v>0</v>
      </c>
      <c r="N91" s="509">
        <f t="shared" si="9"/>
        <v>65</v>
      </c>
      <c r="O91" s="464">
        <f t="shared" si="10"/>
        <v>0</v>
      </c>
      <c r="P91" s="464">
        <f>IF(O91=1,SUM($O$6:O91),0)</f>
        <v>0</v>
      </c>
    </row>
    <row r="92" customHeight="1" spans="1:16">
      <c r="A92" s="483"/>
      <c r="B92" s="510">
        <v>5</v>
      </c>
      <c r="C92" s="203" t="s">
        <v>129</v>
      </c>
      <c r="D92" s="494" t="s">
        <v>42</v>
      </c>
      <c r="E92" s="495" t="s">
        <v>53</v>
      </c>
      <c r="F92" s="497">
        <v>2980000</v>
      </c>
      <c r="G92" s="497">
        <v>3564900</v>
      </c>
      <c r="H92" s="498"/>
      <c r="I92" s="491">
        <f t="shared" si="4"/>
        <v>3564900</v>
      </c>
      <c r="J92" s="507">
        <f t="shared" si="7"/>
        <v>1</v>
      </c>
      <c r="K92" s="514">
        <v>13150000</v>
      </c>
      <c r="L92" s="464">
        <f>IF(J92=1,SUM($J$6:J92),0)</f>
        <v>66</v>
      </c>
      <c r="M92" s="464">
        <f>IF(K92=1,SUM($K$6:K92),0)</f>
        <v>0</v>
      </c>
      <c r="N92" s="509">
        <f t="shared" si="9"/>
        <v>66</v>
      </c>
      <c r="O92" s="464">
        <f t="shared" si="10"/>
        <v>0</v>
      </c>
      <c r="P92" s="464">
        <f>IF(O92=1,SUM($O$6:O92),0)</f>
        <v>0</v>
      </c>
    </row>
    <row r="93" customHeight="1" spans="1:16">
      <c r="A93" s="483"/>
      <c r="B93" s="510">
        <v>6</v>
      </c>
      <c r="C93" s="203" t="s">
        <v>130</v>
      </c>
      <c r="D93" s="494" t="s">
        <v>42</v>
      </c>
      <c r="E93" s="495" t="s">
        <v>53</v>
      </c>
      <c r="F93" s="497">
        <v>2980000</v>
      </c>
      <c r="G93" s="497">
        <v>3564900</v>
      </c>
      <c r="H93" s="498"/>
      <c r="I93" s="491">
        <f t="shared" si="4"/>
        <v>3564900</v>
      </c>
      <c r="J93" s="507">
        <f t="shared" si="7"/>
        <v>1</v>
      </c>
      <c r="K93" s="514">
        <v>13150000</v>
      </c>
      <c r="L93" s="464">
        <f>IF(J93=1,SUM($J$6:J93),0)</f>
        <v>67</v>
      </c>
      <c r="M93" s="464">
        <f>IF(K93=1,SUM($K$6:K93),0)</f>
        <v>0</v>
      </c>
      <c r="N93" s="509">
        <f t="shared" si="9"/>
        <v>67</v>
      </c>
      <c r="O93" s="464">
        <f t="shared" si="10"/>
        <v>0</v>
      </c>
      <c r="P93" s="464">
        <f>IF(O93=1,SUM($O$6:O93),0)</f>
        <v>0</v>
      </c>
    </row>
    <row r="94" customHeight="1" spans="1:16">
      <c r="A94" s="483"/>
      <c r="B94" s="510">
        <v>7</v>
      </c>
      <c r="C94" s="203" t="s">
        <v>131</v>
      </c>
      <c r="D94" s="494" t="s">
        <v>42</v>
      </c>
      <c r="E94" s="495" t="s">
        <v>53</v>
      </c>
      <c r="F94" s="497">
        <v>2980000</v>
      </c>
      <c r="G94" s="497">
        <v>3564900</v>
      </c>
      <c r="H94" s="498"/>
      <c r="I94" s="491">
        <f t="shared" si="4"/>
        <v>3564900</v>
      </c>
      <c r="J94" s="507">
        <f t="shared" si="7"/>
        <v>1</v>
      </c>
      <c r="K94" s="514">
        <v>13150000</v>
      </c>
      <c r="L94" s="464">
        <f>IF(J94=1,SUM($J$6:J94),0)</f>
        <v>68</v>
      </c>
      <c r="M94" s="464">
        <f>IF(K94=1,SUM($K$6:K94),0)</f>
        <v>0</v>
      </c>
      <c r="N94" s="509">
        <f t="shared" si="9"/>
        <v>68</v>
      </c>
      <c r="O94" s="464">
        <f t="shared" si="10"/>
        <v>0</v>
      </c>
      <c r="P94" s="464">
        <f>IF(O94=1,SUM($O$6:O94),0)</f>
        <v>0</v>
      </c>
    </row>
    <row r="95" customHeight="1" spans="1:16">
      <c r="A95" s="483"/>
      <c r="B95" s="510">
        <v>8</v>
      </c>
      <c r="C95" s="203" t="s">
        <v>132</v>
      </c>
      <c r="D95" s="494" t="s">
        <v>42</v>
      </c>
      <c r="E95" s="495" t="s">
        <v>53</v>
      </c>
      <c r="F95" s="497">
        <v>2980000</v>
      </c>
      <c r="G95" s="497">
        <v>3564900</v>
      </c>
      <c r="H95" s="498"/>
      <c r="I95" s="491">
        <f t="shared" si="4"/>
        <v>3564900</v>
      </c>
      <c r="J95" s="507">
        <f t="shared" si="7"/>
        <v>1</v>
      </c>
      <c r="K95" s="514">
        <v>13825000</v>
      </c>
      <c r="L95" s="464">
        <f>IF(J95=1,SUM($J$6:J95),0)</f>
        <v>69</v>
      </c>
      <c r="M95" s="464">
        <f>IF(K95=1,SUM($K$6:K95),0)</f>
        <v>0</v>
      </c>
      <c r="N95" s="509">
        <f t="shared" si="9"/>
        <v>69</v>
      </c>
      <c r="O95" s="464">
        <f t="shared" si="10"/>
        <v>0</v>
      </c>
      <c r="P95" s="464">
        <f>IF(O95=1,SUM($O$6:O95),0)</f>
        <v>0</v>
      </c>
    </row>
    <row r="96" customHeight="1" spans="1:16">
      <c r="A96" s="483"/>
      <c r="B96" s="510">
        <v>9</v>
      </c>
      <c r="C96" s="203" t="s">
        <v>133</v>
      </c>
      <c r="D96" s="494" t="s">
        <v>42</v>
      </c>
      <c r="E96" s="495" t="s">
        <v>53</v>
      </c>
      <c r="F96" s="497">
        <v>12249100</v>
      </c>
      <c r="G96" s="497">
        <v>13644300</v>
      </c>
      <c r="H96" s="498"/>
      <c r="I96" s="491">
        <f t="shared" si="4"/>
        <v>13644300</v>
      </c>
      <c r="J96" s="507">
        <f t="shared" si="7"/>
        <v>1</v>
      </c>
      <c r="K96" s="514">
        <v>3050000</v>
      </c>
      <c r="L96" s="464">
        <f>IF(J96=1,SUM($J$6:J96),0)</f>
        <v>70</v>
      </c>
      <c r="M96" s="464">
        <f>IF(K96=1,SUM($K$6:K96),0)</f>
        <v>0</v>
      </c>
      <c r="N96" s="509">
        <f t="shared" si="9"/>
        <v>70</v>
      </c>
      <c r="O96" s="464">
        <f t="shared" si="10"/>
        <v>0</v>
      </c>
      <c r="P96" s="464">
        <f>IF(O96=1,SUM($O$6:O96),0)</f>
        <v>0</v>
      </c>
    </row>
    <row r="97" customHeight="1" spans="1:16">
      <c r="A97" s="483"/>
      <c r="B97" s="510">
        <v>10</v>
      </c>
      <c r="C97" s="203" t="s">
        <v>134</v>
      </c>
      <c r="D97" s="494" t="s">
        <v>42</v>
      </c>
      <c r="E97" s="495" t="s">
        <v>53</v>
      </c>
      <c r="F97" s="497">
        <v>12249100</v>
      </c>
      <c r="G97" s="497">
        <v>13644300</v>
      </c>
      <c r="H97" s="498"/>
      <c r="I97" s="491">
        <f t="shared" si="4"/>
        <v>13644300</v>
      </c>
      <c r="J97" s="507">
        <f t="shared" si="7"/>
        <v>1</v>
      </c>
      <c r="K97" s="514">
        <v>61350.3693012838</v>
      </c>
      <c r="L97" s="464">
        <f>IF(J97=1,SUM($J$6:J97),0)</f>
        <v>71</v>
      </c>
      <c r="M97" s="464">
        <f>IF(K97=1,SUM($K$6:K97),0)</f>
        <v>0</v>
      </c>
      <c r="N97" s="509">
        <f t="shared" si="9"/>
        <v>71</v>
      </c>
      <c r="O97" s="464">
        <f t="shared" si="10"/>
        <v>0</v>
      </c>
      <c r="P97" s="464">
        <f>IF(O97=1,SUM($O$6:O97),0)</f>
        <v>0</v>
      </c>
    </row>
    <row r="98" customHeight="1" spans="1:16">
      <c r="A98" s="483"/>
      <c r="B98" s="510">
        <v>11</v>
      </c>
      <c r="C98" s="203" t="s">
        <v>135</v>
      </c>
      <c r="D98" s="494" t="s">
        <v>42</v>
      </c>
      <c r="E98" s="495" t="s">
        <v>53</v>
      </c>
      <c r="F98" s="497">
        <v>12764100</v>
      </c>
      <c r="G98" s="497">
        <v>14217900</v>
      </c>
      <c r="H98" s="498"/>
      <c r="I98" s="491">
        <f t="shared" si="4"/>
        <v>14217900</v>
      </c>
      <c r="J98" s="507">
        <f t="shared" si="7"/>
        <v>1</v>
      </c>
      <c r="K98" s="514">
        <v>297606.449840389</v>
      </c>
      <c r="L98" s="464">
        <f>IF(J98=1,SUM($J$6:J98),0)</f>
        <v>72</v>
      </c>
      <c r="M98" s="464">
        <f>IF(K98=1,SUM($K$6:K98),0)</f>
        <v>0</v>
      </c>
      <c r="N98" s="509">
        <f t="shared" si="9"/>
        <v>72</v>
      </c>
      <c r="O98" s="464">
        <f t="shared" si="10"/>
        <v>0</v>
      </c>
      <c r="P98" s="464">
        <f>IF(O98=1,SUM($O$6:O98),0)</f>
        <v>0</v>
      </c>
    </row>
    <row r="99" customHeight="1" spans="1:16">
      <c r="A99" s="483"/>
      <c r="B99" s="510">
        <v>12</v>
      </c>
      <c r="C99" s="203" t="s">
        <v>136</v>
      </c>
      <c r="D99" s="494" t="s">
        <v>42</v>
      </c>
      <c r="E99" s="495" t="s">
        <v>53</v>
      </c>
      <c r="F99" s="497">
        <v>12764100</v>
      </c>
      <c r="G99" s="497">
        <v>14217900</v>
      </c>
      <c r="H99" s="498"/>
      <c r="I99" s="491">
        <f t="shared" si="4"/>
        <v>14217900</v>
      </c>
      <c r="J99" s="507">
        <f t="shared" si="7"/>
        <v>1</v>
      </c>
      <c r="K99" s="514">
        <v>63410.2865</v>
      </c>
      <c r="L99" s="464">
        <f>IF(J99=1,SUM($J$6:J99),0)</f>
        <v>73</v>
      </c>
      <c r="M99" s="464">
        <f>IF(K99=1,SUM($K$6:K99),0)</f>
        <v>0</v>
      </c>
      <c r="N99" s="509">
        <f t="shared" si="9"/>
        <v>73</v>
      </c>
      <c r="O99" s="464">
        <f t="shared" si="10"/>
        <v>0</v>
      </c>
      <c r="P99" s="464">
        <f>IF(O99=1,SUM($O$6:O99),0)</f>
        <v>0</v>
      </c>
    </row>
    <row r="100" customHeight="1" spans="1:16">
      <c r="A100" s="483"/>
      <c r="B100" s="510">
        <v>13</v>
      </c>
      <c r="C100" s="203" t="s">
        <v>137</v>
      </c>
      <c r="D100" s="494" t="s">
        <v>42</v>
      </c>
      <c r="E100" s="495" t="s">
        <v>53</v>
      </c>
      <c r="F100" s="497">
        <v>13444100</v>
      </c>
      <c r="G100" s="497">
        <v>14975400</v>
      </c>
      <c r="H100" s="498"/>
      <c r="I100" s="491">
        <f t="shared" si="4"/>
        <v>14975400</v>
      </c>
      <c r="J100" s="507">
        <f t="shared" si="7"/>
        <v>1</v>
      </c>
      <c r="K100" s="514">
        <v>259574.272222222</v>
      </c>
      <c r="L100" s="464">
        <f>IF(J100=1,SUM($J$6:J100),0)</f>
        <v>74</v>
      </c>
      <c r="M100" s="464">
        <f>IF(K100=1,SUM($K$6:K100),0)</f>
        <v>0</v>
      </c>
      <c r="N100" s="509">
        <f t="shared" si="9"/>
        <v>74</v>
      </c>
      <c r="O100" s="464">
        <f t="shared" si="10"/>
        <v>0</v>
      </c>
      <c r="P100" s="464">
        <f>IF(O100=1,SUM($O$6:O100),0)</f>
        <v>0</v>
      </c>
    </row>
    <row r="101" customHeight="1" spans="1:16">
      <c r="A101" s="483"/>
      <c r="B101" s="510">
        <v>14</v>
      </c>
      <c r="C101" s="203" t="s">
        <v>138</v>
      </c>
      <c r="D101" s="494" t="s">
        <v>42</v>
      </c>
      <c r="E101" s="495" t="s">
        <v>53</v>
      </c>
      <c r="F101" s="497">
        <v>13444100</v>
      </c>
      <c r="G101" s="497">
        <v>14975400</v>
      </c>
      <c r="H101" s="498"/>
      <c r="I101" s="491">
        <f t="shared" ref="I101:I165" si="11">IF($I$5=$G$4,G101,(IF($I$5=$F$4,F101,0)))</f>
        <v>14975400</v>
      </c>
      <c r="J101" s="507">
        <f t="shared" si="7"/>
        <v>1</v>
      </c>
      <c r="K101" s="514">
        <v>5918293.40666667</v>
      </c>
      <c r="L101" s="464">
        <f>IF(J101=1,SUM($J$6:J101),0)</f>
        <v>75</v>
      </c>
      <c r="M101" s="464">
        <f>IF(K101=1,SUM($K$6:K101),0)</f>
        <v>0</v>
      </c>
      <c r="N101" s="509">
        <f t="shared" si="9"/>
        <v>75</v>
      </c>
      <c r="O101" s="464">
        <f t="shared" si="10"/>
        <v>0</v>
      </c>
      <c r="P101" s="464">
        <f>IF(O101=1,SUM($O$6:O101),0)</f>
        <v>0</v>
      </c>
    </row>
    <row r="102" customHeight="1" spans="1:16">
      <c r="A102" s="483"/>
      <c r="B102" s="510">
        <v>15</v>
      </c>
      <c r="C102" s="203" t="s">
        <v>139</v>
      </c>
      <c r="D102" s="494" t="s">
        <v>42</v>
      </c>
      <c r="E102" s="495" t="s">
        <v>53</v>
      </c>
      <c r="F102" s="497">
        <v>13444100</v>
      </c>
      <c r="G102" s="497">
        <v>14975400</v>
      </c>
      <c r="H102" s="498"/>
      <c r="I102" s="491">
        <f t="shared" si="11"/>
        <v>14975400</v>
      </c>
      <c r="J102" s="507">
        <f t="shared" si="7"/>
        <v>1</v>
      </c>
      <c r="K102" s="514">
        <v>7304865.0048</v>
      </c>
      <c r="L102" s="464">
        <f>IF(J102=1,SUM($J$6:J102),0)</f>
        <v>76</v>
      </c>
      <c r="M102" s="464">
        <f>IF(K102=1,SUM($K$6:K102),0)</f>
        <v>0</v>
      </c>
      <c r="N102" s="509">
        <f t="shared" si="9"/>
        <v>76</v>
      </c>
      <c r="O102" s="464">
        <f t="shared" si="10"/>
        <v>0</v>
      </c>
      <c r="P102" s="464">
        <f>IF(O102=1,SUM($O$6:O102),0)</f>
        <v>0</v>
      </c>
    </row>
    <row r="103" customHeight="1" spans="1:16">
      <c r="A103" s="483"/>
      <c r="B103" s="510">
        <v>16</v>
      </c>
      <c r="C103" s="203" t="s">
        <v>140</v>
      </c>
      <c r="D103" s="494" t="s">
        <v>42</v>
      </c>
      <c r="E103" s="495" t="s">
        <v>53</v>
      </c>
      <c r="F103" s="497">
        <v>14119100</v>
      </c>
      <c r="G103" s="497">
        <v>15727300</v>
      </c>
      <c r="H103" s="498"/>
      <c r="I103" s="491">
        <f t="shared" si="11"/>
        <v>15727300</v>
      </c>
      <c r="J103" s="507">
        <f t="shared" si="7"/>
        <v>1</v>
      </c>
      <c r="K103" s="514">
        <v>7575415.56053334</v>
      </c>
      <c r="L103" s="464">
        <f>IF(J103=1,SUM($J$6:J103),0)</f>
        <v>77</v>
      </c>
      <c r="M103" s="464">
        <f>IF(K103=1,SUM($K$6:K103),0)</f>
        <v>0</v>
      </c>
      <c r="N103" s="509">
        <f t="shared" si="9"/>
        <v>77</v>
      </c>
      <c r="O103" s="464">
        <f t="shared" si="10"/>
        <v>0</v>
      </c>
      <c r="P103" s="464">
        <f>IF(O103=1,SUM($O$6:O103),0)</f>
        <v>0</v>
      </c>
    </row>
    <row r="104" customHeight="1" spans="1:16">
      <c r="A104" s="483"/>
      <c r="B104" s="510">
        <v>17</v>
      </c>
      <c r="C104" s="203" t="s">
        <v>141</v>
      </c>
      <c r="D104" s="494" t="s">
        <v>42</v>
      </c>
      <c r="E104" s="495" t="s">
        <v>53</v>
      </c>
      <c r="F104" s="497">
        <v>3050000</v>
      </c>
      <c r="G104" s="497">
        <v>3050000</v>
      </c>
      <c r="H104" s="498"/>
      <c r="I104" s="491">
        <f t="shared" si="11"/>
        <v>3050000</v>
      </c>
      <c r="J104" s="507">
        <f t="shared" si="7"/>
        <v>1</v>
      </c>
      <c r="K104" s="514">
        <v>7034314.44906667</v>
      </c>
      <c r="L104" s="464">
        <f>IF(J104=1,SUM($J$6:J104),0)</f>
        <v>78</v>
      </c>
      <c r="M104" s="464">
        <f>IF(K104=1,SUM($K$6:K104),0)</f>
        <v>0</v>
      </c>
      <c r="N104" s="509">
        <f t="shared" si="9"/>
        <v>78</v>
      </c>
      <c r="O104" s="464">
        <f t="shared" si="10"/>
        <v>0</v>
      </c>
      <c r="P104" s="464">
        <f>IF(O104=1,SUM($O$6:O104),0)</f>
        <v>0</v>
      </c>
    </row>
    <row r="105" customHeight="1" spans="1:16">
      <c r="A105" s="483"/>
      <c r="B105" s="510">
        <v>18</v>
      </c>
      <c r="C105" s="203" t="s">
        <v>142</v>
      </c>
      <c r="D105" s="494" t="s">
        <v>45</v>
      </c>
      <c r="E105" s="495" t="s">
        <v>143</v>
      </c>
      <c r="F105" s="497">
        <v>61350.3693012838</v>
      </c>
      <c r="G105" s="497">
        <v>61350.3693012838</v>
      </c>
      <c r="H105" s="498"/>
      <c r="I105" s="491">
        <f t="shared" si="11"/>
        <v>61350.3693012838</v>
      </c>
      <c r="J105" s="507">
        <f t="shared" si="7"/>
        <v>0</v>
      </c>
      <c r="K105" s="514">
        <v>10475860</v>
      </c>
      <c r="L105" s="464">
        <f>IF(J105=1,SUM($J$6:J105),0)</f>
        <v>0</v>
      </c>
      <c r="M105" s="464">
        <f>IF(K105=1,SUM($K$6:K105),0)</f>
        <v>0</v>
      </c>
      <c r="N105" s="509">
        <f t="shared" si="9"/>
        <v>0</v>
      </c>
      <c r="O105" s="464">
        <f t="shared" si="10"/>
        <v>0</v>
      </c>
      <c r="P105" s="464">
        <f>IF(O105=1,SUM($O$6:O105),0)</f>
        <v>0</v>
      </c>
    </row>
    <row r="106" customHeight="1" spans="1:16">
      <c r="A106" s="483"/>
      <c r="B106" s="510">
        <v>19</v>
      </c>
      <c r="C106" s="203" t="s">
        <v>144</v>
      </c>
      <c r="D106" s="494" t="s">
        <v>45</v>
      </c>
      <c r="E106" s="495" t="s">
        <v>143</v>
      </c>
      <c r="F106" s="497">
        <v>297606.449840389</v>
      </c>
      <c r="G106" s="497">
        <v>297606.449840389</v>
      </c>
      <c r="H106" s="498"/>
      <c r="I106" s="491">
        <f t="shared" si="11"/>
        <v>297606.449840389</v>
      </c>
      <c r="J106" s="507">
        <f t="shared" si="7"/>
        <v>0</v>
      </c>
      <c r="K106" s="514">
        <v>9152100</v>
      </c>
      <c r="L106" s="464">
        <f>IF(J106=1,SUM($J$6:J106),0)</f>
        <v>0</v>
      </c>
      <c r="M106" s="464">
        <f>IF(K106=1,SUM($K$6:K106),0)</f>
        <v>0</v>
      </c>
      <c r="N106" s="509">
        <f t="shared" si="9"/>
        <v>0</v>
      </c>
      <c r="O106" s="464">
        <f t="shared" si="10"/>
        <v>0</v>
      </c>
      <c r="P106" s="464">
        <f>IF(O106=1,SUM($O$6:O106),0)</f>
        <v>0</v>
      </c>
    </row>
    <row r="107" customHeight="1" spans="1:16">
      <c r="A107" s="483"/>
      <c r="B107" s="510">
        <v>20</v>
      </c>
      <c r="C107" s="203" t="s">
        <v>145</v>
      </c>
      <c r="D107" s="494" t="s">
        <v>45</v>
      </c>
      <c r="E107" s="495" t="s">
        <v>43</v>
      </c>
      <c r="F107" s="497">
        <v>63410.2865</v>
      </c>
      <c r="G107" s="497">
        <v>63410.2865</v>
      </c>
      <c r="H107" s="498"/>
      <c r="I107" s="491">
        <f t="shared" si="11"/>
        <v>63410.2865</v>
      </c>
      <c r="J107" s="507">
        <f t="shared" si="7"/>
        <v>0</v>
      </c>
      <c r="K107" s="514">
        <v>11193980</v>
      </c>
      <c r="L107" s="464">
        <f>IF(J107=1,SUM($J$6:J107),0)</f>
        <v>0</v>
      </c>
      <c r="M107" s="464">
        <f>IF(K107=1,SUM($K$6:K107),0)</f>
        <v>0</v>
      </c>
      <c r="N107" s="509">
        <f t="shared" si="9"/>
        <v>0</v>
      </c>
      <c r="O107" s="464">
        <f t="shared" si="10"/>
        <v>0</v>
      </c>
      <c r="P107" s="464">
        <f>IF(O107=1,SUM($O$6:O107),0)</f>
        <v>0</v>
      </c>
    </row>
    <row r="108" customHeight="1" spans="1:16">
      <c r="A108" s="483"/>
      <c r="B108" s="510">
        <v>21</v>
      </c>
      <c r="C108" s="203" t="s">
        <v>146</v>
      </c>
      <c r="D108" s="494" t="s">
        <v>45</v>
      </c>
      <c r="E108" s="495" t="s">
        <v>43</v>
      </c>
      <c r="F108" s="497">
        <v>259574.272222222</v>
      </c>
      <c r="G108" s="497">
        <v>259574.272222222</v>
      </c>
      <c r="H108" s="498"/>
      <c r="I108" s="491">
        <f t="shared" si="11"/>
        <v>259574.272222222</v>
      </c>
      <c r="J108" s="507">
        <f t="shared" si="7"/>
        <v>0</v>
      </c>
      <c r="K108" s="514">
        <v>12875140</v>
      </c>
      <c r="L108" s="464">
        <f>IF(J108=1,SUM($J$6:J108),0)</f>
        <v>0</v>
      </c>
      <c r="M108" s="464">
        <f>IF(K108=1,SUM($K$6:K108),0)</f>
        <v>0</v>
      </c>
      <c r="N108" s="509">
        <f t="shared" si="9"/>
        <v>0</v>
      </c>
      <c r="O108" s="464">
        <f t="shared" si="10"/>
        <v>0</v>
      </c>
      <c r="P108" s="464">
        <f>IF(O108=1,SUM($O$6:O108),0)</f>
        <v>0</v>
      </c>
    </row>
    <row r="109" customHeight="1" spans="1:16">
      <c r="A109" s="483"/>
      <c r="B109" s="510">
        <v>22</v>
      </c>
      <c r="C109" s="203" t="s">
        <v>147</v>
      </c>
      <c r="D109" s="494" t="s">
        <v>45</v>
      </c>
      <c r="E109" s="495" t="s">
        <v>43</v>
      </c>
      <c r="F109" s="497">
        <v>5918293.40666667</v>
      </c>
      <c r="G109" s="497">
        <v>5918293.40666667</v>
      </c>
      <c r="H109" s="498"/>
      <c r="I109" s="491">
        <f t="shared" si="11"/>
        <v>5918293.40666667</v>
      </c>
      <c r="J109" s="507">
        <f t="shared" si="7"/>
        <v>0</v>
      </c>
      <c r="K109" s="464">
        <f t="shared" si="8"/>
        <v>1</v>
      </c>
      <c r="L109" s="464">
        <f>IF(J109=1,SUM($J$6:J109),0)</f>
        <v>0</v>
      </c>
      <c r="M109" s="464">
        <f>IF(K109=1,SUM($K$6:K109),0)</f>
        <v>201227063.798931</v>
      </c>
      <c r="N109" s="509">
        <f t="shared" si="9"/>
        <v>201227063.798931</v>
      </c>
      <c r="O109" s="464">
        <f t="shared" si="10"/>
        <v>0</v>
      </c>
      <c r="P109" s="464">
        <f>IF(O109=1,SUM($O$6:O109),0)</f>
        <v>0</v>
      </c>
    </row>
    <row r="110" customHeight="1" spans="1:16">
      <c r="A110" s="483"/>
      <c r="B110" s="510">
        <v>23</v>
      </c>
      <c r="C110" s="203" t="s">
        <v>148</v>
      </c>
      <c r="D110" s="494" t="s">
        <v>45</v>
      </c>
      <c r="E110" s="495" t="s">
        <v>43</v>
      </c>
      <c r="F110" s="497">
        <v>7304865.0048</v>
      </c>
      <c r="G110" s="497">
        <v>7304865.0048</v>
      </c>
      <c r="H110" s="498"/>
      <c r="I110" s="491">
        <f t="shared" si="11"/>
        <v>7304865.0048</v>
      </c>
      <c r="J110" s="507">
        <f t="shared" si="7"/>
        <v>0</v>
      </c>
      <c r="K110" s="464">
        <f t="shared" si="8"/>
        <v>1</v>
      </c>
      <c r="L110" s="464">
        <f>IF(J110=1,SUM($J$6:J110),0)</f>
        <v>0</v>
      </c>
      <c r="M110" s="464">
        <f>IF(K110=1,SUM($K$6:K110),0)</f>
        <v>201227064.798931</v>
      </c>
      <c r="N110" s="509">
        <f t="shared" si="9"/>
        <v>201227064.798931</v>
      </c>
      <c r="O110" s="464">
        <f t="shared" si="10"/>
        <v>0</v>
      </c>
      <c r="P110" s="464">
        <f>IF(O110=1,SUM($O$6:O110),0)</f>
        <v>0</v>
      </c>
    </row>
    <row r="111" customHeight="1" spans="1:16">
      <c r="A111" s="483"/>
      <c r="B111" s="510">
        <v>24</v>
      </c>
      <c r="C111" s="203" t="s">
        <v>149</v>
      </c>
      <c r="D111" s="494" t="s">
        <v>45</v>
      </c>
      <c r="E111" s="495" t="s">
        <v>43</v>
      </c>
      <c r="F111" s="497">
        <v>7575415.56053334</v>
      </c>
      <c r="G111" s="497">
        <v>7575415.56053334</v>
      </c>
      <c r="H111" s="498"/>
      <c r="I111" s="491">
        <f t="shared" si="11"/>
        <v>7575415.56053334</v>
      </c>
      <c r="J111" s="507">
        <f t="shared" si="7"/>
        <v>0</v>
      </c>
      <c r="K111" s="464">
        <f t="shared" si="8"/>
        <v>1</v>
      </c>
      <c r="L111" s="464">
        <f>IF(J111=1,SUM($J$6:J111),0)</f>
        <v>0</v>
      </c>
      <c r="M111" s="464">
        <f>IF(K111=1,SUM($K$6:K111),0)</f>
        <v>201227065.798931</v>
      </c>
      <c r="N111" s="509">
        <f t="shared" si="9"/>
        <v>201227065.798931</v>
      </c>
      <c r="O111" s="464">
        <f t="shared" si="10"/>
        <v>0</v>
      </c>
      <c r="P111" s="464">
        <f>IF(O111=1,SUM($O$6:O111),0)</f>
        <v>0</v>
      </c>
    </row>
    <row r="112" customHeight="1" spans="1:16">
      <c r="A112" s="483"/>
      <c r="B112" s="510">
        <v>25</v>
      </c>
      <c r="C112" s="203" t="s">
        <v>150</v>
      </c>
      <c r="D112" s="494" t="s">
        <v>45</v>
      </c>
      <c r="E112" s="495" t="s">
        <v>43</v>
      </c>
      <c r="F112" s="497">
        <v>7034314.44906667</v>
      </c>
      <c r="G112" s="497">
        <v>7034314.44906667</v>
      </c>
      <c r="H112" s="498"/>
      <c r="I112" s="491">
        <f t="shared" si="11"/>
        <v>7034314.44906667</v>
      </c>
      <c r="J112" s="507">
        <f t="shared" si="7"/>
        <v>0</v>
      </c>
      <c r="K112" s="464">
        <f t="shared" si="8"/>
        <v>1</v>
      </c>
      <c r="L112" s="464">
        <f>IF(J112=1,SUM($J$6:J112),0)</f>
        <v>0</v>
      </c>
      <c r="M112" s="464">
        <f>IF(K112=1,SUM($K$6:K112),0)</f>
        <v>201227066.798931</v>
      </c>
      <c r="N112" s="509">
        <f t="shared" si="9"/>
        <v>201227066.798931</v>
      </c>
      <c r="O112" s="464">
        <f t="shared" si="10"/>
        <v>0</v>
      </c>
      <c r="P112" s="464">
        <f>IF(O112=1,SUM($O$6:O112),0)</f>
        <v>0</v>
      </c>
    </row>
    <row r="113" customHeight="1" spans="1:16">
      <c r="A113" s="483"/>
      <c r="B113" s="493"/>
      <c r="C113" s="203"/>
      <c r="D113" s="494" t="s">
        <v>122</v>
      </c>
      <c r="E113" s="495"/>
      <c r="F113" s="497"/>
      <c r="G113" s="497"/>
      <c r="H113" s="498"/>
      <c r="I113" s="491">
        <f t="shared" si="11"/>
        <v>0</v>
      </c>
      <c r="J113" s="507">
        <f t="shared" si="7"/>
        <v>0</v>
      </c>
      <c r="K113" s="464">
        <f t="shared" si="8"/>
        <v>0</v>
      </c>
      <c r="L113" s="464">
        <f>IF(J113=1,SUM($J$6:J113),0)</f>
        <v>0</v>
      </c>
      <c r="M113" s="464">
        <f>IF(K113=1,SUM($K$6:K113),0)</f>
        <v>0</v>
      </c>
      <c r="N113" s="509">
        <f t="shared" si="9"/>
        <v>0</v>
      </c>
      <c r="O113" s="464">
        <f t="shared" si="10"/>
        <v>0</v>
      </c>
      <c r="P113" s="464">
        <f>IF(O113=1,SUM($O$6:O113),0)</f>
        <v>0</v>
      </c>
    </row>
    <row r="114" customHeight="1" spans="1:16">
      <c r="A114" s="483"/>
      <c r="B114" s="493" t="s">
        <v>151</v>
      </c>
      <c r="C114" s="203" t="s">
        <v>152</v>
      </c>
      <c r="D114" s="494" t="s">
        <v>122</v>
      </c>
      <c r="E114" s="495"/>
      <c r="F114" s="497"/>
      <c r="G114" s="497"/>
      <c r="H114" s="498"/>
      <c r="I114" s="491">
        <f t="shared" si="11"/>
        <v>0</v>
      </c>
      <c r="J114" s="507">
        <f t="shared" si="7"/>
        <v>0</v>
      </c>
      <c r="K114" s="464">
        <f t="shared" si="8"/>
        <v>0</v>
      </c>
      <c r="L114" s="464">
        <f>IF(J114=1,SUM($J$6:J114),0)</f>
        <v>0</v>
      </c>
      <c r="M114" s="464">
        <f>IF(K114=1,SUM($K$6:K114),0)</f>
        <v>0</v>
      </c>
      <c r="N114" s="509">
        <f t="shared" si="9"/>
        <v>0</v>
      </c>
      <c r="O114" s="464">
        <f t="shared" si="10"/>
        <v>0</v>
      </c>
      <c r="P114" s="464">
        <f>IF(O114=1,SUM($O$6:O114),0)</f>
        <v>0</v>
      </c>
    </row>
    <row r="115" customHeight="1" spans="1:16">
      <c r="A115" s="483"/>
      <c r="B115" s="493">
        <v>1</v>
      </c>
      <c r="C115" s="203" t="s">
        <v>153</v>
      </c>
      <c r="D115" s="494" t="s">
        <v>45</v>
      </c>
      <c r="E115" s="495" t="s">
        <v>53</v>
      </c>
      <c r="F115" s="497"/>
      <c r="G115" s="497"/>
      <c r="H115" s="498"/>
      <c r="I115" s="491">
        <f t="shared" si="11"/>
        <v>0</v>
      </c>
      <c r="J115" s="507">
        <f t="shared" si="7"/>
        <v>0</v>
      </c>
      <c r="K115" s="464">
        <f t="shared" si="8"/>
        <v>1</v>
      </c>
      <c r="L115" s="464">
        <f>IF(J115=1,SUM($J$6:J115),0)</f>
        <v>0</v>
      </c>
      <c r="M115" s="464">
        <f>IF(K115=1,SUM($K$6:K115),0)</f>
        <v>201227067.798931</v>
      </c>
      <c r="N115" s="509">
        <f t="shared" si="9"/>
        <v>201227067.798931</v>
      </c>
      <c r="O115" s="464">
        <f t="shared" si="10"/>
        <v>0</v>
      </c>
      <c r="P115" s="464">
        <f>IF(O115=1,SUM($O$6:O115),0)</f>
        <v>0</v>
      </c>
    </row>
    <row r="116" customHeight="1" spans="1:16">
      <c r="A116" s="483"/>
      <c r="B116" s="493">
        <v>2</v>
      </c>
      <c r="C116" s="203" t="s">
        <v>154</v>
      </c>
      <c r="D116" s="494" t="s">
        <v>42</v>
      </c>
      <c r="E116" s="495" t="s">
        <v>155</v>
      </c>
      <c r="F116" s="497">
        <v>16002920</v>
      </c>
      <c r="G116" s="497">
        <v>30518900</v>
      </c>
      <c r="H116" s="498"/>
      <c r="I116" s="491">
        <f t="shared" si="11"/>
        <v>30518900</v>
      </c>
      <c r="J116" s="507">
        <f t="shared" si="7"/>
        <v>1</v>
      </c>
      <c r="K116" s="464">
        <f t="shared" si="8"/>
        <v>0</v>
      </c>
      <c r="L116" s="464">
        <f>IF(J116=1,SUM($J$6:J116),0)</f>
        <v>79</v>
      </c>
      <c r="M116" s="464">
        <f>IF(K116=1,SUM($K$6:K116),0)</f>
        <v>0</v>
      </c>
      <c r="N116" s="509">
        <f t="shared" si="9"/>
        <v>79</v>
      </c>
      <c r="O116" s="464">
        <f t="shared" si="10"/>
        <v>0</v>
      </c>
      <c r="P116" s="464">
        <f>IF(O116=1,SUM($O$6:O116),0)</f>
        <v>0</v>
      </c>
    </row>
    <row r="117" customHeight="1" spans="1:16">
      <c r="A117" s="483"/>
      <c r="B117" s="493">
        <v>3</v>
      </c>
      <c r="C117" s="511" t="s">
        <v>156</v>
      </c>
      <c r="D117" s="494" t="s">
        <v>42</v>
      </c>
      <c r="E117" s="495" t="s">
        <v>155</v>
      </c>
      <c r="F117" s="497">
        <v>18311920</v>
      </c>
      <c r="G117" s="497">
        <v>34969900</v>
      </c>
      <c r="H117" s="498"/>
      <c r="I117" s="491">
        <f t="shared" si="11"/>
        <v>34969900</v>
      </c>
      <c r="J117" s="507">
        <f t="shared" si="7"/>
        <v>1</v>
      </c>
      <c r="K117" s="464">
        <f t="shared" si="8"/>
        <v>0</v>
      </c>
      <c r="L117" s="464">
        <f>IF(J117=1,SUM($J$6:J117),0)</f>
        <v>80</v>
      </c>
      <c r="M117" s="464">
        <f>IF(K117=1,SUM($K$6:K117),0)</f>
        <v>0</v>
      </c>
      <c r="N117" s="509">
        <f t="shared" si="9"/>
        <v>80</v>
      </c>
      <c r="O117" s="464">
        <f t="shared" si="10"/>
        <v>0</v>
      </c>
      <c r="P117" s="464">
        <f>IF(O117=1,SUM($O$6:O117),0)</f>
        <v>0</v>
      </c>
    </row>
    <row r="118" customHeight="1" spans="1:16">
      <c r="A118" s="483"/>
      <c r="B118" s="493">
        <v>4</v>
      </c>
      <c r="C118" s="203" t="s">
        <v>157</v>
      </c>
      <c r="D118" s="494" t="s">
        <v>42</v>
      </c>
      <c r="E118" s="495" t="s">
        <v>155</v>
      </c>
      <c r="F118" s="497">
        <v>79514150</v>
      </c>
      <c r="G118" s="497">
        <v>145312800</v>
      </c>
      <c r="H118" s="498"/>
      <c r="I118" s="491">
        <f t="shared" si="11"/>
        <v>145312800</v>
      </c>
      <c r="J118" s="507">
        <f t="shared" si="7"/>
        <v>1</v>
      </c>
      <c r="K118" s="464">
        <f t="shared" si="8"/>
        <v>0</v>
      </c>
      <c r="L118" s="464">
        <f>IF(J118=1,SUM($J$6:J118),0)</f>
        <v>81</v>
      </c>
      <c r="M118" s="464">
        <f>IF(K118=1,SUM($K$6:K118),0)</f>
        <v>0</v>
      </c>
      <c r="N118" s="509">
        <f t="shared" si="9"/>
        <v>81</v>
      </c>
      <c r="O118" s="464">
        <f t="shared" si="10"/>
        <v>0</v>
      </c>
      <c r="P118" s="464">
        <f>IF(O118=1,SUM($O$6:O118),0)</f>
        <v>0</v>
      </c>
    </row>
    <row r="119" customHeight="1" spans="1:16">
      <c r="A119" s="483"/>
      <c r="B119" s="493">
        <v>5</v>
      </c>
      <c r="C119" s="203" t="s">
        <v>158</v>
      </c>
      <c r="D119" s="494" t="s">
        <v>42</v>
      </c>
      <c r="E119" s="495" t="s">
        <v>155</v>
      </c>
      <c r="F119" s="497">
        <v>46492920</v>
      </c>
      <c r="G119" s="497">
        <v>46492920</v>
      </c>
      <c r="H119" s="498"/>
      <c r="I119" s="491">
        <f t="shared" si="11"/>
        <v>46492920</v>
      </c>
      <c r="J119" s="507">
        <f t="shared" si="7"/>
        <v>1</v>
      </c>
      <c r="K119" s="464">
        <f t="shared" si="8"/>
        <v>0</v>
      </c>
      <c r="L119" s="464">
        <f>IF(J119=1,SUM($J$6:J119),0)</f>
        <v>82</v>
      </c>
      <c r="M119" s="464">
        <f>IF(K119=1,SUM($K$6:K119),0)</f>
        <v>0</v>
      </c>
      <c r="N119" s="509">
        <f t="shared" si="9"/>
        <v>82</v>
      </c>
      <c r="O119" s="464">
        <f t="shared" si="10"/>
        <v>0</v>
      </c>
      <c r="P119" s="464">
        <f>IF(O119=1,SUM($O$6:O119),0)</f>
        <v>0</v>
      </c>
    </row>
    <row r="120" customHeight="1" spans="1:16">
      <c r="A120" s="483"/>
      <c r="B120" s="493">
        <v>6</v>
      </c>
      <c r="C120" s="203" t="s">
        <v>159</v>
      </c>
      <c r="D120" s="494" t="s">
        <v>42</v>
      </c>
      <c r="E120" s="495" t="s">
        <v>155</v>
      </c>
      <c r="F120" s="497">
        <v>229416150</v>
      </c>
      <c r="G120" s="497">
        <v>229416150</v>
      </c>
      <c r="H120" s="498"/>
      <c r="I120" s="491">
        <f t="shared" si="11"/>
        <v>229416150</v>
      </c>
      <c r="J120" s="507">
        <f t="shared" si="7"/>
        <v>1</v>
      </c>
      <c r="K120" s="464">
        <f t="shared" si="8"/>
        <v>0</v>
      </c>
      <c r="L120" s="464">
        <f>IF(J120=1,SUM($J$6:J120),0)</f>
        <v>83</v>
      </c>
      <c r="M120" s="464">
        <f>IF(K120=1,SUM($K$6:K120),0)</f>
        <v>0</v>
      </c>
      <c r="N120" s="509">
        <f t="shared" si="9"/>
        <v>83</v>
      </c>
      <c r="O120" s="464">
        <f t="shared" si="10"/>
        <v>0</v>
      </c>
      <c r="P120" s="464">
        <f>IF(O120=1,SUM($O$6:O120),0)</f>
        <v>0</v>
      </c>
    </row>
    <row r="121" customHeight="1" spans="1:16">
      <c r="A121" s="483"/>
      <c r="B121" s="493">
        <v>7</v>
      </c>
      <c r="C121" s="203" t="s">
        <v>160</v>
      </c>
      <c r="D121" s="494" t="s">
        <v>42</v>
      </c>
      <c r="E121" s="495" t="s">
        <v>155</v>
      </c>
      <c r="F121" s="497">
        <v>46425420</v>
      </c>
      <c r="G121" s="497">
        <v>46425420</v>
      </c>
      <c r="H121" s="498"/>
      <c r="I121" s="491">
        <f t="shared" si="11"/>
        <v>46425420</v>
      </c>
      <c r="J121" s="507">
        <f t="shared" si="7"/>
        <v>1</v>
      </c>
      <c r="K121" s="464">
        <f t="shared" si="8"/>
        <v>0</v>
      </c>
      <c r="L121" s="464">
        <f>IF(J121=1,SUM($J$6:J121),0)</f>
        <v>84</v>
      </c>
      <c r="M121" s="464">
        <f>IF(K121=1,SUM($K$6:K121),0)</f>
        <v>0</v>
      </c>
      <c r="N121" s="509">
        <f t="shared" si="9"/>
        <v>84</v>
      </c>
      <c r="O121" s="464">
        <f t="shared" si="10"/>
        <v>0</v>
      </c>
      <c r="P121" s="464">
        <f>IF(O121=1,SUM($O$6:O121),0)</f>
        <v>0</v>
      </c>
    </row>
    <row r="122" customHeight="1" spans="1:16">
      <c r="A122" s="483"/>
      <c r="B122" s="493"/>
      <c r="C122" s="512" t="s">
        <v>161</v>
      </c>
      <c r="D122" s="494" t="s">
        <v>122</v>
      </c>
      <c r="E122" s="495"/>
      <c r="F122" s="497"/>
      <c r="G122" s="497"/>
      <c r="H122" s="498"/>
      <c r="I122" s="491">
        <f t="shared" si="11"/>
        <v>0</v>
      </c>
      <c r="J122" s="507">
        <f t="shared" si="7"/>
        <v>0</v>
      </c>
      <c r="K122" s="464">
        <f t="shared" si="8"/>
        <v>0</v>
      </c>
      <c r="L122" s="464">
        <f>IF(J122=1,SUM($J$6:J122),0)</f>
        <v>0</v>
      </c>
      <c r="M122" s="464">
        <f>IF(K122=1,SUM($K$6:K122),0)</f>
        <v>0</v>
      </c>
      <c r="N122" s="509">
        <f t="shared" si="9"/>
        <v>0</v>
      </c>
      <c r="O122" s="464">
        <f t="shared" si="10"/>
        <v>0</v>
      </c>
      <c r="P122" s="464">
        <f>IF(O122=1,SUM($O$6:O122),0)</f>
        <v>0</v>
      </c>
    </row>
    <row r="123" customHeight="1" spans="1:16">
      <c r="A123" s="483"/>
      <c r="B123" s="493">
        <v>8</v>
      </c>
      <c r="C123" s="511" t="s">
        <v>162</v>
      </c>
      <c r="D123" s="494" t="s">
        <v>42</v>
      </c>
      <c r="E123" s="495" t="s">
        <v>155</v>
      </c>
      <c r="F123" s="497">
        <v>241300000</v>
      </c>
      <c r="G123" s="497">
        <v>286907300</v>
      </c>
      <c r="H123" s="513"/>
      <c r="I123" s="491">
        <f t="shared" si="11"/>
        <v>286907300</v>
      </c>
      <c r="J123" s="507">
        <f t="shared" si="7"/>
        <v>1</v>
      </c>
      <c r="K123" s="464">
        <f t="shared" si="8"/>
        <v>0</v>
      </c>
      <c r="L123" s="464">
        <f>IF(J123=1,SUM($J$6:J123),0)</f>
        <v>85</v>
      </c>
      <c r="M123" s="464">
        <f>IF(K123=1,SUM($K$6:K123),0)</f>
        <v>0</v>
      </c>
      <c r="N123" s="509">
        <f t="shared" si="9"/>
        <v>85</v>
      </c>
      <c r="O123" s="464">
        <f t="shared" si="10"/>
        <v>0</v>
      </c>
      <c r="P123" s="464">
        <f>IF(O123=1,SUM($O$6:O123),0)</f>
        <v>0</v>
      </c>
    </row>
    <row r="124" customHeight="1" spans="1:16">
      <c r="A124" s="483"/>
      <c r="B124" s="493">
        <v>9</v>
      </c>
      <c r="C124" s="511" t="s">
        <v>163</v>
      </c>
      <c r="D124" s="494" t="s">
        <v>42</v>
      </c>
      <c r="E124" s="495" t="s">
        <v>53</v>
      </c>
      <c r="F124" s="497">
        <v>42499000</v>
      </c>
      <c r="G124" s="497">
        <v>47390600</v>
      </c>
      <c r="H124" s="513"/>
      <c r="I124" s="491">
        <f t="shared" si="11"/>
        <v>47390600</v>
      </c>
      <c r="J124" s="507">
        <f t="shared" si="7"/>
        <v>1</v>
      </c>
      <c r="K124" s="464">
        <f t="shared" si="8"/>
        <v>0</v>
      </c>
      <c r="L124" s="464">
        <f>IF(J124=1,SUM($J$6:J124),0)</f>
        <v>86</v>
      </c>
      <c r="M124" s="464">
        <f>IF(K124=1,SUM($K$6:K124),0)</f>
        <v>0</v>
      </c>
      <c r="N124" s="509">
        <f t="shared" si="9"/>
        <v>86</v>
      </c>
      <c r="O124" s="464">
        <f t="shared" si="10"/>
        <v>0</v>
      </c>
      <c r="P124" s="464">
        <f>IF(O124=1,SUM($O$6:O124),0)</f>
        <v>0</v>
      </c>
    </row>
    <row r="125" customHeight="1" spans="1:16">
      <c r="A125" s="483"/>
      <c r="B125" s="493"/>
      <c r="C125" s="203"/>
      <c r="D125" s="494"/>
      <c r="E125" s="495"/>
      <c r="F125" s="497"/>
      <c r="G125" s="497"/>
      <c r="H125" s="513"/>
      <c r="I125" s="491">
        <f t="shared" si="11"/>
        <v>0</v>
      </c>
      <c r="J125" s="507">
        <f t="shared" si="7"/>
        <v>0</v>
      </c>
      <c r="K125" s="464">
        <f t="shared" si="8"/>
        <v>0</v>
      </c>
      <c r="L125" s="464">
        <f>IF(J125=1,SUM($J$6:J125),0)</f>
        <v>0</v>
      </c>
      <c r="M125" s="464">
        <f>IF(K125=1,SUM($K$6:K125),0)</f>
        <v>0</v>
      </c>
      <c r="N125" s="509">
        <f t="shared" si="9"/>
        <v>0</v>
      </c>
      <c r="O125" s="464">
        <f t="shared" si="10"/>
        <v>0</v>
      </c>
      <c r="P125" s="464">
        <f>IF(O125=1,SUM($O$6:O125),0)</f>
        <v>0</v>
      </c>
    </row>
    <row r="126" customHeight="1" spans="1:16">
      <c r="A126" s="483"/>
      <c r="B126" s="493" t="s">
        <v>164</v>
      </c>
      <c r="C126" s="203" t="s">
        <v>165</v>
      </c>
      <c r="D126" s="494" t="s">
        <v>122</v>
      </c>
      <c r="E126" s="495"/>
      <c r="F126" s="497"/>
      <c r="G126" s="497"/>
      <c r="H126" s="513"/>
      <c r="I126" s="491">
        <f t="shared" si="11"/>
        <v>0</v>
      </c>
      <c r="J126" s="507">
        <f t="shared" si="7"/>
        <v>0</v>
      </c>
      <c r="K126" s="464">
        <f t="shared" si="8"/>
        <v>0</v>
      </c>
      <c r="L126" s="464">
        <f>IF(J126=1,SUM($J$6:J126),0)</f>
        <v>0</v>
      </c>
      <c r="M126" s="464">
        <f>IF(K126=1,SUM($K$6:K126),0)</f>
        <v>0</v>
      </c>
      <c r="N126" s="509">
        <f t="shared" si="9"/>
        <v>0</v>
      </c>
      <c r="O126" s="464">
        <f t="shared" si="10"/>
        <v>0</v>
      </c>
      <c r="P126" s="464">
        <f>IF(O126=1,SUM($O$6:O126),0)</f>
        <v>0</v>
      </c>
    </row>
    <row r="127" customHeight="1" spans="1:16">
      <c r="A127" s="483"/>
      <c r="B127" s="493">
        <v>1</v>
      </c>
      <c r="C127" s="203" t="s">
        <v>166</v>
      </c>
      <c r="D127" s="494" t="s">
        <v>42</v>
      </c>
      <c r="E127" s="495" t="s">
        <v>155</v>
      </c>
      <c r="F127" s="497">
        <v>126104830</v>
      </c>
      <c r="G127" s="497">
        <v>181123500</v>
      </c>
      <c r="H127" s="513"/>
      <c r="I127" s="491">
        <f t="shared" si="11"/>
        <v>181123500</v>
      </c>
      <c r="J127" s="507">
        <f t="shared" si="7"/>
        <v>1</v>
      </c>
      <c r="K127" s="464">
        <f t="shared" si="8"/>
        <v>0</v>
      </c>
      <c r="L127" s="464">
        <f>IF(J127=1,SUM($J$6:J127),0)</f>
        <v>87</v>
      </c>
      <c r="M127" s="464">
        <f>IF(K127=1,SUM($K$6:K127),0)</f>
        <v>0</v>
      </c>
      <c r="N127" s="509">
        <f t="shared" si="9"/>
        <v>87</v>
      </c>
      <c r="O127" s="464">
        <f t="shared" si="10"/>
        <v>0</v>
      </c>
      <c r="P127" s="464">
        <f>IF(O127=1,SUM($O$6:O127),0)</f>
        <v>0</v>
      </c>
    </row>
    <row r="128" customHeight="1" spans="1:16">
      <c r="A128" s="483"/>
      <c r="B128" s="493">
        <v>2</v>
      </c>
      <c r="C128" s="203" t="s">
        <v>167</v>
      </c>
      <c r="D128" s="494" t="s">
        <v>42</v>
      </c>
      <c r="E128" s="495" t="s">
        <v>155</v>
      </c>
      <c r="F128" s="497">
        <v>191704830</v>
      </c>
      <c r="G128" s="497">
        <v>265523500</v>
      </c>
      <c r="H128" s="513"/>
      <c r="I128" s="491">
        <f t="shared" si="11"/>
        <v>265523500</v>
      </c>
      <c r="J128" s="507">
        <f t="shared" si="7"/>
        <v>1</v>
      </c>
      <c r="K128" s="464">
        <f t="shared" si="8"/>
        <v>0</v>
      </c>
      <c r="L128" s="464">
        <f>IF(J128=1,SUM($J$6:J128),0)</f>
        <v>88</v>
      </c>
      <c r="M128" s="464">
        <f>IF(K128=1,SUM($K$6:K128),0)</f>
        <v>0</v>
      </c>
      <c r="N128" s="509">
        <f t="shared" si="9"/>
        <v>88</v>
      </c>
      <c r="O128" s="464">
        <f t="shared" si="10"/>
        <v>0</v>
      </c>
      <c r="P128" s="464">
        <f>IF(O128=1,SUM($O$6:O128),0)</f>
        <v>0</v>
      </c>
    </row>
    <row r="129" customHeight="1" spans="1:16">
      <c r="A129" s="483"/>
      <c r="B129" s="493">
        <v>3</v>
      </c>
      <c r="C129" s="203" t="s">
        <v>168</v>
      </c>
      <c r="D129" s="494" t="s">
        <v>45</v>
      </c>
      <c r="E129" s="495" t="s">
        <v>155</v>
      </c>
      <c r="F129" s="497">
        <v>79200000</v>
      </c>
      <c r="G129" s="497">
        <v>79200000</v>
      </c>
      <c r="H129" s="513"/>
      <c r="I129" s="491">
        <f t="shared" si="11"/>
        <v>79200000</v>
      </c>
      <c r="J129" s="507">
        <f t="shared" si="7"/>
        <v>0</v>
      </c>
      <c r="K129" s="464">
        <f t="shared" si="8"/>
        <v>1</v>
      </c>
      <c r="L129" s="464">
        <f>IF(J129=1,SUM($J$6:J129),0)</f>
        <v>0</v>
      </c>
      <c r="M129" s="464">
        <f>IF(K129=1,SUM($K$6:K129),0)</f>
        <v>201227068.798931</v>
      </c>
      <c r="N129" s="509">
        <f t="shared" si="9"/>
        <v>201227068.798931</v>
      </c>
      <c r="O129" s="464">
        <f t="shared" si="10"/>
        <v>0</v>
      </c>
      <c r="P129" s="464">
        <f>IF(O129=1,SUM($O$6:O129),0)</f>
        <v>0</v>
      </c>
    </row>
    <row r="130" customHeight="1" spans="1:16">
      <c r="A130" s="483"/>
      <c r="B130" s="493">
        <v>4</v>
      </c>
      <c r="C130" s="203" t="s">
        <v>169</v>
      </c>
      <c r="D130" s="494" t="s">
        <v>45</v>
      </c>
      <c r="E130" s="495" t="s">
        <v>53</v>
      </c>
      <c r="F130" s="497">
        <v>5975000</v>
      </c>
      <c r="G130" s="497">
        <v>5975000</v>
      </c>
      <c r="H130" s="513"/>
      <c r="I130" s="491">
        <f t="shared" si="11"/>
        <v>5975000</v>
      </c>
      <c r="J130" s="507">
        <f t="shared" si="7"/>
        <v>0</v>
      </c>
      <c r="K130" s="464">
        <f t="shared" si="8"/>
        <v>1</v>
      </c>
      <c r="L130" s="464">
        <f>IF(J130=1,SUM($J$6:J130),0)</f>
        <v>0</v>
      </c>
      <c r="M130" s="464">
        <f>IF(K130=1,SUM($K$6:K130),0)</f>
        <v>201227069.798931</v>
      </c>
      <c r="N130" s="509">
        <f t="shared" si="9"/>
        <v>201227069.798931</v>
      </c>
      <c r="O130" s="464">
        <f t="shared" si="10"/>
        <v>0</v>
      </c>
      <c r="P130" s="464">
        <f>IF(O130=1,SUM($O$6:O130),0)</f>
        <v>0</v>
      </c>
    </row>
    <row r="131" customHeight="1" spans="1:16">
      <c r="A131" s="483"/>
      <c r="B131" s="493">
        <v>5</v>
      </c>
      <c r="C131" s="203" t="s">
        <v>170</v>
      </c>
      <c r="D131" s="494" t="s">
        <v>45</v>
      </c>
      <c r="E131" s="495" t="s">
        <v>143</v>
      </c>
      <c r="F131" s="497">
        <v>12500000</v>
      </c>
      <c r="G131" s="497">
        <v>12500000</v>
      </c>
      <c r="H131" s="513"/>
      <c r="I131" s="491">
        <f t="shared" si="11"/>
        <v>12500000</v>
      </c>
      <c r="J131" s="507">
        <f t="shared" si="7"/>
        <v>0</v>
      </c>
      <c r="K131" s="464">
        <f t="shared" si="8"/>
        <v>1</v>
      </c>
      <c r="L131" s="464">
        <f>IF(J131=1,SUM($J$6:J131),0)</f>
        <v>0</v>
      </c>
      <c r="M131" s="464">
        <f>IF(K131=1,SUM($K$6:K131),0)</f>
        <v>201227070.798931</v>
      </c>
      <c r="N131" s="509">
        <f t="shared" si="9"/>
        <v>201227070.798931</v>
      </c>
      <c r="O131" s="464">
        <f t="shared" si="10"/>
        <v>0</v>
      </c>
      <c r="P131" s="464">
        <f>IF(O131=1,SUM($O$6:O131),0)</f>
        <v>0</v>
      </c>
    </row>
    <row r="132" customHeight="1" spans="1:16">
      <c r="A132" s="483"/>
      <c r="B132" s="493"/>
      <c r="C132" s="203"/>
      <c r="D132" s="494" t="s">
        <v>122</v>
      </c>
      <c r="E132" s="495"/>
      <c r="F132" s="497"/>
      <c r="G132" s="497"/>
      <c r="H132" s="513"/>
      <c r="I132" s="491">
        <f t="shared" si="11"/>
        <v>0</v>
      </c>
      <c r="J132" s="507">
        <f t="shared" si="7"/>
        <v>0</v>
      </c>
      <c r="K132" s="464">
        <f t="shared" si="8"/>
        <v>0</v>
      </c>
      <c r="L132" s="464">
        <f>IF(J132=1,SUM($J$6:J132),0)</f>
        <v>0</v>
      </c>
      <c r="M132" s="464">
        <f>IF(K132=1,SUM($K$6:K132),0)</f>
        <v>0</v>
      </c>
      <c r="N132" s="509">
        <f t="shared" si="9"/>
        <v>0</v>
      </c>
      <c r="O132" s="464">
        <f t="shared" si="10"/>
        <v>0</v>
      </c>
      <c r="P132" s="464">
        <f>IF(O132=1,SUM($O$6:O132),0)</f>
        <v>0</v>
      </c>
    </row>
    <row r="133" customHeight="1" spans="1:16">
      <c r="A133" s="483"/>
      <c r="B133" s="493" t="s">
        <v>171</v>
      </c>
      <c r="C133" s="203" t="s">
        <v>172</v>
      </c>
      <c r="D133" s="494" t="s">
        <v>122</v>
      </c>
      <c r="E133" s="495"/>
      <c r="F133" s="497"/>
      <c r="G133" s="497"/>
      <c r="H133" s="513"/>
      <c r="I133" s="491">
        <f t="shared" si="11"/>
        <v>0</v>
      </c>
      <c r="J133" s="507">
        <f t="shared" si="7"/>
        <v>0</v>
      </c>
      <c r="K133" s="464">
        <f t="shared" si="8"/>
        <v>0</v>
      </c>
      <c r="L133" s="464">
        <f>IF(J133=1,SUM($J$6:J133),0)</f>
        <v>0</v>
      </c>
      <c r="M133" s="464">
        <f>IF(K133=1,SUM($K$6:K133),0)</f>
        <v>0</v>
      </c>
      <c r="N133" s="509">
        <f t="shared" si="9"/>
        <v>0</v>
      </c>
      <c r="O133" s="464">
        <f t="shared" si="10"/>
        <v>0</v>
      </c>
      <c r="P133" s="464">
        <f>IF(O133=1,SUM($O$6:O133),0)</f>
        <v>0</v>
      </c>
    </row>
    <row r="134" customHeight="1" spans="1:16">
      <c r="A134" s="483"/>
      <c r="B134" s="493">
        <v>1</v>
      </c>
      <c r="C134" s="203" t="s">
        <v>173</v>
      </c>
      <c r="D134" s="494" t="s">
        <v>42</v>
      </c>
      <c r="E134" s="495" t="s">
        <v>43</v>
      </c>
      <c r="F134" s="497">
        <v>24998100</v>
      </c>
      <c r="G134" s="497">
        <v>27845400</v>
      </c>
      <c r="H134" s="513"/>
      <c r="I134" s="491">
        <f t="shared" si="11"/>
        <v>27845400</v>
      </c>
      <c r="J134" s="507">
        <f t="shared" si="7"/>
        <v>1</v>
      </c>
      <c r="K134" s="464">
        <f t="shared" si="8"/>
        <v>0</v>
      </c>
      <c r="L134" s="464">
        <f>IF(J134=1,SUM($J$6:J134),0)</f>
        <v>89</v>
      </c>
      <c r="M134" s="464">
        <f>IF(K134=1,SUM($K$6:K134),0)</f>
        <v>0</v>
      </c>
      <c r="N134" s="509">
        <f t="shared" si="9"/>
        <v>89</v>
      </c>
      <c r="O134" s="464">
        <f t="shared" si="10"/>
        <v>0</v>
      </c>
      <c r="P134" s="464">
        <f>IF(O134=1,SUM($O$6:O134),0)</f>
        <v>0</v>
      </c>
    </row>
    <row r="135" customHeight="1" spans="1:16">
      <c r="A135" s="483"/>
      <c r="B135" s="493">
        <v>2</v>
      </c>
      <c r="C135" s="203" t="s">
        <v>174</v>
      </c>
      <c r="D135" s="494" t="s">
        <v>42</v>
      </c>
      <c r="E135" s="495" t="s">
        <v>43</v>
      </c>
      <c r="F135" s="497">
        <v>26746100</v>
      </c>
      <c r="G135" s="497">
        <v>42757200</v>
      </c>
      <c r="H135" s="513"/>
      <c r="I135" s="491">
        <f t="shared" si="11"/>
        <v>42757200</v>
      </c>
      <c r="J135" s="507">
        <f t="shared" si="7"/>
        <v>1</v>
      </c>
      <c r="K135" s="464">
        <f t="shared" si="8"/>
        <v>0</v>
      </c>
      <c r="L135" s="464">
        <f>IF(J135=1,SUM($J$6:J135),0)</f>
        <v>90</v>
      </c>
      <c r="M135" s="464">
        <f>IF(K135=1,SUM($K$6:K135),0)</f>
        <v>0</v>
      </c>
      <c r="N135" s="509">
        <f t="shared" si="9"/>
        <v>90</v>
      </c>
      <c r="O135" s="464">
        <f t="shared" si="10"/>
        <v>0</v>
      </c>
      <c r="P135" s="464">
        <f>IF(O135=1,SUM($O$6:O135),0)</f>
        <v>0</v>
      </c>
    </row>
    <row r="136" customHeight="1" spans="1:16">
      <c r="A136" s="483"/>
      <c r="B136" s="493">
        <v>3</v>
      </c>
      <c r="C136" s="203" t="s">
        <v>175</v>
      </c>
      <c r="D136" s="494" t="s">
        <v>42</v>
      </c>
      <c r="E136" s="495" t="s">
        <v>43</v>
      </c>
      <c r="F136" s="497">
        <v>38097500</v>
      </c>
      <c r="G136" s="497">
        <v>56838600</v>
      </c>
      <c r="H136" s="498"/>
      <c r="I136" s="491">
        <f t="shared" si="11"/>
        <v>56838600</v>
      </c>
      <c r="J136" s="507">
        <f t="shared" si="7"/>
        <v>1</v>
      </c>
      <c r="K136" s="464">
        <f t="shared" si="8"/>
        <v>0</v>
      </c>
      <c r="L136" s="464">
        <f>IF(J136=1,SUM($J$6:J136),0)</f>
        <v>91</v>
      </c>
      <c r="M136" s="464">
        <f>IF(K136=1,SUM($K$6:K136),0)</f>
        <v>0</v>
      </c>
      <c r="N136" s="509">
        <f t="shared" si="9"/>
        <v>91</v>
      </c>
      <c r="O136" s="464">
        <f t="shared" si="10"/>
        <v>0</v>
      </c>
      <c r="P136" s="464">
        <f>IF(O136=1,SUM($O$6:O136),0)</f>
        <v>0</v>
      </c>
    </row>
    <row r="137" customHeight="1" spans="1:16">
      <c r="A137" s="483"/>
      <c r="B137" s="493">
        <v>4</v>
      </c>
      <c r="C137" s="203" t="s">
        <v>176</v>
      </c>
      <c r="D137" s="494" t="s">
        <v>42</v>
      </c>
      <c r="E137" s="495" t="s">
        <v>43</v>
      </c>
      <c r="F137" s="497">
        <v>46697500</v>
      </c>
      <c r="G137" s="497">
        <v>77674900</v>
      </c>
      <c r="H137" s="498"/>
      <c r="I137" s="491">
        <f t="shared" si="11"/>
        <v>77674900</v>
      </c>
      <c r="J137" s="507">
        <f t="shared" ref="J137:J200" si="12">IF(D137="MDU-KD",1,0)</f>
        <v>1</v>
      </c>
      <c r="K137" s="464">
        <f t="shared" ref="K137:K200" si="13">IF(D137="HDW",1,0)</f>
        <v>0</v>
      </c>
      <c r="L137" s="464">
        <f>IF(J137=1,SUM($J$6:J137),0)</f>
        <v>92</v>
      </c>
      <c r="M137" s="464">
        <f>IF(K137=1,SUM($K$6:K137),0)</f>
        <v>0</v>
      </c>
      <c r="N137" s="509">
        <f t="shared" ref="N137:N200" si="14">IF(L137=0,M137,L137)</f>
        <v>92</v>
      </c>
      <c r="O137" s="464">
        <f t="shared" ref="O137:O200" si="15">IF(E137=0,0,IF(LEFT(C137,11)="Tiang Beton",1,0))</f>
        <v>0</v>
      </c>
      <c r="P137" s="464">
        <f>IF(O137=1,SUM($O$6:O137),0)</f>
        <v>0</v>
      </c>
    </row>
    <row r="138" customHeight="1" spans="1:17">
      <c r="A138" s="515"/>
      <c r="B138" s="493">
        <v>5</v>
      </c>
      <c r="C138" s="203" t="s">
        <v>177</v>
      </c>
      <c r="D138" s="494" t="s">
        <v>42</v>
      </c>
      <c r="E138" s="495" t="s">
        <v>43</v>
      </c>
      <c r="F138" s="497">
        <v>21530100</v>
      </c>
      <c r="G138" s="497">
        <v>21530100</v>
      </c>
      <c r="H138" s="498"/>
      <c r="I138" s="491">
        <f t="shared" si="11"/>
        <v>21530100</v>
      </c>
      <c r="J138" s="507">
        <f t="shared" si="12"/>
        <v>1</v>
      </c>
      <c r="K138" s="464">
        <f t="shared" si="13"/>
        <v>0</v>
      </c>
      <c r="L138" s="464">
        <f>IF(J138=1,SUM($J$6:J138),0)</f>
        <v>93</v>
      </c>
      <c r="M138" s="464">
        <f>IF(K138=1,SUM($K$6:K138),0)</f>
        <v>0</v>
      </c>
      <c r="N138" s="509">
        <f t="shared" si="14"/>
        <v>93</v>
      </c>
      <c r="O138" s="464">
        <f t="shared" si="15"/>
        <v>0</v>
      </c>
      <c r="P138" s="464">
        <f>IF(O138=1,SUM($O$6:O138),0)</f>
        <v>0</v>
      </c>
      <c r="Q138" s="517"/>
    </row>
    <row r="139" customHeight="1" spans="1:17">
      <c r="A139" s="515"/>
      <c r="B139" s="493">
        <v>6</v>
      </c>
      <c r="C139" s="203" t="s">
        <v>178</v>
      </c>
      <c r="D139" s="494" t="s">
        <v>42</v>
      </c>
      <c r="E139" s="495" t="s">
        <v>43</v>
      </c>
      <c r="F139" s="497">
        <v>31630800</v>
      </c>
      <c r="G139" s="497">
        <v>31630800</v>
      </c>
      <c r="H139" s="498"/>
      <c r="I139" s="491">
        <f t="shared" si="11"/>
        <v>31630800</v>
      </c>
      <c r="J139" s="507">
        <f t="shared" si="12"/>
        <v>1</v>
      </c>
      <c r="K139" s="464">
        <f t="shared" si="13"/>
        <v>0</v>
      </c>
      <c r="L139" s="464">
        <f>IF(J139=1,SUM($J$6:J139),0)</f>
        <v>94</v>
      </c>
      <c r="M139" s="464">
        <f>IF(K139=1,SUM($K$6:K139),0)</f>
        <v>0</v>
      </c>
      <c r="N139" s="509">
        <f t="shared" si="14"/>
        <v>94</v>
      </c>
      <c r="O139" s="464">
        <f t="shared" si="15"/>
        <v>0</v>
      </c>
      <c r="P139" s="464">
        <f>IF(O139=1,SUM($O$6:O139),0)</f>
        <v>0</v>
      </c>
      <c r="Q139" s="517"/>
    </row>
    <row r="140" customHeight="1" spans="1:17">
      <c r="A140" s="515"/>
      <c r="B140" s="493">
        <v>7</v>
      </c>
      <c r="C140" s="203" t="s">
        <v>179</v>
      </c>
      <c r="D140" s="494" t="s">
        <v>42</v>
      </c>
      <c r="E140" s="495" t="s">
        <v>43</v>
      </c>
      <c r="F140" s="497">
        <v>32680800</v>
      </c>
      <c r="G140" s="497">
        <v>32680800</v>
      </c>
      <c r="H140" s="498"/>
      <c r="I140" s="491">
        <f t="shared" si="11"/>
        <v>32680800</v>
      </c>
      <c r="J140" s="507">
        <f t="shared" si="12"/>
        <v>1</v>
      </c>
      <c r="K140" s="464">
        <f t="shared" si="13"/>
        <v>0</v>
      </c>
      <c r="L140" s="464">
        <f>IF(J140=1,SUM($J$6:J140),0)</f>
        <v>95</v>
      </c>
      <c r="M140" s="464">
        <f>IF(K140=1,SUM($K$6:K140),0)</f>
        <v>0</v>
      </c>
      <c r="N140" s="509">
        <f t="shared" si="14"/>
        <v>95</v>
      </c>
      <c r="O140" s="464">
        <f t="shared" si="15"/>
        <v>0</v>
      </c>
      <c r="P140" s="464">
        <f>IF(O140=1,SUM($O$6:O140),0)</f>
        <v>0</v>
      </c>
      <c r="Q140" s="517"/>
    </row>
    <row r="141" customHeight="1" spans="1:17">
      <c r="A141" s="515"/>
      <c r="B141" s="493">
        <v>8</v>
      </c>
      <c r="C141" s="203" t="s">
        <v>180</v>
      </c>
      <c r="D141" s="494" t="s">
        <v>42</v>
      </c>
      <c r="E141" s="495" t="s">
        <v>43</v>
      </c>
      <c r="F141" s="497">
        <v>37313100</v>
      </c>
      <c r="G141" s="497">
        <v>37313100</v>
      </c>
      <c r="H141" s="498"/>
      <c r="I141" s="491">
        <f t="shared" si="11"/>
        <v>37313100</v>
      </c>
      <c r="J141" s="507">
        <f t="shared" si="12"/>
        <v>1</v>
      </c>
      <c r="K141" s="464">
        <f t="shared" si="13"/>
        <v>0</v>
      </c>
      <c r="L141" s="464">
        <f>IF(J141=1,SUM($J$6:J141),0)</f>
        <v>96</v>
      </c>
      <c r="M141" s="464">
        <f>IF(K141=1,SUM($K$6:K141),0)</f>
        <v>0</v>
      </c>
      <c r="N141" s="509">
        <f t="shared" si="14"/>
        <v>96</v>
      </c>
      <c r="O141" s="464">
        <f t="shared" si="15"/>
        <v>0</v>
      </c>
      <c r="P141" s="464">
        <f>IF(O141=1,SUM($O$6:O141),0)</f>
        <v>0</v>
      </c>
      <c r="Q141" s="517"/>
    </row>
    <row r="142" customHeight="1" spans="1:16">
      <c r="A142" s="483"/>
      <c r="B142" s="493">
        <v>9</v>
      </c>
      <c r="C142" s="203" t="s">
        <v>181</v>
      </c>
      <c r="D142" s="494" t="s">
        <v>42</v>
      </c>
      <c r="E142" s="495" t="s">
        <v>43</v>
      </c>
      <c r="F142" s="497">
        <v>63057400</v>
      </c>
      <c r="G142" s="497">
        <v>63057400</v>
      </c>
      <c r="H142" s="498"/>
      <c r="I142" s="491">
        <f t="shared" si="11"/>
        <v>63057400</v>
      </c>
      <c r="J142" s="507">
        <f t="shared" si="12"/>
        <v>1</v>
      </c>
      <c r="K142" s="464">
        <f t="shared" si="13"/>
        <v>0</v>
      </c>
      <c r="L142" s="464">
        <f>IF(J142=1,SUM($J$6:J142),0)</f>
        <v>97</v>
      </c>
      <c r="M142" s="464">
        <f>IF(K142=1,SUM($K$6:K142),0)</f>
        <v>0</v>
      </c>
      <c r="N142" s="509">
        <f t="shared" si="14"/>
        <v>97</v>
      </c>
      <c r="O142" s="464">
        <f t="shared" si="15"/>
        <v>0</v>
      </c>
      <c r="P142" s="464">
        <f>IF(O142=1,SUM($O$6:O142),0)</f>
        <v>0</v>
      </c>
    </row>
    <row r="143" customHeight="1" spans="1:16">
      <c r="A143" s="483"/>
      <c r="B143" s="493">
        <v>10</v>
      </c>
      <c r="C143" s="203" t="s">
        <v>182</v>
      </c>
      <c r="D143" s="494" t="s">
        <v>42</v>
      </c>
      <c r="E143" s="495" t="s">
        <v>43</v>
      </c>
      <c r="F143" s="497">
        <v>87094400</v>
      </c>
      <c r="G143" s="497">
        <v>97014452.16</v>
      </c>
      <c r="H143" s="498"/>
      <c r="I143" s="491">
        <f t="shared" si="11"/>
        <v>97014452.16</v>
      </c>
      <c r="J143" s="507">
        <f t="shared" si="12"/>
        <v>1</v>
      </c>
      <c r="K143" s="464">
        <f t="shared" si="13"/>
        <v>0</v>
      </c>
      <c r="L143" s="464">
        <f>IF(J143=1,SUM($J$6:J143),0)</f>
        <v>98</v>
      </c>
      <c r="M143" s="464">
        <f>IF(K143=1,SUM($K$6:K143),0)</f>
        <v>0</v>
      </c>
      <c r="N143" s="509">
        <f t="shared" si="14"/>
        <v>98</v>
      </c>
      <c r="O143" s="464">
        <f t="shared" si="15"/>
        <v>0</v>
      </c>
      <c r="P143" s="464">
        <f>IF(O143=1,SUM($O$6:O143),0)</f>
        <v>0</v>
      </c>
    </row>
    <row r="144" customHeight="1" spans="1:16">
      <c r="A144" s="483"/>
      <c r="B144" s="493">
        <v>11</v>
      </c>
      <c r="C144" s="203" t="s">
        <v>183</v>
      </c>
      <c r="D144" s="494" t="s">
        <v>42</v>
      </c>
      <c r="E144" s="495" t="s">
        <v>43</v>
      </c>
      <c r="F144" s="497">
        <v>10270090</v>
      </c>
      <c r="G144" s="497">
        <v>11439900</v>
      </c>
      <c r="H144" s="498"/>
      <c r="I144" s="491">
        <f t="shared" si="11"/>
        <v>11439900</v>
      </c>
      <c r="J144" s="507">
        <f t="shared" si="12"/>
        <v>1</v>
      </c>
      <c r="K144" s="464">
        <f t="shared" si="13"/>
        <v>0</v>
      </c>
      <c r="L144" s="464">
        <f>IF(J144=1,SUM($J$6:J144),0)</f>
        <v>99</v>
      </c>
      <c r="M144" s="464">
        <f>IF(K144=1,SUM($K$6:K144),0)</f>
        <v>0</v>
      </c>
      <c r="N144" s="509">
        <f t="shared" si="14"/>
        <v>99</v>
      </c>
      <c r="O144" s="464">
        <f t="shared" si="15"/>
        <v>0</v>
      </c>
      <c r="P144" s="464">
        <f>IF(O144=1,SUM($O$6:O144),0)</f>
        <v>0</v>
      </c>
    </row>
    <row r="145" customHeight="1" spans="1:16">
      <c r="A145" s="483"/>
      <c r="B145" s="493">
        <v>12</v>
      </c>
      <c r="C145" s="203" t="s">
        <v>184</v>
      </c>
      <c r="D145" s="494" t="s">
        <v>42</v>
      </c>
      <c r="E145" s="495" t="s">
        <v>43</v>
      </c>
      <c r="F145" s="497">
        <v>8972560</v>
      </c>
      <c r="G145" s="497">
        <v>9994500</v>
      </c>
      <c r="H145" s="498"/>
      <c r="I145" s="491">
        <f t="shared" si="11"/>
        <v>9994500</v>
      </c>
      <c r="J145" s="507">
        <f t="shared" si="12"/>
        <v>1</v>
      </c>
      <c r="K145" s="464">
        <f t="shared" si="13"/>
        <v>0</v>
      </c>
      <c r="L145" s="464">
        <f>IF(J145=1,SUM($J$6:J145),0)</f>
        <v>100</v>
      </c>
      <c r="M145" s="464">
        <f>IF(K145=1,SUM($K$6:K145),0)</f>
        <v>0</v>
      </c>
      <c r="N145" s="509">
        <f t="shared" si="14"/>
        <v>100</v>
      </c>
      <c r="O145" s="464">
        <f t="shared" si="15"/>
        <v>0</v>
      </c>
      <c r="P145" s="464">
        <f>IF(O145=1,SUM($O$6:O145),0)</f>
        <v>0</v>
      </c>
    </row>
    <row r="146" customHeight="1" spans="1:16">
      <c r="A146" s="483"/>
      <c r="B146" s="493">
        <v>13</v>
      </c>
      <c r="C146" s="203" t="s">
        <v>185</v>
      </c>
      <c r="D146" s="494" t="s">
        <v>42</v>
      </c>
      <c r="E146" s="495" t="s">
        <v>43</v>
      </c>
      <c r="F146" s="497">
        <v>10973865</v>
      </c>
      <c r="G146" s="497">
        <v>12223800</v>
      </c>
      <c r="H146" s="498"/>
      <c r="I146" s="491">
        <f t="shared" si="11"/>
        <v>12223800</v>
      </c>
      <c r="J146" s="507">
        <f t="shared" si="12"/>
        <v>1</v>
      </c>
      <c r="K146" s="464">
        <f t="shared" si="13"/>
        <v>0</v>
      </c>
      <c r="L146" s="464">
        <f>IF(J146=1,SUM($J$6:J146),0)</f>
        <v>101</v>
      </c>
      <c r="M146" s="464">
        <f>IF(K146=1,SUM($K$6:K146),0)</f>
        <v>0</v>
      </c>
      <c r="N146" s="509">
        <f t="shared" si="14"/>
        <v>101</v>
      </c>
      <c r="O146" s="464">
        <f t="shared" si="15"/>
        <v>0</v>
      </c>
      <c r="P146" s="464">
        <f>IF(O146=1,SUM($O$6:O146),0)</f>
        <v>0</v>
      </c>
    </row>
    <row r="147" customHeight="1" spans="1:16">
      <c r="A147" s="483"/>
      <c r="B147" s="493">
        <v>14</v>
      </c>
      <c r="C147" s="203" t="s">
        <v>186</v>
      </c>
      <c r="D147" s="494" t="s">
        <v>42</v>
      </c>
      <c r="E147" s="495" t="s">
        <v>43</v>
      </c>
      <c r="F147" s="497">
        <v>12622540</v>
      </c>
      <c r="G147" s="497">
        <v>14060200</v>
      </c>
      <c r="H147" s="498"/>
      <c r="I147" s="491">
        <f t="shared" si="11"/>
        <v>14060200</v>
      </c>
      <c r="J147" s="507">
        <f t="shared" si="12"/>
        <v>1</v>
      </c>
      <c r="K147" s="464">
        <f t="shared" si="13"/>
        <v>0</v>
      </c>
      <c r="L147" s="464">
        <f>IF(J147=1,SUM($J$6:J147),0)</f>
        <v>102</v>
      </c>
      <c r="M147" s="464">
        <f>IF(K147=1,SUM($K$6:K147),0)</f>
        <v>0</v>
      </c>
      <c r="N147" s="509">
        <f t="shared" si="14"/>
        <v>102</v>
      </c>
      <c r="O147" s="464">
        <f t="shared" si="15"/>
        <v>0</v>
      </c>
      <c r="P147" s="464">
        <f>IF(O147=1,SUM($O$6:O147),0)</f>
        <v>0</v>
      </c>
    </row>
    <row r="148" customHeight="1" spans="1:16">
      <c r="A148" s="483"/>
      <c r="B148" s="493">
        <v>15</v>
      </c>
      <c r="C148" s="512" t="s">
        <v>187</v>
      </c>
      <c r="D148" s="494" t="s">
        <v>42</v>
      </c>
      <c r="E148" s="495" t="s">
        <v>53</v>
      </c>
      <c r="F148" s="497">
        <v>15724250</v>
      </c>
      <c r="G148" s="497">
        <v>16589083.75</v>
      </c>
      <c r="H148" s="498"/>
      <c r="I148" s="491">
        <f t="shared" si="11"/>
        <v>16589083.75</v>
      </c>
      <c r="J148" s="507">
        <f t="shared" si="12"/>
        <v>1</v>
      </c>
      <c r="K148" s="464">
        <f t="shared" si="13"/>
        <v>0</v>
      </c>
      <c r="L148" s="464">
        <f>IF(J148=1,SUM($J$6:J148),0)</f>
        <v>103</v>
      </c>
      <c r="M148" s="464">
        <f>IF(K148=1,SUM($K$6:K148),0)</f>
        <v>0</v>
      </c>
      <c r="N148" s="509">
        <f t="shared" si="14"/>
        <v>103</v>
      </c>
      <c r="O148" s="464">
        <f t="shared" si="15"/>
        <v>0</v>
      </c>
      <c r="P148" s="464">
        <f>IF(O148=1,SUM($O$6:O148),0)</f>
        <v>0</v>
      </c>
    </row>
    <row r="149" customHeight="1" spans="1:16">
      <c r="A149" s="483"/>
      <c r="B149" s="493"/>
      <c r="C149" s="512"/>
      <c r="D149" s="494"/>
      <c r="E149" s="495"/>
      <c r="F149" s="497"/>
      <c r="G149" s="497"/>
      <c r="H149" s="498"/>
      <c r="I149" s="491">
        <f t="shared" si="11"/>
        <v>0</v>
      </c>
      <c r="J149" s="507">
        <f t="shared" si="12"/>
        <v>0</v>
      </c>
      <c r="K149" s="464">
        <f t="shared" si="13"/>
        <v>0</v>
      </c>
      <c r="L149" s="464">
        <f>IF(J149=1,SUM($J$6:J149),0)</f>
        <v>0</v>
      </c>
      <c r="M149" s="464">
        <f>IF(K149=1,SUM($K$6:K149),0)</f>
        <v>0</v>
      </c>
      <c r="N149" s="509">
        <f t="shared" si="14"/>
        <v>0</v>
      </c>
      <c r="O149" s="464">
        <f t="shared" si="15"/>
        <v>0</v>
      </c>
      <c r="P149" s="464">
        <f>IF(O149=1,SUM($O$6:O149),0)</f>
        <v>0</v>
      </c>
    </row>
    <row r="150" customHeight="1" spans="1:16">
      <c r="A150" s="483"/>
      <c r="B150" s="493" t="s">
        <v>188</v>
      </c>
      <c r="C150" s="203" t="s">
        <v>189</v>
      </c>
      <c r="D150" s="494" t="s">
        <v>122</v>
      </c>
      <c r="E150" s="495"/>
      <c r="F150" s="497"/>
      <c r="G150" s="497"/>
      <c r="H150" s="498"/>
      <c r="I150" s="491">
        <f t="shared" si="11"/>
        <v>0</v>
      </c>
      <c r="J150" s="507">
        <f t="shared" si="12"/>
        <v>0</v>
      </c>
      <c r="K150" s="464">
        <f t="shared" si="13"/>
        <v>0</v>
      </c>
      <c r="L150" s="464">
        <f>IF(J150=1,SUM($J$6:J150),0)</f>
        <v>0</v>
      </c>
      <c r="M150" s="464">
        <f>IF(K150=1,SUM($K$6:K150),0)</f>
        <v>0</v>
      </c>
      <c r="N150" s="509">
        <f t="shared" si="14"/>
        <v>0</v>
      </c>
      <c r="O150" s="464">
        <f t="shared" si="15"/>
        <v>0</v>
      </c>
      <c r="P150" s="464">
        <f>IF(O150=1,SUM($O$6:O150),0)</f>
        <v>0</v>
      </c>
    </row>
    <row r="151" customHeight="1" spans="1:16">
      <c r="A151" s="483"/>
      <c r="B151" s="493">
        <v>1</v>
      </c>
      <c r="C151" s="203" t="s">
        <v>190</v>
      </c>
      <c r="D151" s="494" t="s">
        <v>42</v>
      </c>
      <c r="E151" s="495" t="s">
        <v>43</v>
      </c>
      <c r="F151" s="497">
        <v>848250</v>
      </c>
      <c r="G151" s="497">
        <v>848250</v>
      </c>
      <c r="H151" s="498"/>
      <c r="I151" s="491">
        <f t="shared" si="11"/>
        <v>848250</v>
      </c>
      <c r="J151" s="507">
        <f t="shared" si="12"/>
        <v>1</v>
      </c>
      <c r="K151" s="464">
        <f t="shared" si="13"/>
        <v>0</v>
      </c>
      <c r="L151" s="464">
        <f>IF(J151=1,SUM($J$6:J151),0)</f>
        <v>104</v>
      </c>
      <c r="M151" s="464">
        <f>IF(K151=1,SUM($K$6:K151),0)</f>
        <v>0</v>
      </c>
      <c r="N151" s="509">
        <f t="shared" si="14"/>
        <v>104</v>
      </c>
      <c r="O151" s="464">
        <f t="shared" si="15"/>
        <v>0</v>
      </c>
      <c r="P151" s="464">
        <f>IF(O151=1,SUM($O$6:O151),0)</f>
        <v>0</v>
      </c>
    </row>
    <row r="152" customHeight="1" spans="1:16">
      <c r="A152" s="483"/>
      <c r="B152" s="493">
        <v>2</v>
      </c>
      <c r="C152" s="203" t="s">
        <v>191</v>
      </c>
      <c r="D152" s="494" t="s">
        <v>45</v>
      </c>
      <c r="E152" s="495" t="s">
        <v>43</v>
      </c>
      <c r="F152" s="497">
        <v>17500</v>
      </c>
      <c r="G152" s="497">
        <v>17500</v>
      </c>
      <c r="H152" s="498"/>
      <c r="I152" s="491">
        <f t="shared" si="11"/>
        <v>17500</v>
      </c>
      <c r="J152" s="507">
        <f t="shared" si="12"/>
        <v>0</v>
      </c>
      <c r="K152" s="464">
        <f t="shared" si="13"/>
        <v>1</v>
      </c>
      <c r="L152" s="464">
        <f>IF(J152=1,SUM($J$6:J152),0)</f>
        <v>0</v>
      </c>
      <c r="M152" s="464">
        <f>IF(K152=1,SUM($K$6:K152),0)</f>
        <v>201227071.798931</v>
      </c>
      <c r="N152" s="509">
        <f t="shared" si="14"/>
        <v>201227071.798931</v>
      </c>
      <c r="O152" s="464">
        <f t="shared" si="15"/>
        <v>0</v>
      </c>
      <c r="P152" s="464">
        <f>IF(O152=1,SUM($O$6:O152),0)</f>
        <v>0</v>
      </c>
    </row>
    <row r="153" customHeight="1" spans="1:16">
      <c r="A153" s="483"/>
      <c r="B153" s="493">
        <v>3</v>
      </c>
      <c r="C153" s="203" t="s">
        <v>192</v>
      </c>
      <c r="D153" s="494" t="s">
        <v>45</v>
      </c>
      <c r="E153" s="495" t="s">
        <v>43</v>
      </c>
      <c r="F153" s="497">
        <v>17500</v>
      </c>
      <c r="G153" s="497">
        <v>17500</v>
      </c>
      <c r="H153" s="498"/>
      <c r="I153" s="491">
        <f t="shared" si="11"/>
        <v>17500</v>
      </c>
      <c r="J153" s="507">
        <f t="shared" si="12"/>
        <v>0</v>
      </c>
      <c r="K153" s="464">
        <f t="shared" si="13"/>
        <v>1</v>
      </c>
      <c r="L153" s="464">
        <f>IF(J153=1,SUM($J$6:J153),0)</f>
        <v>0</v>
      </c>
      <c r="M153" s="464">
        <f>IF(K153=1,SUM($K$6:K153),0)</f>
        <v>201227072.798931</v>
      </c>
      <c r="N153" s="509">
        <f t="shared" si="14"/>
        <v>201227072.798931</v>
      </c>
      <c r="O153" s="464">
        <f t="shared" si="15"/>
        <v>0</v>
      </c>
      <c r="P153" s="464">
        <f>IF(O153=1,SUM($O$6:O153),0)</f>
        <v>0</v>
      </c>
    </row>
    <row r="154" customHeight="1" spans="1:16">
      <c r="A154" s="483"/>
      <c r="B154" s="493">
        <v>4</v>
      </c>
      <c r="C154" s="203" t="s">
        <v>193</v>
      </c>
      <c r="D154" s="494" t="s">
        <v>45</v>
      </c>
      <c r="E154" s="495" t="s">
        <v>43</v>
      </c>
      <c r="F154" s="497">
        <v>17500</v>
      </c>
      <c r="G154" s="497">
        <v>17500</v>
      </c>
      <c r="H154" s="498"/>
      <c r="I154" s="491">
        <f t="shared" si="11"/>
        <v>17500</v>
      </c>
      <c r="J154" s="507">
        <f t="shared" si="12"/>
        <v>0</v>
      </c>
      <c r="K154" s="464">
        <f t="shared" si="13"/>
        <v>1</v>
      </c>
      <c r="L154" s="464">
        <f>IF(J154=1,SUM($J$6:J154),0)</f>
        <v>0</v>
      </c>
      <c r="M154" s="464">
        <f>IF(K154=1,SUM($K$6:K154),0)</f>
        <v>201227073.798931</v>
      </c>
      <c r="N154" s="509">
        <f t="shared" si="14"/>
        <v>201227073.798931</v>
      </c>
      <c r="O154" s="464">
        <f t="shared" si="15"/>
        <v>0</v>
      </c>
      <c r="P154" s="464">
        <f>IF(O154=1,SUM($O$6:O154),0)</f>
        <v>0</v>
      </c>
    </row>
    <row r="155" customHeight="1" spans="1:16">
      <c r="A155" s="483"/>
      <c r="B155" s="493">
        <v>5</v>
      </c>
      <c r="C155" s="203" t="s">
        <v>194</v>
      </c>
      <c r="D155" s="494" t="s">
        <v>45</v>
      </c>
      <c r="E155" s="495" t="s">
        <v>43</v>
      </c>
      <c r="F155" s="497">
        <v>18000</v>
      </c>
      <c r="G155" s="497">
        <v>18000</v>
      </c>
      <c r="H155" s="498"/>
      <c r="I155" s="491">
        <f t="shared" si="11"/>
        <v>18000</v>
      </c>
      <c r="J155" s="507">
        <f t="shared" si="12"/>
        <v>0</v>
      </c>
      <c r="K155" s="464">
        <f t="shared" si="13"/>
        <v>1</v>
      </c>
      <c r="L155" s="464">
        <f>IF(J155=1,SUM($J$6:J155),0)</f>
        <v>0</v>
      </c>
      <c r="M155" s="464">
        <f>IF(K155=1,SUM($K$6:K155),0)</f>
        <v>201227074.798931</v>
      </c>
      <c r="N155" s="509">
        <f t="shared" si="14"/>
        <v>201227074.798931</v>
      </c>
      <c r="O155" s="464">
        <f t="shared" si="15"/>
        <v>0</v>
      </c>
      <c r="P155" s="464">
        <f>IF(O155=1,SUM($O$6:O155),0)</f>
        <v>0</v>
      </c>
    </row>
    <row r="156" customHeight="1" spans="1:16">
      <c r="A156" s="483"/>
      <c r="B156" s="493">
        <v>6</v>
      </c>
      <c r="C156" s="203" t="s">
        <v>195</v>
      </c>
      <c r="D156" s="494" t="s">
        <v>45</v>
      </c>
      <c r="E156" s="495" t="s">
        <v>43</v>
      </c>
      <c r="F156" s="497">
        <v>18000</v>
      </c>
      <c r="G156" s="497">
        <v>18000</v>
      </c>
      <c r="H156" s="498"/>
      <c r="I156" s="491">
        <f t="shared" si="11"/>
        <v>18000</v>
      </c>
      <c r="J156" s="507">
        <f t="shared" si="12"/>
        <v>0</v>
      </c>
      <c r="K156" s="464">
        <f t="shared" si="13"/>
        <v>1</v>
      </c>
      <c r="L156" s="464">
        <f>IF(J156=1,SUM($J$6:J156),0)</f>
        <v>0</v>
      </c>
      <c r="M156" s="464">
        <f>IF(K156=1,SUM($K$6:K156),0)</f>
        <v>201227075.798931</v>
      </c>
      <c r="N156" s="509">
        <f t="shared" si="14"/>
        <v>201227075.798931</v>
      </c>
      <c r="O156" s="464">
        <f t="shared" si="15"/>
        <v>0</v>
      </c>
      <c r="P156" s="464">
        <f>IF(O156=1,SUM($O$6:O156),0)</f>
        <v>0</v>
      </c>
    </row>
    <row r="157" customHeight="1" spans="1:16">
      <c r="A157" s="483"/>
      <c r="B157" s="493">
        <v>7</v>
      </c>
      <c r="C157" s="203" t="s">
        <v>196</v>
      </c>
      <c r="D157" s="494" t="s">
        <v>45</v>
      </c>
      <c r="E157" s="495" t="s">
        <v>43</v>
      </c>
      <c r="F157" s="497">
        <v>18000</v>
      </c>
      <c r="G157" s="497">
        <v>18000</v>
      </c>
      <c r="H157" s="498"/>
      <c r="I157" s="491">
        <f t="shared" si="11"/>
        <v>18000</v>
      </c>
      <c r="J157" s="507">
        <f t="shared" si="12"/>
        <v>0</v>
      </c>
      <c r="K157" s="464">
        <f t="shared" si="13"/>
        <v>1</v>
      </c>
      <c r="L157" s="464">
        <f>IF(J157=1,SUM($J$6:J157),0)</f>
        <v>0</v>
      </c>
      <c r="M157" s="464">
        <f>IF(K157=1,SUM($K$6:K157),0)</f>
        <v>201227076.798931</v>
      </c>
      <c r="N157" s="509">
        <f t="shared" si="14"/>
        <v>201227076.798931</v>
      </c>
      <c r="O157" s="464">
        <f t="shared" si="15"/>
        <v>0</v>
      </c>
      <c r="P157" s="464">
        <f>IF(O157=1,SUM($O$6:O157),0)</f>
        <v>0</v>
      </c>
    </row>
    <row r="158" customHeight="1" spans="1:16">
      <c r="A158" s="483"/>
      <c r="B158" s="493">
        <v>8</v>
      </c>
      <c r="C158" s="203" t="s">
        <v>197</v>
      </c>
      <c r="D158" s="494" t="s">
        <v>45</v>
      </c>
      <c r="E158" s="495" t="s">
        <v>43</v>
      </c>
      <c r="F158" s="497">
        <v>18000</v>
      </c>
      <c r="G158" s="497">
        <v>18000</v>
      </c>
      <c r="H158" s="498"/>
      <c r="I158" s="491">
        <f t="shared" si="11"/>
        <v>18000</v>
      </c>
      <c r="J158" s="507">
        <f t="shared" si="12"/>
        <v>0</v>
      </c>
      <c r="K158" s="464">
        <f t="shared" si="13"/>
        <v>1</v>
      </c>
      <c r="L158" s="464">
        <f>IF(J158=1,SUM($J$6:J158),0)</f>
        <v>0</v>
      </c>
      <c r="M158" s="464">
        <f>IF(K158=1,SUM($K$6:K158),0)</f>
        <v>201227077.798931</v>
      </c>
      <c r="N158" s="509">
        <f t="shared" si="14"/>
        <v>201227077.798931</v>
      </c>
      <c r="O158" s="464">
        <f t="shared" si="15"/>
        <v>0</v>
      </c>
      <c r="P158" s="464">
        <f>IF(O158=1,SUM($O$6:O158),0)</f>
        <v>0</v>
      </c>
    </row>
    <row r="159" customHeight="1" spans="1:16">
      <c r="A159" s="483"/>
      <c r="B159" s="493">
        <v>9</v>
      </c>
      <c r="C159" s="203" t="s">
        <v>198</v>
      </c>
      <c r="D159" s="494" t="s">
        <v>45</v>
      </c>
      <c r="E159" s="495" t="s">
        <v>43</v>
      </c>
      <c r="F159" s="497">
        <v>18000</v>
      </c>
      <c r="G159" s="497">
        <v>18000</v>
      </c>
      <c r="H159" s="498"/>
      <c r="I159" s="491">
        <f t="shared" si="11"/>
        <v>18000</v>
      </c>
      <c r="J159" s="507">
        <f t="shared" si="12"/>
        <v>0</v>
      </c>
      <c r="K159" s="464">
        <f t="shared" si="13"/>
        <v>1</v>
      </c>
      <c r="L159" s="464">
        <f>IF(J159=1,SUM($J$6:J159),0)</f>
        <v>0</v>
      </c>
      <c r="M159" s="464">
        <f>IF(K159=1,SUM($K$6:K159),0)</f>
        <v>201227078.798931</v>
      </c>
      <c r="N159" s="509">
        <f t="shared" si="14"/>
        <v>201227078.798931</v>
      </c>
      <c r="O159" s="464">
        <f t="shared" si="15"/>
        <v>0</v>
      </c>
      <c r="P159" s="464">
        <f>IF(O159=1,SUM($O$6:O159),0)</f>
        <v>0</v>
      </c>
    </row>
    <row r="160" customHeight="1" spans="1:16">
      <c r="A160" s="483"/>
      <c r="B160" s="493">
        <v>10</v>
      </c>
      <c r="C160" s="203" t="s">
        <v>199</v>
      </c>
      <c r="D160" s="494" t="s">
        <v>45</v>
      </c>
      <c r="E160" s="495" t="s">
        <v>43</v>
      </c>
      <c r="F160" s="497">
        <v>20000</v>
      </c>
      <c r="G160" s="497">
        <v>20000</v>
      </c>
      <c r="H160" s="498"/>
      <c r="I160" s="491">
        <f t="shared" si="11"/>
        <v>20000</v>
      </c>
      <c r="J160" s="507">
        <f t="shared" si="12"/>
        <v>0</v>
      </c>
      <c r="K160" s="464">
        <f t="shared" si="13"/>
        <v>1</v>
      </c>
      <c r="L160" s="464">
        <f>IF(J160=1,SUM($J$6:J160),0)</f>
        <v>0</v>
      </c>
      <c r="M160" s="464">
        <f>IF(K160=1,SUM($K$6:K160),0)</f>
        <v>201227079.798931</v>
      </c>
      <c r="N160" s="509">
        <f t="shared" si="14"/>
        <v>201227079.798931</v>
      </c>
      <c r="O160" s="464">
        <f t="shared" si="15"/>
        <v>0</v>
      </c>
      <c r="P160" s="464">
        <f>IF(O160=1,SUM($O$6:O160),0)</f>
        <v>0</v>
      </c>
    </row>
    <row r="161" customHeight="1" spans="1:16">
      <c r="A161" s="483"/>
      <c r="B161" s="493">
        <v>11</v>
      </c>
      <c r="C161" s="203" t="s">
        <v>200</v>
      </c>
      <c r="D161" s="494" t="s">
        <v>45</v>
      </c>
      <c r="E161" s="495" t="s">
        <v>43</v>
      </c>
      <c r="F161" s="497">
        <v>23000</v>
      </c>
      <c r="G161" s="497">
        <v>23000</v>
      </c>
      <c r="H161" s="498"/>
      <c r="I161" s="491">
        <f t="shared" si="11"/>
        <v>23000</v>
      </c>
      <c r="J161" s="507">
        <f t="shared" si="12"/>
        <v>0</v>
      </c>
      <c r="K161" s="464">
        <f t="shared" si="13"/>
        <v>1</v>
      </c>
      <c r="L161" s="464">
        <f>IF(J161=1,SUM($J$6:J161),0)</f>
        <v>0</v>
      </c>
      <c r="M161" s="464">
        <f>IF(K161=1,SUM($K$6:K161),0)</f>
        <v>201227080.798931</v>
      </c>
      <c r="N161" s="509">
        <f t="shared" si="14"/>
        <v>201227080.798931</v>
      </c>
      <c r="O161" s="464">
        <f t="shared" si="15"/>
        <v>0</v>
      </c>
      <c r="P161" s="464">
        <f>IF(O161=1,SUM($O$6:O161),0)</f>
        <v>0</v>
      </c>
    </row>
    <row r="162" customHeight="1" spans="1:16">
      <c r="A162" s="483"/>
      <c r="B162" s="493">
        <v>12</v>
      </c>
      <c r="C162" s="203" t="s">
        <v>201</v>
      </c>
      <c r="D162" s="494" t="s">
        <v>45</v>
      </c>
      <c r="E162" s="495" t="s">
        <v>43</v>
      </c>
      <c r="F162" s="497">
        <v>23700</v>
      </c>
      <c r="G162" s="497">
        <v>23700</v>
      </c>
      <c r="H162" s="498"/>
      <c r="I162" s="491">
        <f t="shared" si="11"/>
        <v>23700</v>
      </c>
      <c r="J162" s="507">
        <f t="shared" si="12"/>
        <v>0</v>
      </c>
      <c r="K162" s="464">
        <f t="shared" si="13"/>
        <v>1</v>
      </c>
      <c r="L162" s="464">
        <f>IF(J162=1,SUM($J$6:J162),0)</f>
        <v>0</v>
      </c>
      <c r="M162" s="464">
        <f>IF(K162=1,SUM($K$6:K162),0)</f>
        <v>201227081.798931</v>
      </c>
      <c r="N162" s="509">
        <f t="shared" si="14"/>
        <v>201227081.798931</v>
      </c>
      <c r="O162" s="464">
        <f t="shared" si="15"/>
        <v>0</v>
      </c>
      <c r="P162" s="464">
        <f>IF(O162=1,SUM($O$6:O162),0)</f>
        <v>0</v>
      </c>
    </row>
    <row r="163" customHeight="1" spans="1:16">
      <c r="A163" s="483"/>
      <c r="B163" s="493">
        <v>13</v>
      </c>
      <c r="C163" s="203" t="s">
        <v>202</v>
      </c>
      <c r="D163" s="494" t="s">
        <v>45</v>
      </c>
      <c r="E163" s="495" t="s">
        <v>43</v>
      </c>
      <c r="F163" s="497">
        <v>32500</v>
      </c>
      <c r="G163" s="497">
        <v>32500</v>
      </c>
      <c r="H163" s="498"/>
      <c r="I163" s="491">
        <f t="shared" si="11"/>
        <v>32500</v>
      </c>
      <c r="J163" s="507">
        <f t="shared" si="12"/>
        <v>0</v>
      </c>
      <c r="K163" s="464">
        <f t="shared" si="13"/>
        <v>1</v>
      </c>
      <c r="L163" s="464">
        <f>IF(J163=1,SUM($J$6:J163),0)</f>
        <v>0</v>
      </c>
      <c r="M163" s="464">
        <f>IF(K163=1,SUM($K$6:K163),0)</f>
        <v>201227082.798931</v>
      </c>
      <c r="N163" s="509">
        <f t="shared" si="14"/>
        <v>201227082.798931</v>
      </c>
      <c r="O163" s="464">
        <f t="shared" si="15"/>
        <v>0</v>
      </c>
      <c r="P163" s="464">
        <f>IF(O163=1,SUM($O$6:O163),0)</f>
        <v>0</v>
      </c>
    </row>
    <row r="164" customHeight="1" spans="1:16">
      <c r="A164" s="483"/>
      <c r="B164" s="493">
        <v>14</v>
      </c>
      <c r="C164" s="203" t="s">
        <v>203</v>
      </c>
      <c r="D164" s="494" t="s">
        <v>45</v>
      </c>
      <c r="E164" s="495" t="s">
        <v>43</v>
      </c>
      <c r="F164" s="497">
        <v>32500</v>
      </c>
      <c r="G164" s="497">
        <v>32500</v>
      </c>
      <c r="H164" s="498"/>
      <c r="I164" s="491">
        <f t="shared" si="11"/>
        <v>32500</v>
      </c>
      <c r="J164" s="507">
        <f t="shared" si="12"/>
        <v>0</v>
      </c>
      <c r="K164" s="464">
        <f t="shared" si="13"/>
        <v>1</v>
      </c>
      <c r="L164" s="464">
        <f>IF(J164=1,SUM($J$6:J164),0)</f>
        <v>0</v>
      </c>
      <c r="M164" s="464">
        <f>IF(K164=1,SUM($K$6:K164),0)</f>
        <v>201227083.798931</v>
      </c>
      <c r="N164" s="509">
        <f t="shared" si="14"/>
        <v>201227083.798931</v>
      </c>
      <c r="O164" s="464">
        <f t="shared" si="15"/>
        <v>0</v>
      </c>
      <c r="P164" s="464">
        <f>IF(O164=1,SUM($O$6:O164),0)</f>
        <v>0</v>
      </c>
    </row>
    <row r="165" customHeight="1" spans="1:16">
      <c r="A165" s="483"/>
      <c r="B165" s="493">
        <v>15</v>
      </c>
      <c r="C165" s="203" t="s">
        <v>204</v>
      </c>
      <c r="D165" s="494" t="s">
        <v>45</v>
      </c>
      <c r="E165" s="495" t="s">
        <v>43</v>
      </c>
      <c r="F165" s="497">
        <v>32500</v>
      </c>
      <c r="G165" s="497">
        <v>32500</v>
      </c>
      <c r="H165" s="498"/>
      <c r="I165" s="491">
        <f t="shared" si="11"/>
        <v>32500</v>
      </c>
      <c r="J165" s="507">
        <f t="shared" si="12"/>
        <v>0</v>
      </c>
      <c r="K165" s="464">
        <f t="shared" si="13"/>
        <v>1</v>
      </c>
      <c r="L165" s="464">
        <f>IF(J165=1,SUM($J$6:J165),0)</f>
        <v>0</v>
      </c>
      <c r="M165" s="464">
        <f>IF(K165=1,SUM($K$6:K165),0)</f>
        <v>201227084.798931</v>
      </c>
      <c r="N165" s="509">
        <f t="shared" si="14"/>
        <v>201227084.798931</v>
      </c>
      <c r="O165" s="464">
        <f t="shared" si="15"/>
        <v>0</v>
      </c>
      <c r="P165" s="464">
        <f>IF(O165=1,SUM($O$6:O165),0)</f>
        <v>0</v>
      </c>
    </row>
    <row r="166" customHeight="1" spans="1:16">
      <c r="A166" s="483"/>
      <c r="B166" s="493">
        <v>16</v>
      </c>
      <c r="C166" s="203" t="s">
        <v>205</v>
      </c>
      <c r="D166" s="494" t="s">
        <v>45</v>
      </c>
      <c r="E166" s="495" t="s">
        <v>43</v>
      </c>
      <c r="F166" s="497">
        <v>32500</v>
      </c>
      <c r="G166" s="497">
        <v>32500</v>
      </c>
      <c r="H166" s="498"/>
      <c r="I166" s="491">
        <f t="shared" ref="I166:I206" si="16">IF($I$5=$G$4,G166,(IF($I$5=$F$4,F166,0)))</f>
        <v>32500</v>
      </c>
      <c r="J166" s="507">
        <f t="shared" si="12"/>
        <v>0</v>
      </c>
      <c r="K166" s="464">
        <f t="shared" si="13"/>
        <v>1</v>
      </c>
      <c r="L166" s="464">
        <f>IF(J166=1,SUM($J$6:J166),0)</f>
        <v>0</v>
      </c>
      <c r="M166" s="464">
        <f>IF(K166=1,SUM($K$6:K166),0)</f>
        <v>201227085.798931</v>
      </c>
      <c r="N166" s="509">
        <f t="shared" si="14"/>
        <v>201227085.798931</v>
      </c>
      <c r="O166" s="464">
        <f t="shared" si="15"/>
        <v>0</v>
      </c>
      <c r="P166" s="464">
        <f>IF(O166=1,SUM($O$6:O166),0)</f>
        <v>0</v>
      </c>
    </row>
    <row r="167" customHeight="1" spans="1:16">
      <c r="A167" s="483"/>
      <c r="B167" s="493">
        <v>17</v>
      </c>
      <c r="C167" s="203" t="s">
        <v>206</v>
      </c>
      <c r="D167" s="494" t="s">
        <v>45</v>
      </c>
      <c r="E167" s="495" t="s">
        <v>43</v>
      </c>
      <c r="F167" s="497">
        <v>35700</v>
      </c>
      <c r="G167" s="497">
        <v>35700</v>
      </c>
      <c r="H167" s="498"/>
      <c r="I167" s="491">
        <f t="shared" si="16"/>
        <v>35700</v>
      </c>
      <c r="J167" s="507">
        <f t="shared" si="12"/>
        <v>0</v>
      </c>
      <c r="K167" s="464">
        <f t="shared" si="13"/>
        <v>1</v>
      </c>
      <c r="L167" s="464">
        <f>IF(J167=1,SUM($J$6:J167),0)</f>
        <v>0</v>
      </c>
      <c r="M167" s="464">
        <f>IF(K167=1,SUM($K$6:K167),0)</f>
        <v>201227086.798931</v>
      </c>
      <c r="N167" s="509">
        <f t="shared" si="14"/>
        <v>201227086.798931</v>
      </c>
      <c r="O167" s="464">
        <f t="shared" si="15"/>
        <v>0</v>
      </c>
      <c r="P167" s="464">
        <f>IF(O167=1,SUM($O$6:O167),0)</f>
        <v>0</v>
      </c>
    </row>
    <row r="168" customHeight="1" spans="1:17">
      <c r="A168" s="483"/>
      <c r="B168" s="493">
        <v>18</v>
      </c>
      <c r="C168" s="203" t="s">
        <v>207</v>
      </c>
      <c r="D168" s="494" t="s">
        <v>45</v>
      </c>
      <c r="E168" s="495" t="s">
        <v>43</v>
      </c>
      <c r="F168" s="497">
        <v>38700</v>
      </c>
      <c r="G168" s="497">
        <v>38700</v>
      </c>
      <c r="H168" s="498"/>
      <c r="I168" s="491">
        <f t="shared" si="16"/>
        <v>38700</v>
      </c>
      <c r="J168" s="507">
        <f t="shared" si="12"/>
        <v>0</v>
      </c>
      <c r="K168" s="464">
        <f t="shared" si="13"/>
        <v>1</v>
      </c>
      <c r="L168" s="464">
        <f>IF(J168=1,SUM($J$6:J168),0)</f>
        <v>0</v>
      </c>
      <c r="M168" s="464">
        <f>IF(K168=1,SUM($K$6:K168),0)</f>
        <v>201227087.798931</v>
      </c>
      <c r="N168" s="509">
        <f t="shared" si="14"/>
        <v>201227087.798931</v>
      </c>
      <c r="O168" s="464">
        <f t="shared" si="15"/>
        <v>0</v>
      </c>
      <c r="P168" s="464">
        <f>IF(O168=1,SUM($O$6:O168),0)</f>
        <v>0</v>
      </c>
      <c r="Q168" s="518"/>
    </row>
    <row r="169" customHeight="1" spans="1:16">
      <c r="A169" s="483"/>
      <c r="B169" s="493">
        <v>19</v>
      </c>
      <c r="C169" s="203" t="s">
        <v>208</v>
      </c>
      <c r="D169" s="494" t="s">
        <v>45</v>
      </c>
      <c r="E169" s="495" t="s">
        <v>43</v>
      </c>
      <c r="F169" s="497">
        <v>38700</v>
      </c>
      <c r="G169" s="497">
        <v>38700</v>
      </c>
      <c r="H169" s="498"/>
      <c r="I169" s="491">
        <f t="shared" si="16"/>
        <v>38700</v>
      </c>
      <c r="J169" s="507">
        <f t="shared" si="12"/>
        <v>0</v>
      </c>
      <c r="K169" s="464">
        <f t="shared" si="13"/>
        <v>1</v>
      </c>
      <c r="L169" s="464">
        <f>IF(J169=1,SUM($J$6:J169),0)</f>
        <v>0</v>
      </c>
      <c r="M169" s="464">
        <f>IF(K169=1,SUM($K$6:K169),0)</f>
        <v>201227088.798931</v>
      </c>
      <c r="N169" s="509">
        <f t="shared" si="14"/>
        <v>201227088.798931</v>
      </c>
      <c r="O169" s="464">
        <f t="shared" si="15"/>
        <v>0</v>
      </c>
      <c r="P169" s="464">
        <f>IF(O169=1,SUM($O$6:O169),0)</f>
        <v>0</v>
      </c>
    </row>
    <row r="170" customHeight="1" spans="1:16">
      <c r="A170" s="483"/>
      <c r="B170" s="493">
        <v>20</v>
      </c>
      <c r="C170" s="203" t="s">
        <v>209</v>
      </c>
      <c r="D170" s="494" t="s">
        <v>45</v>
      </c>
      <c r="E170" s="495" t="s">
        <v>43</v>
      </c>
      <c r="F170" s="497">
        <v>38700</v>
      </c>
      <c r="G170" s="497">
        <v>38700</v>
      </c>
      <c r="H170" s="498"/>
      <c r="I170" s="491">
        <f t="shared" si="16"/>
        <v>38700</v>
      </c>
      <c r="J170" s="507">
        <f t="shared" si="12"/>
        <v>0</v>
      </c>
      <c r="K170" s="464">
        <f t="shared" si="13"/>
        <v>1</v>
      </c>
      <c r="L170" s="464">
        <f>IF(J170=1,SUM($J$6:J170),0)</f>
        <v>0</v>
      </c>
      <c r="M170" s="464">
        <f>IF(K170=1,SUM($K$6:K170),0)</f>
        <v>201227089.798931</v>
      </c>
      <c r="N170" s="509">
        <f t="shared" si="14"/>
        <v>201227089.798931</v>
      </c>
      <c r="O170" s="464">
        <f t="shared" si="15"/>
        <v>0</v>
      </c>
      <c r="P170" s="464">
        <f>IF(O170=1,SUM($O$6:O170),0)</f>
        <v>0</v>
      </c>
    </row>
    <row r="171" customHeight="1" spans="1:17">
      <c r="A171" s="483"/>
      <c r="B171" s="493">
        <v>21</v>
      </c>
      <c r="C171" s="203" t="s">
        <v>210</v>
      </c>
      <c r="D171" s="494" t="s">
        <v>45</v>
      </c>
      <c r="E171" s="495" t="s">
        <v>43</v>
      </c>
      <c r="F171" s="497">
        <v>38700</v>
      </c>
      <c r="G171" s="497">
        <v>38700</v>
      </c>
      <c r="H171" s="498"/>
      <c r="I171" s="491">
        <f t="shared" si="16"/>
        <v>38700</v>
      </c>
      <c r="J171" s="507">
        <f t="shared" si="12"/>
        <v>0</v>
      </c>
      <c r="K171" s="464">
        <f t="shared" si="13"/>
        <v>1</v>
      </c>
      <c r="L171" s="464">
        <f>IF(J171=1,SUM($J$6:J171),0)</f>
        <v>0</v>
      </c>
      <c r="M171" s="464">
        <f>IF(K171=1,SUM($K$6:K171),0)</f>
        <v>201227090.798931</v>
      </c>
      <c r="N171" s="509">
        <f t="shared" si="14"/>
        <v>201227090.798931</v>
      </c>
      <c r="O171" s="464">
        <f t="shared" si="15"/>
        <v>0</v>
      </c>
      <c r="P171" s="464">
        <f>IF(O171=1,SUM($O$6:O171),0)</f>
        <v>0</v>
      </c>
      <c r="Q171" s="518"/>
    </row>
    <row r="172" customHeight="1" spans="1:30">
      <c r="A172" s="483"/>
      <c r="B172" s="493">
        <v>22</v>
      </c>
      <c r="C172" s="203" t="s">
        <v>211</v>
      </c>
      <c r="D172" s="494" t="s">
        <v>45</v>
      </c>
      <c r="E172" s="495" t="s">
        <v>43</v>
      </c>
      <c r="F172" s="497">
        <v>51000</v>
      </c>
      <c r="G172" s="497">
        <v>51000</v>
      </c>
      <c r="H172" s="498"/>
      <c r="I172" s="491">
        <f t="shared" si="16"/>
        <v>51000</v>
      </c>
      <c r="J172" s="507">
        <f t="shared" si="12"/>
        <v>0</v>
      </c>
      <c r="K172" s="464">
        <f t="shared" si="13"/>
        <v>1</v>
      </c>
      <c r="L172" s="464">
        <f>IF(J172=1,SUM($J$6:J172),0)</f>
        <v>0</v>
      </c>
      <c r="M172" s="464">
        <f>IF(K172=1,SUM($K$6:K172),0)</f>
        <v>201227091.798931</v>
      </c>
      <c r="N172" s="509">
        <f t="shared" si="14"/>
        <v>201227091.798931</v>
      </c>
      <c r="O172" s="464">
        <f t="shared" si="15"/>
        <v>0</v>
      </c>
      <c r="P172" s="464">
        <f>IF(O172=1,SUM($O$6:O172),0)</f>
        <v>0</v>
      </c>
      <c r="Q172" s="519"/>
      <c r="R172" s="520"/>
      <c r="S172" s="520"/>
      <c r="T172" s="520"/>
      <c r="U172" s="520"/>
      <c r="V172" s="520"/>
      <c r="W172" s="520"/>
      <c r="X172" s="520"/>
      <c r="Y172" s="520"/>
      <c r="Z172" s="520"/>
      <c r="AA172" s="520"/>
      <c r="AB172" s="520"/>
      <c r="AC172" s="520"/>
      <c r="AD172" s="520"/>
    </row>
    <row r="173" customHeight="1" spans="1:17">
      <c r="A173" s="483"/>
      <c r="B173" s="493">
        <v>23</v>
      </c>
      <c r="C173" s="203" t="s">
        <v>212</v>
      </c>
      <c r="D173" s="494" t="s">
        <v>45</v>
      </c>
      <c r="E173" s="495" t="s">
        <v>43</v>
      </c>
      <c r="F173" s="497">
        <v>94200</v>
      </c>
      <c r="G173" s="497">
        <v>94200</v>
      </c>
      <c r="H173" s="498"/>
      <c r="I173" s="491">
        <f t="shared" si="16"/>
        <v>94200</v>
      </c>
      <c r="J173" s="507">
        <f t="shared" si="12"/>
        <v>0</v>
      </c>
      <c r="K173" s="464">
        <f t="shared" si="13"/>
        <v>1</v>
      </c>
      <c r="L173" s="464">
        <f>IF(J173=1,SUM($J$6:J173),0)</f>
        <v>0</v>
      </c>
      <c r="M173" s="464">
        <f>IF(K173=1,SUM($K$6:K173),0)</f>
        <v>201227092.798931</v>
      </c>
      <c r="N173" s="509">
        <f t="shared" si="14"/>
        <v>201227092.798931</v>
      </c>
      <c r="O173" s="464">
        <f t="shared" si="15"/>
        <v>0</v>
      </c>
      <c r="P173" s="464">
        <f>IF(O173=1,SUM($O$6:O173),0)</f>
        <v>0</v>
      </c>
      <c r="Q173" s="518"/>
    </row>
    <row r="174" customHeight="1" spans="1:17">
      <c r="A174" s="483"/>
      <c r="B174" s="493">
        <v>24</v>
      </c>
      <c r="C174" s="203" t="s">
        <v>213</v>
      </c>
      <c r="D174" s="494" t="s">
        <v>45</v>
      </c>
      <c r="E174" s="495" t="s">
        <v>43</v>
      </c>
      <c r="F174" s="497">
        <v>119300</v>
      </c>
      <c r="G174" s="497">
        <v>119300</v>
      </c>
      <c r="H174" s="498"/>
      <c r="I174" s="491">
        <f t="shared" si="16"/>
        <v>119300</v>
      </c>
      <c r="J174" s="507">
        <f t="shared" si="12"/>
        <v>0</v>
      </c>
      <c r="K174" s="464">
        <f t="shared" si="13"/>
        <v>1</v>
      </c>
      <c r="L174" s="464">
        <f>IF(J174=1,SUM($J$6:J174),0)</f>
        <v>0</v>
      </c>
      <c r="M174" s="464">
        <f>IF(K174=1,SUM($K$6:K174),0)</f>
        <v>201227093.798931</v>
      </c>
      <c r="N174" s="509">
        <f t="shared" si="14"/>
        <v>201227093.798931</v>
      </c>
      <c r="O174" s="464">
        <f t="shared" si="15"/>
        <v>0</v>
      </c>
      <c r="P174" s="464">
        <f>IF(O174=1,SUM($O$6:O174),0)</f>
        <v>0</v>
      </c>
      <c r="Q174" s="518"/>
    </row>
    <row r="175" customHeight="1" spans="1:16">
      <c r="A175" s="483"/>
      <c r="B175" s="493">
        <v>25</v>
      </c>
      <c r="C175" s="203" t="s">
        <v>214</v>
      </c>
      <c r="D175" s="494" t="s">
        <v>45</v>
      </c>
      <c r="E175" s="495" t="s">
        <v>43</v>
      </c>
      <c r="F175" s="497">
        <v>432900</v>
      </c>
      <c r="G175" s="497">
        <v>432900</v>
      </c>
      <c r="H175" s="498"/>
      <c r="I175" s="491">
        <f t="shared" si="16"/>
        <v>432900</v>
      </c>
      <c r="J175" s="507">
        <f t="shared" si="12"/>
        <v>0</v>
      </c>
      <c r="K175" s="464">
        <f t="shared" si="13"/>
        <v>1</v>
      </c>
      <c r="L175" s="464">
        <f>IF(J175=1,SUM($J$6:J175),0)</f>
        <v>0</v>
      </c>
      <c r="M175" s="464">
        <f>IF(K175=1,SUM($K$6:K175),0)</f>
        <v>201227094.798931</v>
      </c>
      <c r="N175" s="509">
        <f t="shared" si="14"/>
        <v>201227094.798931</v>
      </c>
      <c r="O175" s="464">
        <f t="shared" si="15"/>
        <v>0</v>
      </c>
      <c r="P175" s="464">
        <f>IF(O175=1,SUM($O$6:O175),0)</f>
        <v>0</v>
      </c>
    </row>
    <row r="176" customHeight="1" spans="1:17">
      <c r="A176" s="483"/>
      <c r="B176" s="493">
        <v>26</v>
      </c>
      <c r="C176" s="203" t="s">
        <v>215</v>
      </c>
      <c r="D176" s="494" t="s">
        <v>45</v>
      </c>
      <c r="E176" s="495" t="s">
        <v>43</v>
      </c>
      <c r="F176" s="497">
        <v>56700</v>
      </c>
      <c r="G176" s="497">
        <v>56700</v>
      </c>
      <c r="H176" s="498"/>
      <c r="I176" s="491">
        <f t="shared" si="16"/>
        <v>56700</v>
      </c>
      <c r="J176" s="507">
        <f t="shared" si="12"/>
        <v>0</v>
      </c>
      <c r="K176" s="464">
        <f t="shared" si="13"/>
        <v>1</v>
      </c>
      <c r="L176" s="464">
        <f>IF(J176=1,SUM($J$6:J176),0)</f>
        <v>0</v>
      </c>
      <c r="M176" s="464">
        <f>IF(K176=1,SUM($K$6:K176),0)</f>
        <v>201227095.798931</v>
      </c>
      <c r="N176" s="509">
        <f t="shared" si="14"/>
        <v>201227095.798931</v>
      </c>
      <c r="O176" s="464">
        <f t="shared" si="15"/>
        <v>0</v>
      </c>
      <c r="P176" s="464">
        <f>IF(O176=1,SUM($O$6:O176),0)</f>
        <v>0</v>
      </c>
      <c r="Q176" s="518"/>
    </row>
    <row r="177" customHeight="1" spans="1:17">
      <c r="A177" s="483"/>
      <c r="B177" s="493">
        <v>27</v>
      </c>
      <c r="C177" s="203" t="s">
        <v>216</v>
      </c>
      <c r="D177" s="494" t="s">
        <v>45</v>
      </c>
      <c r="E177" s="495" t="s">
        <v>43</v>
      </c>
      <c r="F177" s="497">
        <v>68300</v>
      </c>
      <c r="G177" s="497">
        <v>68300</v>
      </c>
      <c r="H177" s="498"/>
      <c r="I177" s="491">
        <f t="shared" si="16"/>
        <v>68300</v>
      </c>
      <c r="J177" s="507">
        <f t="shared" si="12"/>
        <v>0</v>
      </c>
      <c r="K177" s="464">
        <f t="shared" si="13"/>
        <v>1</v>
      </c>
      <c r="L177" s="464">
        <f>IF(J177=1,SUM($J$6:J177),0)</f>
        <v>0</v>
      </c>
      <c r="M177" s="464">
        <f>IF(K177=1,SUM($K$6:K177),0)</f>
        <v>201227096.798931</v>
      </c>
      <c r="N177" s="509">
        <f t="shared" si="14"/>
        <v>201227096.798931</v>
      </c>
      <c r="O177" s="464">
        <f t="shared" si="15"/>
        <v>0</v>
      </c>
      <c r="P177" s="464">
        <f>IF(O177=1,SUM($O$6:O177),0)</f>
        <v>0</v>
      </c>
      <c r="Q177" s="518"/>
    </row>
    <row r="178" customHeight="1" spans="1:17">
      <c r="A178" s="483"/>
      <c r="B178" s="493">
        <v>28</v>
      </c>
      <c r="C178" s="203" t="s">
        <v>217</v>
      </c>
      <c r="D178" s="494" t="s">
        <v>45</v>
      </c>
      <c r="E178" s="495" t="s">
        <v>43</v>
      </c>
      <c r="F178" s="497">
        <v>116200</v>
      </c>
      <c r="G178" s="497">
        <v>116200</v>
      </c>
      <c r="H178" s="498"/>
      <c r="I178" s="491">
        <f t="shared" si="16"/>
        <v>116200</v>
      </c>
      <c r="J178" s="507">
        <f t="shared" si="12"/>
        <v>0</v>
      </c>
      <c r="K178" s="464">
        <f t="shared" si="13"/>
        <v>1</v>
      </c>
      <c r="L178" s="464">
        <f>IF(J178=1,SUM($J$6:J178),0)</f>
        <v>0</v>
      </c>
      <c r="M178" s="464">
        <f>IF(K178=1,SUM($K$6:K178),0)</f>
        <v>201227097.798931</v>
      </c>
      <c r="N178" s="509">
        <f t="shared" si="14"/>
        <v>201227097.798931</v>
      </c>
      <c r="O178" s="464">
        <f t="shared" si="15"/>
        <v>0</v>
      </c>
      <c r="P178" s="464">
        <f>IF(O178=1,SUM($O$6:O178),0)</f>
        <v>0</v>
      </c>
      <c r="Q178" s="518"/>
    </row>
    <row r="179" customHeight="1" spans="1:17">
      <c r="A179" s="483"/>
      <c r="B179" s="493">
        <v>29</v>
      </c>
      <c r="C179" s="203" t="s">
        <v>218</v>
      </c>
      <c r="D179" s="494" t="s">
        <v>45</v>
      </c>
      <c r="E179" s="495" t="s">
        <v>43</v>
      </c>
      <c r="F179" s="497">
        <v>183000</v>
      </c>
      <c r="G179" s="497">
        <v>183000</v>
      </c>
      <c r="H179" s="498"/>
      <c r="I179" s="491">
        <f t="shared" si="16"/>
        <v>183000</v>
      </c>
      <c r="J179" s="507">
        <f t="shared" si="12"/>
        <v>0</v>
      </c>
      <c r="K179" s="464">
        <f t="shared" si="13"/>
        <v>1</v>
      </c>
      <c r="L179" s="464">
        <f>IF(J179=1,SUM($J$6:J179),0)</f>
        <v>0</v>
      </c>
      <c r="M179" s="464">
        <f>IF(K179=1,SUM($K$6:K179),0)</f>
        <v>201227098.798931</v>
      </c>
      <c r="N179" s="509">
        <f t="shared" si="14"/>
        <v>201227098.798931</v>
      </c>
      <c r="O179" s="464">
        <f t="shared" si="15"/>
        <v>0</v>
      </c>
      <c r="P179" s="464">
        <f>IF(O179=1,SUM($O$6:O179),0)</f>
        <v>0</v>
      </c>
      <c r="Q179" s="518"/>
    </row>
    <row r="180" customHeight="1" spans="1:16">
      <c r="A180" s="483"/>
      <c r="B180" s="493">
        <v>30</v>
      </c>
      <c r="C180" s="203" t="s">
        <v>219</v>
      </c>
      <c r="D180" s="494" t="s">
        <v>45</v>
      </c>
      <c r="E180" s="495" t="s">
        <v>43</v>
      </c>
      <c r="F180" s="497">
        <v>271100</v>
      </c>
      <c r="G180" s="497">
        <v>271100</v>
      </c>
      <c r="H180" s="516"/>
      <c r="I180" s="491">
        <f t="shared" si="16"/>
        <v>271100</v>
      </c>
      <c r="J180" s="507">
        <f t="shared" si="12"/>
        <v>0</v>
      </c>
      <c r="K180" s="464">
        <f t="shared" si="13"/>
        <v>1</v>
      </c>
      <c r="L180" s="464">
        <f>IF(J180=1,SUM($J$6:J180),0)</f>
        <v>0</v>
      </c>
      <c r="M180" s="464">
        <f>IF(K180=1,SUM($K$6:K180),0)</f>
        <v>201227099.798931</v>
      </c>
      <c r="N180" s="509">
        <f t="shared" si="14"/>
        <v>201227099.798931</v>
      </c>
      <c r="O180" s="464">
        <f t="shared" si="15"/>
        <v>0</v>
      </c>
      <c r="P180" s="464">
        <f>IF(O180=1,SUM($O$6:O180),0)</f>
        <v>0</v>
      </c>
    </row>
    <row r="181" customHeight="1" spans="1:16">
      <c r="A181" s="483"/>
      <c r="B181" s="493">
        <v>31</v>
      </c>
      <c r="C181" s="203" t="s">
        <v>220</v>
      </c>
      <c r="D181" s="494" t="s">
        <v>45</v>
      </c>
      <c r="E181" s="495" t="s">
        <v>43</v>
      </c>
      <c r="F181" s="497">
        <v>669000</v>
      </c>
      <c r="G181" s="497">
        <v>669000</v>
      </c>
      <c r="H181" s="498"/>
      <c r="I181" s="491">
        <f t="shared" si="16"/>
        <v>669000</v>
      </c>
      <c r="J181" s="507">
        <f t="shared" si="12"/>
        <v>0</v>
      </c>
      <c r="K181" s="464">
        <f t="shared" si="13"/>
        <v>1</v>
      </c>
      <c r="L181" s="464">
        <f>IF(J181=1,SUM($J$6:J181),0)</f>
        <v>0</v>
      </c>
      <c r="M181" s="464">
        <f>IF(K181=1,SUM($K$6:K181),0)</f>
        <v>201227100.798931</v>
      </c>
      <c r="N181" s="509">
        <f t="shared" si="14"/>
        <v>201227100.798931</v>
      </c>
      <c r="O181" s="464">
        <f t="shared" si="15"/>
        <v>0</v>
      </c>
      <c r="P181" s="464">
        <f>IF(O181=1,SUM($O$6:O181),0)</f>
        <v>0</v>
      </c>
    </row>
    <row r="182" customHeight="1" spans="1:16">
      <c r="A182" s="483"/>
      <c r="B182" s="493">
        <v>32</v>
      </c>
      <c r="C182" s="203" t="s">
        <v>221</v>
      </c>
      <c r="D182" s="494" t="s">
        <v>45</v>
      </c>
      <c r="E182" s="495" t="s">
        <v>43</v>
      </c>
      <c r="F182" s="497">
        <v>37900</v>
      </c>
      <c r="G182" s="497">
        <v>37900</v>
      </c>
      <c r="H182" s="498"/>
      <c r="I182" s="491">
        <f t="shared" si="16"/>
        <v>37900</v>
      </c>
      <c r="J182" s="507">
        <f t="shared" si="12"/>
        <v>0</v>
      </c>
      <c r="K182" s="464">
        <f t="shared" si="13"/>
        <v>1</v>
      </c>
      <c r="L182" s="464">
        <f>IF(J182=1,SUM($J$6:J182),0)</f>
        <v>0</v>
      </c>
      <c r="M182" s="464">
        <f>IF(K182=1,SUM($K$6:K182),0)</f>
        <v>201227101.798931</v>
      </c>
      <c r="N182" s="509">
        <f t="shared" si="14"/>
        <v>201227101.798931</v>
      </c>
      <c r="O182" s="464">
        <f t="shared" si="15"/>
        <v>0</v>
      </c>
      <c r="P182" s="464">
        <f>IF(O182=1,SUM($O$6:O182),0)</f>
        <v>0</v>
      </c>
    </row>
    <row r="183" customHeight="1" spans="1:16">
      <c r="A183" s="483"/>
      <c r="B183" s="493"/>
      <c r="C183" s="203" t="s">
        <v>122</v>
      </c>
      <c r="D183" s="494" t="s">
        <v>122</v>
      </c>
      <c r="E183" s="495"/>
      <c r="F183" s="497"/>
      <c r="G183" s="497"/>
      <c r="H183" s="498"/>
      <c r="I183" s="491">
        <f t="shared" si="16"/>
        <v>0</v>
      </c>
      <c r="J183" s="507">
        <f t="shared" si="12"/>
        <v>0</v>
      </c>
      <c r="K183" s="464">
        <f t="shared" si="13"/>
        <v>0</v>
      </c>
      <c r="L183" s="464">
        <f>IF(J183=1,SUM($J$6:J183),0)</f>
        <v>0</v>
      </c>
      <c r="M183" s="464">
        <f>IF(K183=1,SUM($K$6:K183),0)</f>
        <v>0</v>
      </c>
      <c r="N183" s="509">
        <f t="shared" si="14"/>
        <v>0</v>
      </c>
      <c r="O183" s="464">
        <f t="shared" si="15"/>
        <v>0</v>
      </c>
      <c r="P183" s="464">
        <f>IF(O183=1,SUM($O$6:O183),0)</f>
        <v>0</v>
      </c>
    </row>
    <row r="184" customHeight="1" spans="1:16">
      <c r="A184" s="483"/>
      <c r="B184" s="493" t="s">
        <v>222</v>
      </c>
      <c r="C184" s="203" t="s">
        <v>223</v>
      </c>
      <c r="D184" s="494" t="s">
        <v>122</v>
      </c>
      <c r="E184" s="495"/>
      <c r="F184" s="497"/>
      <c r="G184" s="497"/>
      <c r="H184" s="498"/>
      <c r="I184" s="491">
        <f t="shared" si="16"/>
        <v>0</v>
      </c>
      <c r="J184" s="507">
        <f t="shared" si="12"/>
        <v>0</v>
      </c>
      <c r="K184" s="464">
        <f t="shared" si="13"/>
        <v>0</v>
      </c>
      <c r="L184" s="464">
        <f>IF(J184=1,SUM($J$6:J184),0)</f>
        <v>0</v>
      </c>
      <c r="M184" s="464">
        <f>IF(K184=1,SUM($K$6:K184),0)</f>
        <v>0</v>
      </c>
      <c r="N184" s="509">
        <f t="shared" si="14"/>
        <v>0</v>
      </c>
      <c r="O184" s="464">
        <f t="shared" si="15"/>
        <v>0</v>
      </c>
      <c r="P184" s="464">
        <f>IF(O184=1,SUM($O$6:O184),0)</f>
        <v>0</v>
      </c>
    </row>
    <row r="185" customHeight="1" spans="1:16">
      <c r="A185" s="483"/>
      <c r="B185" s="493">
        <v>1</v>
      </c>
      <c r="C185" s="203" t="s">
        <v>224</v>
      </c>
      <c r="D185" s="494" t="s">
        <v>45</v>
      </c>
      <c r="E185" s="495" t="s">
        <v>143</v>
      </c>
      <c r="F185" s="497">
        <v>22250000</v>
      </c>
      <c r="G185" s="497">
        <v>24784300</v>
      </c>
      <c r="H185" s="498"/>
      <c r="I185" s="491">
        <f t="shared" si="16"/>
        <v>24784300</v>
      </c>
      <c r="J185" s="507">
        <f t="shared" si="12"/>
        <v>0</v>
      </c>
      <c r="K185" s="464">
        <f t="shared" si="13"/>
        <v>1</v>
      </c>
      <c r="L185" s="464">
        <f>IF(J185=1,SUM($J$6:J185),0)</f>
        <v>0</v>
      </c>
      <c r="M185" s="464">
        <f>IF(K185=1,SUM($K$6:K185),0)</f>
        <v>201227102.798931</v>
      </c>
      <c r="N185" s="509">
        <f t="shared" si="14"/>
        <v>201227102.798931</v>
      </c>
      <c r="O185" s="464">
        <f t="shared" si="15"/>
        <v>0</v>
      </c>
      <c r="P185" s="464">
        <f>IF(O185=1,SUM($O$6:O185),0)</f>
        <v>0</v>
      </c>
    </row>
    <row r="186" customHeight="1" spans="1:16">
      <c r="A186" s="483"/>
      <c r="B186" s="493">
        <v>2</v>
      </c>
      <c r="C186" s="203" t="s">
        <v>225</v>
      </c>
      <c r="D186" s="494" t="s">
        <v>42</v>
      </c>
      <c r="E186" s="495" t="s">
        <v>143</v>
      </c>
      <c r="F186" s="497">
        <v>80895000</v>
      </c>
      <c r="G186" s="497">
        <v>90108900</v>
      </c>
      <c r="H186" s="498"/>
      <c r="I186" s="491">
        <f t="shared" si="16"/>
        <v>90108900</v>
      </c>
      <c r="J186" s="507">
        <f t="shared" si="12"/>
        <v>1</v>
      </c>
      <c r="K186" s="464">
        <f t="shared" si="13"/>
        <v>0</v>
      </c>
      <c r="L186" s="464">
        <f>IF(J186=1,SUM($J$6:J186),0)</f>
        <v>105</v>
      </c>
      <c r="M186" s="464">
        <f>IF(K186=1,SUM($K$6:K186),0)</f>
        <v>0</v>
      </c>
      <c r="N186" s="509">
        <f t="shared" si="14"/>
        <v>105</v>
      </c>
      <c r="O186" s="464">
        <f t="shared" si="15"/>
        <v>0</v>
      </c>
      <c r="P186" s="464">
        <f>IF(O186=1,SUM($O$6:O186),0)</f>
        <v>0</v>
      </c>
    </row>
    <row r="187" customHeight="1" spans="1:16">
      <c r="A187" s="483"/>
      <c r="B187" s="493">
        <v>3</v>
      </c>
      <c r="C187" s="203" t="s">
        <v>226</v>
      </c>
      <c r="D187" s="494" t="s">
        <v>42</v>
      </c>
      <c r="E187" s="495" t="s">
        <v>143</v>
      </c>
      <c r="F187" s="497">
        <v>157800000</v>
      </c>
      <c r="G187" s="497">
        <v>175773400</v>
      </c>
      <c r="H187" s="498"/>
      <c r="I187" s="491">
        <f t="shared" si="16"/>
        <v>175773400</v>
      </c>
      <c r="J187" s="507">
        <f t="shared" si="12"/>
        <v>1</v>
      </c>
      <c r="K187" s="464">
        <f t="shared" si="13"/>
        <v>0</v>
      </c>
      <c r="L187" s="464">
        <f>IF(J187=1,SUM($J$6:J187),0)</f>
        <v>106</v>
      </c>
      <c r="M187" s="464">
        <f>IF(K187=1,SUM($K$6:K187),0)</f>
        <v>0</v>
      </c>
      <c r="N187" s="509">
        <f t="shared" si="14"/>
        <v>106</v>
      </c>
      <c r="O187" s="464">
        <f t="shared" si="15"/>
        <v>0</v>
      </c>
      <c r="P187" s="464">
        <f>IF(O187=1,SUM($O$6:O187),0)</f>
        <v>0</v>
      </c>
    </row>
    <row r="188" customHeight="1" spans="1:16">
      <c r="A188" s="483"/>
      <c r="B188" s="493">
        <v>4</v>
      </c>
      <c r="C188" s="203" t="s">
        <v>227</v>
      </c>
      <c r="D188" s="494" t="s">
        <v>42</v>
      </c>
      <c r="E188" s="495" t="s">
        <v>143</v>
      </c>
      <c r="F188" s="497">
        <v>8595700</v>
      </c>
      <c r="G188" s="497">
        <v>8703800</v>
      </c>
      <c r="H188" s="510"/>
      <c r="I188" s="491">
        <f t="shared" si="16"/>
        <v>8703800</v>
      </c>
      <c r="J188" s="507">
        <f t="shared" si="12"/>
        <v>1</v>
      </c>
      <c r="K188" s="464">
        <f t="shared" si="13"/>
        <v>0</v>
      </c>
      <c r="L188" s="464">
        <f>IF(J188=1,SUM($J$6:J188),0)</f>
        <v>107</v>
      </c>
      <c r="M188" s="464">
        <f>IF(K188=1,SUM($K$6:K188),0)</f>
        <v>0</v>
      </c>
      <c r="N188" s="509">
        <f t="shared" si="14"/>
        <v>107</v>
      </c>
      <c r="O188" s="464">
        <f t="shared" si="15"/>
        <v>0</v>
      </c>
      <c r="P188" s="464">
        <f>IF(O188=1,SUM($O$6:O188),0)</f>
        <v>0</v>
      </c>
    </row>
    <row r="189" customHeight="1" spans="1:16">
      <c r="A189" s="483"/>
      <c r="B189" s="493">
        <v>5</v>
      </c>
      <c r="C189" s="203" t="s">
        <v>228</v>
      </c>
      <c r="D189" s="494" t="s">
        <v>42</v>
      </c>
      <c r="E189" s="495" t="s">
        <v>143</v>
      </c>
      <c r="F189" s="497">
        <v>8595700</v>
      </c>
      <c r="G189" s="497">
        <v>10441400</v>
      </c>
      <c r="H189" s="510"/>
      <c r="I189" s="491">
        <f t="shared" si="16"/>
        <v>10441400</v>
      </c>
      <c r="J189" s="507">
        <f t="shared" si="12"/>
        <v>1</v>
      </c>
      <c r="K189" s="464">
        <f t="shared" si="13"/>
        <v>0</v>
      </c>
      <c r="L189" s="464">
        <f>IF(J189=1,SUM($J$6:J189),0)</f>
        <v>108</v>
      </c>
      <c r="M189" s="464">
        <f>IF(K189=1,SUM($K$6:K189),0)</f>
        <v>0</v>
      </c>
      <c r="N189" s="509">
        <f t="shared" si="14"/>
        <v>108</v>
      </c>
      <c r="O189" s="464">
        <f t="shared" si="15"/>
        <v>0</v>
      </c>
      <c r="P189" s="464">
        <f>IF(O189=1,SUM($O$6:O189),0)</f>
        <v>0</v>
      </c>
    </row>
    <row r="190" customHeight="1" spans="1:16">
      <c r="A190" s="483"/>
      <c r="B190" s="493"/>
      <c r="C190" s="203"/>
      <c r="D190" s="494"/>
      <c r="E190" s="495"/>
      <c r="F190" s="497"/>
      <c r="G190" s="497"/>
      <c r="H190" s="510"/>
      <c r="I190" s="491">
        <f t="shared" si="16"/>
        <v>0</v>
      </c>
      <c r="J190" s="507">
        <f t="shared" si="12"/>
        <v>0</v>
      </c>
      <c r="K190" s="464">
        <f t="shared" si="13"/>
        <v>0</v>
      </c>
      <c r="L190" s="464">
        <f>IF(J190=1,SUM($J$6:J190),0)</f>
        <v>0</v>
      </c>
      <c r="M190" s="464">
        <f>IF(K190=1,SUM($K$6:K190),0)</f>
        <v>0</v>
      </c>
      <c r="N190" s="509">
        <f t="shared" si="14"/>
        <v>0</v>
      </c>
      <c r="O190" s="464">
        <f t="shared" si="15"/>
        <v>0</v>
      </c>
      <c r="P190" s="464">
        <f>IF(O190=1,SUM($O$6:O190),0)</f>
        <v>0</v>
      </c>
    </row>
    <row r="191" customHeight="1" spans="1:16">
      <c r="A191" s="483"/>
      <c r="B191" s="493" t="s">
        <v>229</v>
      </c>
      <c r="C191" s="203" t="s">
        <v>230</v>
      </c>
      <c r="D191" s="494" t="s">
        <v>122</v>
      </c>
      <c r="E191" s="495"/>
      <c r="F191" s="497"/>
      <c r="G191" s="497"/>
      <c r="H191" s="510"/>
      <c r="I191" s="491">
        <f t="shared" si="16"/>
        <v>0</v>
      </c>
      <c r="J191" s="507">
        <f t="shared" si="12"/>
        <v>0</v>
      </c>
      <c r="K191" s="464">
        <f t="shared" si="13"/>
        <v>0</v>
      </c>
      <c r="L191" s="464">
        <f>IF(J191=1,SUM($J$6:J191),0)</f>
        <v>0</v>
      </c>
      <c r="M191" s="464">
        <f>IF(K191=1,SUM($K$6:K191),0)</f>
        <v>0</v>
      </c>
      <c r="N191" s="509">
        <f t="shared" si="14"/>
        <v>0</v>
      </c>
      <c r="O191" s="464">
        <f t="shared" si="15"/>
        <v>0</v>
      </c>
      <c r="P191" s="464">
        <f>IF(O191=1,SUM($O$6:O191),0)</f>
        <v>0</v>
      </c>
    </row>
    <row r="192" customHeight="1" spans="1:16">
      <c r="A192" s="483"/>
      <c r="B192" s="510">
        <v>1</v>
      </c>
      <c r="C192" s="203" t="s">
        <v>231</v>
      </c>
      <c r="D192" s="494" t="s">
        <v>42</v>
      </c>
      <c r="E192" s="495" t="s">
        <v>43</v>
      </c>
      <c r="F192" s="497">
        <v>648050</v>
      </c>
      <c r="G192" s="497">
        <v>725900</v>
      </c>
      <c r="H192" s="510"/>
      <c r="I192" s="491">
        <f t="shared" si="16"/>
        <v>725900</v>
      </c>
      <c r="J192" s="507">
        <f t="shared" si="12"/>
        <v>1</v>
      </c>
      <c r="K192" s="464">
        <f t="shared" si="13"/>
        <v>0</v>
      </c>
      <c r="L192" s="464">
        <f>IF(J192=1,SUM($J$6:J192),0)</f>
        <v>109</v>
      </c>
      <c r="M192" s="464">
        <f>IF(K192=1,SUM($K$6:K192),0)</f>
        <v>0</v>
      </c>
      <c r="N192" s="509">
        <f t="shared" si="14"/>
        <v>109</v>
      </c>
      <c r="O192" s="464">
        <f t="shared" si="15"/>
        <v>0</v>
      </c>
      <c r="P192" s="464">
        <f>IF(O192=1,SUM($O$6:O192),0)</f>
        <v>0</v>
      </c>
    </row>
    <row r="193" customHeight="1" spans="1:16">
      <c r="A193" s="483"/>
      <c r="B193" s="510">
        <v>2</v>
      </c>
      <c r="C193" s="203" t="s">
        <v>232</v>
      </c>
      <c r="D193" s="494" t="s">
        <v>42</v>
      </c>
      <c r="E193" s="495" t="s">
        <v>43</v>
      </c>
      <c r="F193" s="497">
        <v>674300</v>
      </c>
      <c r="G193" s="497">
        <v>751100</v>
      </c>
      <c r="H193" s="510"/>
      <c r="I193" s="491">
        <f t="shared" si="16"/>
        <v>751100</v>
      </c>
      <c r="J193" s="507">
        <f t="shared" si="12"/>
        <v>1</v>
      </c>
      <c r="K193" s="464">
        <f t="shared" si="13"/>
        <v>0</v>
      </c>
      <c r="L193" s="464">
        <f>IF(J193=1,SUM($J$6:J193),0)</f>
        <v>110</v>
      </c>
      <c r="M193" s="464">
        <f>IF(K193=1,SUM($K$6:K193),0)</f>
        <v>0</v>
      </c>
      <c r="N193" s="509">
        <f t="shared" si="14"/>
        <v>110</v>
      </c>
      <c r="O193" s="464">
        <f t="shared" si="15"/>
        <v>0</v>
      </c>
      <c r="P193" s="464">
        <f>IF(O193=1,SUM($O$6:O193),0)</f>
        <v>0</v>
      </c>
    </row>
    <row r="194" customHeight="1" spans="1:16">
      <c r="A194" s="483"/>
      <c r="B194" s="510">
        <v>3</v>
      </c>
      <c r="C194" s="203" t="s">
        <v>233</v>
      </c>
      <c r="D194" s="494" t="s">
        <v>45</v>
      </c>
      <c r="E194" s="495" t="s">
        <v>43</v>
      </c>
      <c r="F194" s="497">
        <v>42100</v>
      </c>
      <c r="G194" s="497">
        <v>42100</v>
      </c>
      <c r="H194" s="510"/>
      <c r="I194" s="491">
        <f t="shared" si="16"/>
        <v>42100</v>
      </c>
      <c r="J194" s="507">
        <f t="shared" si="12"/>
        <v>0</v>
      </c>
      <c r="K194" s="464">
        <f t="shared" si="13"/>
        <v>1</v>
      </c>
      <c r="L194" s="464">
        <f>IF(J194=1,SUM($J$6:J194),0)</f>
        <v>0</v>
      </c>
      <c r="M194" s="464">
        <f>IF(K194=1,SUM($K$6:K194),0)</f>
        <v>201227103.798931</v>
      </c>
      <c r="N194" s="509">
        <f t="shared" si="14"/>
        <v>201227103.798931</v>
      </c>
      <c r="O194" s="464">
        <f t="shared" si="15"/>
        <v>0</v>
      </c>
      <c r="P194" s="464">
        <f>IF(O194=1,SUM($O$6:O194),0)</f>
        <v>0</v>
      </c>
    </row>
    <row r="195" customHeight="1" spans="1:16">
      <c r="A195" s="483"/>
      <c r="B195" s="510">
        <v>4</v>
      </c>
      <c r="C195" s="203" t="s">
        <v>234</v>
      </c>
      <c r="D195" s="494" t="s">
        <v>45</v>
      </c>
      <c r="E195" s="495" t="s">
        <v>43</v>
      </c>
      <c r="F195" s="497">
        <v>42100</v>
      </c>
      <c r="G195" s="497">
        <v>42100</v>
      </c>
      <c r="H195" s="510"/>
      <c r="I195" s="491">
        <f t="shared" si="16"/>
        <v>42100</v>
      </c>
      <c r="J195" s="507">
        <f t="shared" si="12"/>
        <v>0</v>
      </c>
      <c r="K195" s="464">
        <f t="shared" si="13"/>
        <v>1</v>
      </c>
      <c r="L195" s="464">
        <f>IF(J195=1,SUM($J$6:J195),0)</f>
        <v>0</v>
      </c>
      <c r="M195" s="464">
        <f>IF(K195=1,SUM($K$6:K195),0)</f>
        <v>201227104.798931</v>
      </c>
      <c r="N195" s="509">
        <f t="shared" si="14"/>
        <v>201227104.798931</v>
      </c>
      <c r="O195" s="464">
        <f t="shared" si="15"/>
        <v>0</v>
      </c>
      <c r="P195" s="464">
        <f>IF(O195=1,SUM($O$6:O195),0)</f>
        <v>0</v>
      </c>
    </row>
    <row r="196" customHeight="1" spans="1:16">
      <c r="A196" s="483"/>
      <c r="B196" s="510">
        <v>5</v>
      </c>
      <c r="C196" s="203" t="s">
        <v>235</v>
      </c>
      <c r="D196" s="494" t="s">
        <v>45</v>
      </c>
      <c r="E196" s="495" t="s">
        <v>43</v>
      </c>
      <c r="F196" s="497">
        <v>3800000</v>
      </c>
      <c r="G196" s="497">
        <v>4232800</v>
      </c>
      <c r="H196" s="498"/>
      <c r="I196" s="491">
        <f t="shared" si="16"/>
        <v>4232800</v>
      </c>
      <c r="J196" s="507">
        <f t="shared" si="12"/>
        <v>0</v>
      </c>
      <c r="K196" s="464">
        <f t="shared" si="13"/>
        <v>1</v>
      </c>
      <c r="L196" s="464">
        <f>IF(J196=1,SUM($J$6:J196),0)</f>
        <v>0</v>
      </c>
      <c r="M196" s="464">
        <f>IF(K196=1,SUM($K$6:K196),0)</f>
        <v>201227105.798931</v>
      </c>
      <c r="N196" s="509">
        <f t="shared" si="14"/>
        <v>201227105.798931</v>
      </c>
      <c r="O196" s="464">
        <f t="shared" si="15"/>
        <v>0</v>
      </c>
      <c r="P196" s="464">
        <f>IF(O196=1,SUM($O$6:O196),0)</f>
        <v>0</v>
      </c>
    </row>
    <row r="197" customHeight="1" spans="1:16">
      <c r="A197" s="483"/>
      <c r="B197" s="493"/>
      <c r="C197" s="203"/>
      <c r="D197" s="494" t="s">
        <v>122</v>
      </c>
      <c r="E197" s="495"/>
      <c r="F197" s="497"/>
      <c r="G197" s="497"/>
      <c r="H197" s="498"/>
      <c r="I197" s="491">
        <f t="shared" si="16"/>
        <v>0</v>
      </c>
      <c r="J197" s="507">
        <f t="shared" si="12"/>
        <v>0</v>
      </c>
      <c r="K197" s="464">
        <f t="shared" si="13"/>
        <v>0</v>
      </c>
      <c r="L197" s="464">
        <f>IF(J197=1,SUM($J$6:J197),0)</f>
        <v>0</v>
      </c>
      <c r="M197" s="464">
        <f>IF(K197=1,SUM($K$6:K197),0)</f>
        <v>0</v>
      </c>
      <c r="N197" s="509">
        <f t="shared" si="14"/>
        <v>0</v>
      </c>
      <c r="O197" s="464">
        <f t="shared" si="15"/>
        <v>0</v>
      </c>
      <c r="P197" s="464">
        <f>IF(O197=1,SUM($O$6:O197),0)</f>
        <v>0</v>
      </c>
    </row>
    <row r="198" customHeight="1" spans="1:16">
      <c r="A198" s="483"/>
      <c r="B198" s="493" t="s">
        <v>236</v>
      </c>
      <c r="C198" s="203" t="s">
        <v>237</v>
      </c>
      <c r="D198" s="494" t="s">
        <v>122</v>
      </c>
      <c r="E198" s="495"/>
      <c r="F198" s="497"/>
      <c r="G198" s="497"/>
      <c r="H198" s="498"/>
      <c r="I198" s="491">
        <f t="shared" si="16"/>
        <v>0</v>
      </c>
      <c r="J198" s="507">
        <f t="shared" si="12"/>
        <v>0</v>
      </c>
      <c r="K198" s="464">
        <f t="shared" si="13"/>
        <v>0</v>
      </c>
      <c r="L198" s="464">
        <f>IF(J198=1,SUM($J$6:J198),0)</f>
        <v>0</v>
      </c>
      <c r="M198" s="464">
        <f>IF(K198=1,SUM($K$6:K198),0)</f>
        <v>0</v>
      </c>
      <c r="N198" s="509">
        <f t="shared" si="14"/>
        <v>0</v>
      </c>
      <c r="O198" s="464">
        <f t="shared" si="15"/>
        <v>0</v>
      </c>
      <c r="P198" s="464">
        <f>IF(O198=1,SUM($O$6:O198),0)</f>
        <v>0</v>
      </c>
    </row>
    <row r="199" customHeight="1" spans="1:16">
      <c r="A199" s="483"/>
      <c r="B199" s="510">
        <v>1</v>
      </c>
      <c r="C199" s="203" t="s">
        <v>238</v>
      </c>
      <c r="D199" s="494" t="s">
        <v>45</v>
      </c>
      <c r="E199" s="495" t="s">
        <v>143</v>
      </c>
      <c r="F199" s="497">
        <v>280800000</v>
      </c>
      <c r="G199" s="497">
        <v>280800000</v>
      </c>
      <c r="H199" s="498"/>
      <c r="I199" s="491">
        <f t="shared" si="16"/>
        <v>280800000</v>
      </c>
      <c r="J199" s="507">
        <f t="shared" si="12"/>
        <v>0</v>
      </c>
      <c r="K199" s="464">
        <f t="shared" si="13"/>
        <v>1</v>
      </c>
      <c r="L199" s="464">
        <f>IF(J199=1,SUM($J$6:J199),0)</f>
        <v>0</v>
      </c>
      <c r="M199" s="464">
        <f>IF(K199=1,SUM($K$6:K199),0)</f>
        <v>201227106.798931</v>
      </c>
      <c r="N199" s="509">
        <f t="shared" si="14"/>
        <v>201227106.798931</v>
      </c>
      <c r="O199" s="464">
        <f t="shared" si="15"/>
        <v>0</v>
      </c>
      <c r="P199" s="464">
        <f>IF(O199=1,SUM($O$6:O199),0)</f>
        <v>0</v>
      </c>
    </row>
    <row r="200" customHeight="1" spans="1:17">
      <c r="A200" s="483"/>
      <c r="B200" s="510">
        <v>2</v>
      </c>
      <c r="C200" s="203" t="s">
        <v>239</v>
      </c>
      <c r="D200" s="494" t="s">
        <v>45</v>
      </c>
      <c r="E200" s="495" t="s">
        <v>43</v>
      </c>
      <c r="F200" s="497">
        <v>34688200</v>
      </c>
      <c r="G200" s="497">
        <v>34688200</v>
      </c>
      <c r="H200" s="498"/>
      <c r="I200" s="491">
        <f t="shared" si="16"/>
        <v>34688200</v>
      </c>
      <c r="J200" s="507">
        <f t="shared" si="12"/>
        <v>0</v>
      </c>
      <c r="K200" s="464">
        <f t="shared" si="13"/>
        <v>1</v>
      </c>
      <c r="L200" s="464">
        <f>IF(J200=1,SUM($J$6:J200),0)</f>
        <v>0</v>
      </c>
      <c r="M200" s="464">
        <f>IF(K200=1,SUM($K$6:K200),0)</f>
        <v>201227107.798931</v>
      </c>
      <c r="N200" s="509">
        <f t="shared" si="14"/>
        <v>201227107.798931</v>
      </c>
      <c r="O200" s="464">
        <f t="shared" si="15"/>
        <v>0</v>
      </c>
      <c r="P200" s="464">
        <f>IF(O200=1,SUM($O$6:O200),0)</f>
        <v>0</v>
      </c>
      <c r="Q200" s="517"/>
    </row>
    <row r="201" customHeight="1" spans="1:17">
      <c r="A201" s="483"/>
      <c r="B201" s="510">
        <v>3</v>
      </c>
      <c r="C201" s="203" t="s">
        <v>240</v>
      </c>
      <c r="D201" s="494" t="s">
        <v>45</v>
      </c>
      <c r="E201" s="495" t="s">
        <v>43</v>
      </c>
      <c r="F201" s="497">
        <v>24774500</v>
      </c>
      <c r="G201" s="497">
        <v>24774500</v>
      </c>
      <c r="H201" s="498"/>
      <c r="I201" s="491">
        <f t="shared" si="16"/>
        <v>24774500</v>
      </c>
      <c r="J201" s="507">
        <f t="shared" ref="J201:J264" si="17">IF(D201="MDU-KD",1,0)</f>
        <v>0</v>
      </c>
      <c r="K201" s="464">
        <f t="shared" ref="K201:K264" si="18">IF(D201="HDW",1,0)</f>
        <v>1</v>
      </c>
      <c r="L201" s="464">
        <f>IF(J201=1,SUM($J$6:J201),0)</f>
        <v>0</v>
      </c>
      <c r="M201" s="464">
        <f>IF(K201=1,SUM($K$6:K201),0)</f>
        <v>201227108.798931</v>
      </c>
      <c r="N201" s="509">
        <f t="shared" ref="N201:N264" si="19">IF(L201=0,M201,L201)</f>
        <v>201227108.798931</v>
      </c>
      <c r="O201" s="464">
        <f t="shared" ref="O201:O264" si="20">IF(E201=0,0,IF(LEFT(C201,11)="Tiang Beton",1,0))</f>
        <v>0</v>
      </c>
      <c r="P201" s="464">
        <f>IF(O201=1,SUM($O$6:O201),0)</f>
        <v>0</v>
      </c>
      <c r="Q201" s="518"/>
    </row>
    <row r="202" customHeight="1" spans="1:17">
      <c r="A202" s="483"/>
      <c r="B202" s="493"/>
      <c r="C202" s="203" t="s">
        <v>122</v>
      </c>
      <c r="D202" s="494" t="s">
        <v>122</v>
      </c>
      <c r="E202" s="495"/>
      <c r="F202" s="497"/>
      <c r="G202" s="497"/>
      <c r="H202" s="498"/>
      <c r="I202" s="491">
        <f t="shared" si="16"/>
        <v>0</v>
      </c>
      <c r="J202" s="507">
        <f t="shared" si="17"/>
        <v>0</v>
      </c>
      <c r="K202" s="464">
        <f t="shared" si="18"/>
        <v>0</v>
      </c>
      <c r="L202" s="464">
        <f>IF(J202=1,SUM($J$6:J202),0)</f>
        <v>0</v>
      </c>
      <c r="M202" s="464">
        <f>IF(K202=1,SUM($K$6:K202),0)</f>
        <v>0</v>
      </c>
      <c r="N202" s="509">
        <f t="shared" si="19"/>
        <v>0</v>
      </c>
      <c r="O202" s="464">
        <f t="shared" si="20"/>
        <v>0</v>
      </c>
      <c r="P202" s="464">
        <f>IF(O202=1,SUM($O$6:O202),0)</f>
        <v>0</v>
      </c>
      <c r="Q202" s="517"/>
    </row>
    <row r="203" customHeight="1" spans="1:16">
      <c r="A203" s="483"/>
      <c r="B203" s="493" t="s">
        <v>241</v>
      </c>
      <c r="C203" s="203" t="s">
        <v>242</v>
      </c>
      <c r="D203" s="494" t="s">
        <v>122</v>
      </c>
      <c r="E203" s="495"/>
      <c r="F203" s="497"/>
      <c r="G203" s="497"/>
      <c r="H203" s="498"/>
      <c r="I203" s="491">
        <f t="shared" si="16"/>
        <v>0</v>
      </c>
      <c r="J203" s="507">
        <f t="shared" si="17"/>
        <v>0</v>
      </c>
      <c r="K203" s="464">
        <f t="shared" si="18"/>
        <v>0</v>
      </c>
      <c r="L203" s="464">
        <f>IF(J203=1,SUM($J$6:J203),0)</f>
        <v>0</v>
      </c>
      <c r="M203" s="464">
        <f>IF(K203=1,SUM($K$6:K203),0)</f>
        <v>0</v>
      </c>
      <c r="N203" s="509">
        <f t="shared" si="19"/>
        <v>0</v>
      </c>
      <c r="O203" s="464">
        <f t="shared" si="20"/>
        <v>0</v>
      </c>
      <c r="P203" s="464">
        <f>IF(O203=1,SUM($O$6:O203),0)</f>
        <v>0</v>
      </c>
    </row>
    <row r="204" customHeight="1" spans="1:17">
      <c r="A204" s="483"/>
      <c r="B204" s="493">
        <v>1</v>
      </c>
      <c r="C204" s="203" t="s">
        <v>243</v>
      </c>
      <c r="D204" s="494" t="s">
        <v>45</v>
      </c>
      <c r="E204" s="495" t="s">
        <v>244</v>
      </c>
      <c r="F204" s="497">
        <v>3036730</v>
      </c>
      <c r="G204" s="497">
        <v>3382600</v>
      </c>
      <c r="H204" s="498"/>
      <c r="I204" s="491">
        <f t="shared" si="16"/>
        <v>3382600</v>
      </c>
      <c r="J204" s="507">
        <f t="shared" si="17"/>
        <v>0</v>
      </c>
      <c r="K204" s="464">
        <f t="shared" si="18"/>
        <v>1</v>
      </c>
      <c r="L204" s="464">
        <f>IF(J204=1,SUM($J$6:J204),0)</f>
        <v>0</v>
      </c>
      <c r="M204" s="464">
        <f>IF(K204=1,SUM($K$6:K204),0)</f>
        <v>201227109.798931</v>
      </c>
      <c r="N204" s="509">
        <f t="shared" si="19"/>
        <v>201227109.798931</v>
      </c>
      <c r="O204" s="464">
        <f t="shared" si="20"/>
        <v>1</v>
      </c>
      <c r="P204" s="464">
        <f>IF(O204=1,SUM($O$6:O204),0)</f>
        <v>1</v>
      </c>
      <c r="Q204" s="518"/>
    </row>
    <row r="205" customHeight="1" spans="1:16">
      <c r="A205" s="483"/>
      <c r="B205" s="493">
        <v>2</v>
      </c>
      <c r="C205" s="203" t="s">
        <v>245</v>
      </c>
      <c r="D205" s="494" t="s">
        <v>45</v>
      </c>
      <c r="E205" s="521" t="s">
        <v>244</v>
      </c>
      <c r="F205" s="497">
        <v>4137730</v>
      </c>
      <c r="G205" s="497">
        <v>4609000</v>
      </c>
      <c r="H205" s="498"/>
      <c r="I205" s="491">
        <f t="shared" si="16"/>
        <v>4609000</v>
      </c>
      <c r="J205" s="507">
        <f t="shared" si="17"/>
        <v>0</v>
      </c>
      <c r="K205" s="464">
        <f t="shared" si="18"/>
        <v>1</v>
      </c>
      <c r="L205" s="464">
        <f>IF(J205=1,SUM($J$6:J205),0)</f>
        <v>0</v>
      </c>
      <c r="M205" s="464">
        <f>IF(K205=1,SUM($K$6:K205),0)</f>
        <v>201227110.798931</v>
      </c>
      <c r="N205" s="509">
        <f t="shared" si="19"/>
        <v>201227110.798931</v>
      </c>
      <c r="O205" s="464">
        <f t="shared" si="20"/>
        <v>1</v>
      </c>
      <c r="P205" s="464">
        <f>IF(O205=1,SUM($O$6:O205),0)</f>
        <v>2</v>
      </c>
    </row>
    <row r="206" customHeight="1" spans="1:16">
      <c r="A206" s="483"/>
      <c r="B206" s="493">
        <v>3</v>
      </c>
      <c r="C206" s="203" t="s">
        <v>246</v>
      </c>
      <c r="D206" s="494" t="s">
        <v>45</v>
      </c>
      <c r="E206" s="495" t="s">
        <v>244</v>
      </c>
      <c r="F206" s="497">
        <v>5206920</v>
      </c>
      <c r="G206" s="497">
        <v>5800000</v>
      </c>
      <c r="H206" s="498"/>
      <c r="I206" s="491">
        <f t="shared" si="16"/>
        <v>5800000</v>
      </c>
      <c r="J206" s="507">
        <f t="shared" si="17"/>
        <v>0</v>
      </c>
      <c r="K206" s="464">
        <f t="shared" si="18"/>
        <v>1</v>
      </c>
      <c r="L206" s="464">
        <f>IF(J206=1,SUM($J$6:J206),0)</f>
        <v>0</v>
      </c>
      <c r="M206" s="464">
        <f>IF(K206=1,SUM($K$6:K206),0)</f>
        <v>201227111.798931</v>
      </c>
      <c r="N206" s="509">
        <f t="shared" si="19"/>
        <v>201227111.798931</v>
      </c>
      <c r="O206" s="464">
        <f t="shared" si="20"/>
        <v>1</v>
      </c>
      <c r="P206" s="464">
        <f>IF(O206=1,SUM($O$6:O206),0)</f>
        <v>3</v>
      </c>
    </row>
    <row r="207" customHeight="1" spans="1:16">
      <c r="A207" s="483"/>
      <c r="B207" s="493">
        <v>4</v>
      </c>
      <c r="C207" s="203" t="s">
        <v>247</v>
      </c>
      <c r="D207" s="494" t="s">
        <v>45</v>
      </c>
      <c r="E207" s="495" t="s">
        <v>244</v>
      </c>
      <c r="F207" s="497">
        <v>5453270</v>
      </c>
      <c r="G207" s="497">
        <v>6074400</v>
      </c>
      <c r="H207" s="498"/>
      <c r="I207" s="491">
        <f t="shared" ref="I207:I255" si="21">IF($I$5=$G$4,G207,(IF($I$5=$F$4,F207,0)))</f>
        <v>6074400</v>
      </c>
      <c r="J207" s="507">
        <f t="shared" si="17"/>
        <v>0</v>
      </c>
      <c r="K207" s="464">
        <f t="shared" si="18"/>
        <v>1</v>
      </c>
      <c r="L207" s="464">
        <f>IF(J207=1,SUM($J$6:J207),0)</f>
        <v>0</v>
      </c>
      <c r="M207" s="464">
        <f>IF(K207=1,SUM($K$6:K207),0)</f>
        <v>201227112.798931</v>
      </c>
      <c r="N207" s="509">
        <f t="shared" si="19"/>
        <v>201227112.798931</v>
      </c>
      <c r="O207" s="464">
        <f t="shared" si="20"/>
        <v>1</v>
      </c>
      <c r="P207" s="464">
        <f>IF(O207=1,SUM($O$6:O207),0)</f>
        <v>4</v>
      </c>
    </row>
    <row r="208" customHeight="1" spans="1:16">
      <c r="A208" s="483"/>
      <c r="B208" s="493">
        <v>5</v>
      </c>
      <c r="C208" s="203" t="s">
        <v>248</v>
      </c>
      <c r="D208" s="494" t="s">
        <v>45</v>
      </c>
      <c r="E208" s="495" t="s">
        <v>244</v>
      </c>
      <c r="F208" s="497">
        <v>6453770</v>
      </c>
      <c r="G208" s="497">
        <v>7188900</v>
      </c>
      <c r="H208" s="498"/>
      <c r="I208" s="491">
        <f t="shared" si="21"/>
        <v>7188900</v>
      </c>
      <c r="J208" s="507">
        <f t="shared" si="17"/>
        <v>0</v>
      </c>
      <c r="K208" s="464">
        <f t="shared" si="18"/>
        <v>1</v>
      </c>
      <c r="L208" s="464">
        <f>IF(J208=1,SUM($J$6:J208),0)</f>
        <v>0</v>
      </c>
      <c r="M208" s="464">
        <f>IF(K208=1,SUM($K$6:K208),0)</f>
        <v>201227113.798931</v>
      </c>
      <c r="N208" s="509">
        <f t="shared" si="19"/>
        <v>201227113.798931</v>
      </c>
      <c r="O208" s="464">
        <f t="shared" si="20"/>
        <v>1</v>
      </c>
      <c r="P208" s="464">
        <f>IF(O208=1,SUM($O$6:O208),0)</f>
        <v>5</v>
      </c>
    </row>
    <row r="209" customHeight="1" spans="1:16">
      <c r="A209" s="483"/>
      <c r="B209" s="493">
        <v>6</v>
      </c>
      <c r="C209" s="203" t="s">
        <v>249</v>
      </c>
      <c r="D209" s="494" t="s">
        <v>45</v>
      </c>
      <c r="E209" s="495" t="s">
        <v>244</v>
      </c>
      <c r="F209" s="497">
        <v>7728790</v>
      </c>
      <c r="G209" s="497">
        <v>8609100</v>
      </c>
      <c r="H209" s="498"/>
      <c r="I209" s="491">
        <f t="shared" si="21"/>
        <v>8609100</v>
      </c>
      <c r="J209" s="507">
        <f t="shared" si="17"/>
        <v>0</v>
      </c>
      <c r="K209" s="464">
        <f t="shared" si="18"/>
        <v>1</v>
      </c>
      <c r="L209" s="464">
        <f>IF(J209=1,SUM($J$6:J209),0)</f>
        <v>0</v>
      </c>
      <c r="M209" s="464">
        <f>IF(K209=1,SUM($K$6:K209),0)</f>
        <v>201227114.798931</v>
      </c>
      <c r="N209" s="509">
        <f t="shared" si="19"/>
        <v>201227114.798931</v>
      </c>
      <c r="O209" s="464">
        <f t="shared" si="20"/>
        <v>1</v>
      </c>
      <c r="P209" s="464">
        <f>IF(O209=1,SUM($O$6:O209),0)</f>
        <v>6</v>
      </c>
    </row>
    <row r="210" customHeight="1" spans="1:16">
      <c r="A210" s="483"/>
      <c r="B210" s="493">
        <v>7</v>
      </c>
      <c r="C210" s="203" t="s">
        <v>250</v>
      </c>
      <c r="D210" s="494" t="s">
        <v>24</v>
      </c>
      <c r="E210" s="495" t="s">
        <v>244</v>
      </c>
      <c r="F210" s="497">
        <v>10066.6666666667</v>
      </c>
      <c r="G210" s="497">
        <v>10066.6666666667</v>
      </c>
      <c r="H210" s="498"/>
      <c r="I210" s="491">
        <f t="shared" si="21"/>
        <v>10066.6666666667</v>
      </c>
      <c r="J210" s="507">
        <f t="shared" si="17"/>
        <v>0</v>
      </c>
      <c r="K210" s="464">
        <f t="shared" si="18"/>
        <v>0</v>
      </c>
      <c r="L210" s="464">
        <f>IF(J210=1,SUM($J$6:J210),0)</f>
        <v>0</v>
      </c>
      <c r="M210" s="464">
        <f>IF(K210=1,SUM($K$6:K210),0)</f>
        <v>0</v>
      </c>
      <c r="N210" s="509">
        <f t="shared" si="19"/>
        <v>0</v>
      </c>
      <c r="O210" s="464">
        <f t="shared" si="20"/>
        <v>0</v>
      </c>
      <c r="P210" s="464">
        <f>IF(O210=1,SUM($O$6:O210),0)</f>
        <v>0</v>
      </c>
    </row>
    <row r="211" customHeight="1" spans="1:16">
      <c r="A211" s="483"/>
      <c r="B211" s="493">
        <v>8</v>
      </c>
      <c r="C211" s="203" t="s">
        <v>251</v>
      </c>
      <c r="D211" s="494" t="s">
        <v>45</v>
      </c>
      <c r="E211" s="495" t="s">
        <v>143</v>
      </c>
      <c r="F211" s="497">
        <v>200000</v>
      </c>
      <c r="G211" s="497">
        <v>200000</v>
      </c>
      <c r="H211" s="498"/>
      <c r="I211" s="491">
        <f t="shared" si="21"/>
        <v>200000</v>
      </c>
      <c r="J211" s="507">
        <f t="shared" si="17"/>
        <v>0</v>
      </c>
      <c r="K211" s="464">
        <f t="shared" si="18"/>
        <v>1</v>
      </c>
      <c r="L211" s="464">
        <f>IF(J211=1,SUM($J$6:J211),0)</f>
        <v>0</v>
      </c>
      <c r="M211" s="464">
        <f>IF(K211=1,SUM($K$6:K211),0)</f>
        <v>201227115.798931</v>
      </c>
      <c r="N211" s="509">
        <f t="shared" si="19"/>
        <v>201227115.798931</v>
      </c>
      <c r="O211" s="464">
        <f t="shared" si="20"/>
        <v>0</v>
      </c>
      <c r="P211" s="464">
        <f>IF(O211=1,SUM($O$6:O211),0)</f>
        <v>0</v>
      </c>
    </row>
    <row r="212" customHeight="1" spans="1:16">
      <c r="A212" s="483"/>
      <c r="B212" s="493"/>
      <c r="C212" s="203" t="s">
        <v>122</v>
      </c>
      <c r="D212" s="494" t="s">
        <v>122</v>
      </c>
      <c r="E212" s="495"/>
      <c r="F212" s="497"/>
      <c r="G212" s="497"/>
      <c r="H212" s="498"/>
      <c r="I212" s="491">
        <f t="shared" si="21"/>
        <v>0</v>
      </c>
      <c r="J212" s="507">
        <f t="shared" si="17"/>
        <v>0</v>
      </c>
      <c r="K212" s="464">
        <f t="shared" si="18"/>
        <v>0</v>
      </c>
      <c r="L212" s="464">
        <f>IF(J212=1,SUM($J$6:J212),0)</f>
        <v>0</v>
      </c>
      <c r="M212" s="464">
        <f>IF(K212=1,SUM($K$6:K212),0)</f>
        <v>0</v>
      </c>
      <c r="N212" s="509">
        <f t="shared" si="19"/>
        <v>0</v>
      </c>
      <c r="O212" s="464">
        <f t="shared" si="20"/>
        <v>0</v>
      </c>
      <c r="P212" s="464">
        <f>IF(O212=1,SUM($O$6:O212),0)</f>
        <v>0</v>
      </c>
    </row>
    <row r="213" customHeight="1" spans="1:16">
      <c r="A213" s="483"/>
      <c r="B213" s="493" t="s">
        <v>252</v>
      </c>
      <c r="C213" s="203" t="s">
        <v>253</v>
      </c>
      <c r="D213" s="494" t="s">
        <v>122</v>
      </c>
      <c r="E213" s="495"/>
      <c r="F213" s="497"/>
      <c r="G213" s="497"/>
      <c r="H213" s="498"/>
      <c r="I213" s="491">
        <f t="shared" si="21"/>
        <v>0</v>
      </c>
      <c r="J213" s="507">
        <f t="shared" si="17"/>
        <v>0</v>
      </c>
      <c r="K213" s="464">
        <f t="shared" si="18"/>
        <v>0</v>
      </c>
      <c r="L213" s="464">
        <f>IF(J213=1,SUM($J$6:J213),0)</f>
        <v>0</v>
      </c>
      <c r="M213" s="464">
        <f>IF(K213=1,SUM($K$6:K213),0)</f>
        <v>0</v>
      </c>
      <c r="N213" s="509">
        <f t="shared" si="19"/>
        <v>0</v>
      </c>
      <c r="O213" s="464">
        <f t="shared" si="20"/>
        <v>0</v>
      </c>
      <c r="P213" s="464">
        <f>IF(O213=1,SUM($O$6:O213),0)</f>
        <v>0</v>
      </c>
    </row>
    <row r="214" customHeight="1" spans="1:16">
      <c r="A214" s="483"/>
      <c r="B214" s="493">
        <v>2</v>
      </c>
      <c r="C214" s="203" t="s">
        <v>254</v>
      </c>
      <c r="D214" s="494" t="s">
        <v>42</v>
      </c>
      <c r="E214" s="495" t="s">
        <v>43</v>
      </c>
      <c r="F214" s="497">
        <v>217470</v>
      </c>
      <c r="G214" s="497">
        <v>235900</v>
      </c>
      <c r="H214" s="498"/>
      <c r="I214" s="491">
        <f t="shared" si="21"/>
        <v>235900</v>
      </c>
      <c r="J214" s="507">
        <f t="shared" si="17"/>
        <v>1</v>
      </c>
      <c r="K214" s="464">
        <f t="shared" si="18"/>
        <v>0</v>
      </c>
      <c r="L214" s="464">
        <f>IF(J214=1,SUM($J$6:J214),0)</f>
        <v>111</v>
      </c>
      <c r="M214" s="464">
        <f>IF(K214=1,SUM($K$6:K214),0)</f>
        <v>0</v>
      </c>
      <c r="N214" s="509">
        <f t="shared" si="19"/>
        <v>111</v>
      </c>
      <c r="O214" s="464">
        <f t="shared" si="20"/>
        <v>0</v>
      </c>
      <c r="P214" s="464">
        <f>IF(O214=1,SUM($O$6:O214),0)</f>
        <v>0</v>
      </c>
    </row>
    <row r="215" customHeight="1" spans="1:16">
      <c r="A215" s="483"/>
      <c r="B215" s="493">
        <v>3</v>
      </c>
      <c r="C215" s="203" t="s">
        <v>255</v>
      </c>
      <c r="D215" s="494" t="s">
        <v>42</v>
      </c>
      <c r="E215" s="495" t="s">
        <v>43</v>
      </c>
      <c r="F215" s="497">
        <v>212320</v>
      </c>
      <c r="G215" s="497">
        <v>176900</v>
      </c>
      <c r="H215" s="498"/>
      <c r="I215" s="491">
        <f t="shared" si="21"/>
        <v>176900</v>
      </c>
      <c r="J215" s="507">
        <f t="shared" si="17"/>
        <v>1</v>
      </c>
      <c r="K215" s="464">
        <f t="shared" si="18"/>
        <v>0</v>
      </c>
      <c r="L215" s="464">
        <f>IF(J215=1,SUM($J$6:J215),0)</f>
        <v>112</v>
      </c>
      <c r="M215" s="464">
        <f>IF(K215=1,SUM($K$6:K215),0)</f>
        <v>0</v>
      </c>
      <c r="N215" s="509">
        <f t="shared" si="19"/>
        <v>112</v>
      </c>
      <c r="O215" s="464">
        <f t="shared" si="20"/>
        <v>0</v>
      </c>
      <c r="P215" s="464">
        <f>IF(O215=1,SUM($O$6:O215),0)</f>
        <v>0</v>
      </c>
    </row>
    <row r="216" customHeight="1" spans="1:16">
      <c r="A216" s="483"/>
      <c r="B216" s="493">
        <v>4</v>
      </c>
      <c r="C216" s="203" t="s">
        <v>256</v>
      </c>
      <c r="D216" s="494" t="s">
        <v>42</v>
      </c>
      <c r="E216" s="495" t="s">
        <v>143</v>
      </c>
      <c r="F216" s="497">
        <v>394550</v>
      </c>
      <c r="G216" s="497">
        <v>430000</v>
      </c>
      <c r="H216" s="498"/>
      <c r="I216" s="491">
        <f t="shared" si="21"/>
        <v>430000</v>
      </c>
      <c r="J216" s="507">
        <f t="shared" si="17"/>
        <v>1</v>
      </c>
      <c r="K216" s="464">
        <f t="shared" si="18"/>
        <v>0</v>
      </c>
      <c r="L216" s="464">
        <f>IF(J216=1,SUM($J$6:J216),0)</f>
        <v>113</v>
      </c>
      <c r="M216" s="464">
        <f>IF(K216=1,SUM($K$6:K216),0)</f>
        <v>0</v>
      </c>
      <c r="N216" s="509">
        <f t="shared" si="19"/>
        <v>113</v>
      </c>
      <c r="O216" s="464">
        <f t="shared" si="20"/>
        <v>0</v>
      </c>
      <c r="P216" s="464">
        <f>IF(O216=1,SUM($O$6:O216),0)</f>
        <v>0</v>
      </c>
    </row>
    <row r="217" customHeight="1" spans="1:16">
      <c r="A217" s="483"/>
      <c r="B217" s="493">
        <v>7</v>
      </c>
      <c r="C217" s="203" t="s">
        <v>257</v>
      </c>
      <c r="D217" s="494" t="s">
        <v>42</v>
      </c>
      <c r="E217" s="495" t="s">
        <v>143</v>
      </c>
      <c r="F217" s="497">
        <v>220800</v>
      </c>
      <c r="G217" s="497">
        <v>205700</v>
      </c>
      <c r="H217" s="498"/>
      <c r="I217" s="491">
        <f t="shared" si="21"/>
        <v>205700</v>
      </c>
      <c r="J217" s="507">
        <f t="shared" si="17"/>
        <v>1</v>
      </c>
      <c r="K217" s="464">
        <f t="shared" si="18"/>
        <v>0</v>
      </c>
      <c r="L217" s="464">
        <f>IF(J217=1,SUM($J$6:J217),0)</f>
        <v>114</v>
      </c>
      <c r="M217" s="464">
        <f>IF(K217=1,SUM($K$6:K217),0)</f>
        <v>0</v>
      </c>
      <c r="N217" s="509">
        <f t="shared" si="19"/>
        <v>114</v>
      </c>
      <c r="O217" s="464">
        <f t="shared" si="20"/>
        <v>0</v>
      </c>
      <c r="P217" s="464">
        <f>IF(O217=1,SUM($O$6:O217),0)</f>
        <v>0</v>
      </c>
    </row>
    <row r="218" customHeight="1" spans="1:16">
      <c r="A218" s="483"/>
      <c r="B218" s="493"/>
      <c r="C218" s="203"/>
      <c r="D218" s="494"/>
      <c r="E218" s="495"/>
      <c r="F218" s="497"/>
      <c r="G218" s="497"/>
      <c r="H218" s="498"/>
      <c r="I218" s="491">
        <f t="shared" si="21"/>
        <v>0</v>
      </c>
      <c r="J218" s="507">
        <f t="shared" si="17"/>
        <v>0</v>
      </c>
      <c r="K218" s="464">
        <f t="shared" si="18"/>
        <v>0</v>
      </c>
      <c r="L218" s="464">
        <f>IF(J218=1,SUM($J$6:J218),0)</f>
        <v>0</v>
      </c>
      <c r="M218" s="464">
        <f>IF(K218=1,SUM($K$6:K218),0)</f>
        <v>0</v>
      </c>
      <c r="N218" s="509">
        <f t="shared" si="19"/>
        <v>0</v>
      </c>
      <c r="O218" s="464">
        <f t="shared" si="20"/>
        <v>0</v>
      </c>
      <c r="P218" s="464">
        <f>IF(O218=1,SUM($O$6:O218),0)</f>
        <v>0</v>
      </c>
    </row>
    <row r="219" customHeight="1" spans="1:16">
      <c r="A219" s="483"/>
      <c r="B219" s="493" t="s">
        <v>258</v>
      </c>
      <c r="C219" s="203" t="s">
        <v>259</v>
      </c>
      <c r="D219" s="494" t="s">
        <v>122</v>
      </c>
      <c r="E219" s="495"/>
      <c r="F219" s="497"/>
      <c r="G219" s="497"/>
      <c r="H219" s="498"/>
      <c r="I219" s="491">
        <f t="shared" si="21"/>
        <v>0</v>
      </c>
      <c r="J219" s="507">
        <f t="shared" si="17"/>
        <v>0</v>
      </c>
      <c r="K219" s="464">
        <f t="shared" si="18"/>
        <v>0</v>
      </c>
      <c r="L219" s="464">
        <f>IF(J219=1,SUM($J$6:J219),0)</f>
        <v>0</v>
      </c>
      <c r="M219" s="464">
        <f>IF(K219=1,SUM($K$6:K219),0)</f>
        <v>0</v>
      </c>
      <c r="N219" s="509">
        <f t="shared" si="19"/>
        <v>0</v>
      </c>
      <c r="O219" s="464">
        <f t="shared" si="20"/>
        <v>0</v>
      </c>
      <c r="P219" s="464">
        <f>IF(O219=1,SUM($O$6:O219),0)</f>
        <v>0</v>
      </c>
    </row>
    <row r="220" customHeight="1" spans="1:16">
      <c r="A220" s="483"/>
      <c r="B220" s="493">
        <v>1</v>
      </c>
      <c r="C220" s="203" t="s">
        <v>260</v>
      </c>
      <c r="D220" s="494" t="s">
        <v>42</v>
      </c>
      <c r="E220" s="495" t="s">
        <v>261</v>
      </c>
      <c r="F220" s="497">
        <v>9831</v>
      </c>
      <c r="G220" s="497">
        <v>14200</v>
      </c>
      <c r="H220" s="498"/>
      <c r="I220" s="491">
        <f t="shared" si="21"/>
        <v>14200</v>
      </c>
      <c r="J220" s="507">
        <f t="shared" si="17"/>
        <v>1</v>
      </c>
      <c r="K220" s="464">
        <f t="shared" si="18"/>
        <v>0</v>
      </c>
      <c r="L220" s="464">
        <f>IF(J220=1,SUM($J$6:J220),0)</f>
        <v>115</v>
      </c>
      <c r="M220" s="464">
        <f>IF(K220=1,SUM($K$6:K220),0)</f>
        <v>0</v>
      </c>
      <c r="N220" s="509">
        <f t="shared" si="19"/>
        <v>115</v>
      </c>
      <c r="O220" s="464">
        <f t="shared" si="20"/>
        <v>0</v>
      </c>
      <c r="P220" s="464">
        <f>IF(O220=1,SUM($O$6:O220),0)</f>
        <v>0</v>
      </c>
    </row>
    <row r="221" customHeight="1" spans="1:16">
      <c r="A221" s="483"/>
      <c r="B221" s="493">
        <v>2</v>
      </c>
      <c r="C221" s="203" t="s">
        <v>262</v>
      </c>
      <c r="D221" s="494" t="s">
        <v>42</v>
      </c>
      <c r="E221" s="495" t="s">
        <v>261</v>
      </c>
      <c r="F221" s="497">
        <v>19368</v>
      </c>
      <c r="G221" s="497">
        <v>25300</v>
      </c>
      <c r="H221" s="498"/>
      <c r="I221" s="491">
        <f t="shared" si="21"/>
        <v>25300</v>
      </c>
      <c r="J221" s="507">
        <f t="shared" si="17"/>
        <v>1</v>
      </c>
      <c r="K221" s="464">
        <f t="shared" si="18"/>
        <v>0</v>
      </c>
      <c r="L221" s="464">
        <f>IF(J221=1,SUM($J$6:J221),0)</f>
        <v>116</v>
      </c>
      <c r="M221" s="464">
        <f>IF(K221=1,SUM($K$6:K221),0)</f>
        <v>0</v>
      </c>
      <c r="N221" s="509">
        <f t="shared" si="19"/>
        <v>116</v>
      </c>
      <c r="O221" s="464">
        <f t="shared" si="20"/>
        <v>0</v>
      </c>
      <c r="P221" s="464">
        <f>IF(O221=1,SUM($O$6:O221),0)</f>
        <v>0</v>
      </c>
    </row>
    <row r="222" customHeight="1" spans="1:16">
      <c r="A222" s="483"/>
      <c r="B222" s="493">
        <v>3</v>
      </c>
      <c r="C222" s="203" t="s">
        <v>263</v>
      </c>
      <c r="D222" s="494" t="s">
        <v>42</v>
      </c>
      <c r="E222" s="495" t="s">
        <v>261</v>
      </c>
      <c r="F222" s="497">
        <v>32428</v>
      </c>
      <c r="G222" s="497">
        <v>36900</v>
      </c>
      <c r="H222" s="498"/>
      <c r="I222" s="491">
        <f t="shared" si="21"/>
        <v>36900</v>
      </c>
      <c r="J222" s="507">
        <f t="shared" si="17"/>
        <v>1</v>
      </c>
      <c r="K222" s="464">
        <f t="shared" si="18"/>
        <v>0</v>
      </c>
      <c r="L222" s="464">
        <f>IF(J222=1,SUM($J$6:J222),0)</f>
        <v>117</v>
      </c>
      <c r="M222" s="464">
        <f>IF(K222=1,SUM($K$6:K222),0)</f>
        <v>0</v>
      </c>
      <c r="N222" s="509">
        <f t="shared" si="19"/>
        <v>117</v>
      </c>
      <c r="O222" s="464">
        <f t="shared" si="20"/>
        <v>0</v>
      </c>
      <c r="P222" s="464">
        <f>IF(O222=1,SUM($O$6:O222),0)</f>
        <v>0</v>
      </c>
    </row>
    <row r="223" customHeight="1" spans="1:16">
      <c r="A223" s="483"/>
      <c r="B223" s="493">
        <v>4</v>
      </c>
      <c r="C223" s="203" t="s">
        <v>264</v>
      </c>
      <c r="D223" s="494" t="s">
        <v>42</v>
      </c>
      <c r="E223" s="495" t="s">
        <v>261</v>
      </c>
      <c r="F223" s="497">
        <v>13740</v>
      </c>
      <c r="G223" s="497">
        <v>16600</v>
      </c>
      <c r="H223" s="498"/>
      <c r="I223" s="491">
        <f t="shared" si="21"/>
        <v>16600</v>
      </c>
      <c r="J223" s="507">
        <f t="shared" si="17"/>
        <v>1</v>
      </c>
      <c r="K223" s="464">
        <f t="shared" si="18"/>
        <v>0</v>
      </c>
      <c r="L223" s="464">
        <f>IF(J223=1,SUM($J$6:J223),0)</f>
        <v>118</v>
      </c>
      <c r="M223" s="464">
        <f>IF(K223=1,SUM($K$6:K223),0)</f>
        <v>0</v>
      </c>
      <c r="N223" s="509">
        <f t="shared" si="19"/>
        <v>118</v>
      </c>
      <c r="O223" s="464">
        <f t="shared" si="20"/>
        <v>0</v>
      </c>
      <c r="P223" s="464">
        <f>IF(O223=1,SUM($O$6:O223),0)</f>
        <v>0</v>
      </c>
    </row>
    <row r="224" customHeight="1" spans="1:16">
      <c r="A224" s="483"/>
      <c r="B224" s="493">
        <v>5</v>
      </c>
      <c r="C224" s="203" t="s">
        <v>265</v>
      </c>
      <c r="D224" s="494" t="s">
        <v>42</v>
      </c>
      <c r="E224" s="495" t="s">
        <v>261</v>
      </c>
      <c r="F224" s="497">
        <v>24590</v>
      </c>
      <c r="G224" s="497">
        <v>29000</v>
      </c>
      <c r="H224" s="498"/>
      <c r="I224" s="491">
        <f t="shared" si="21"/>
        <v>29000</v>
      </c>
      <c r="J224" s="507">
        <f t="shared" si="17"/>
        <v>1</v>
      </c>
      <c r="K224" s="464">
        <f t="shared" si="18"/>
        <v>0</v>
      </c>
      <c r="L224" s="464">
        <f>IF(J224=1,SUM($J$6:J224),0)</f>
        <v>119</v>
      </c>
      <c r="M224" s="464">
        <f>IF(K224=1,SUM($K$6:K224),0)</f>
        <v>0</v>
      </c>
      <c r="N224" s="509">
        <f t="shared" si="19"/>
        <v>119</v>
      </c>
      <c r="O224" s="464">
        <f t="shared" si="20"/>
        <v>0</v>
      </c>
      <c r="P224" s="464">
        <f>IF(O224=1,SUM($O$6:O224),0)</f>
        <v>0</v>
      </c>
    </row>
    <row r="225" customHeight="1" spans="1:16">
      <c r="A225" s="483"/>
      <c r="B225" s="493">
        <v>6</v>
      </c>
      <c r="C225" s="203" t="s">
        <v>266</v>
      </c>
      <c r="D225" s="494" t="s">
        <v>42</v>
      </c>
      <c r="E225" s="495" t="s">
        <v>261</v>
      </c>
      <c r="F225" s="497">
        <v>39175</v>
      </c>
      <c r="G225" s="497">
        <v>44300</v>
      </c>
      <c r="H225" s="498"/>
      <c r="I225" s="491">
        <f t="shared" si="21"/>
        <v>44300</v>
      </c>
      <c r="J225" s="507">
        <f t="shared" si="17"/>
        <v>1</v>
      </c>
      <c r="K225" s="464">
        <f t="shared" si="18"/>
        <v>0</v>
      </c>
      <c r="L225" s="464">
        <f>IF(J225=1,SUM($J$6:J225),0)</f>
        <v>120</v>
      </c>
      <c r="M225" s="464">
        <f>IF(K225=1,SUM($K$6:K225),0)</f>
        <v>0</v>
      </c>
      <c r="N225" s="509">
        <f t="shared" si="19"/>
        <v>120</v>
      </c>
      <c r="O225" s="464">
        <f t="shared" si="20"/>
        <v>0</v>
      </c>
      <c r="P225" s="464">
        <f>IF(O225=1,SUM($O$6:O225),0)</f>
        <v>0</v>
      </c>
    </row>
    <row r="226" customHeight="1" spans="1:16">
      <c r="A226" s="483"/>
      <c r="B226" s="493"/>
      <c r="C226" s="203"/>
      <c r="D226" s="494" t="s">
        <v>122</v>
      </c>
      <c r="E226" s="495"/>
      <c r="F226" s="497"/>
      <c r="G226" s="497"/>
      <c r="H226" s="498"/>
      <c r="I226" s="491">
        <f t="shared" si="21"/>
        <v>0</v>
      </c>
      <c r="J226" s="507">
        <f t="shared" si="17"/>
        <v>0</v>
      </c>
      <c r="K226" s="464">
        <f t="shared" si="18"/>
        <v>0</v>
      </c>
      <c r="L226" s="464">
        <f>IF(J226=1,SUM($J$6:J226),0)</f>
        <v>0</v>
      </c>
      <c r="M226" s="464">
        <f>IF(K226=1,SUM($K$6:K226),0)</f>
        <v>0</v>
      </c>
      <c r="N226" s="509">
        <f t="shared" si="19"/>
        <v>0</v>
      </c>
      <c r="O226" s="464">
        <f t="shared" si="20"/>
        <v>0</v>
      </c>
      <c r="P226" s="464">
        <f>IF(O226=1,SUM($O$6:O226),0)</f>
        <v>0</v>
      </c>
    </row>
    <row r="227" customHeight="1" spans="1:16">
      <c r="A227" s="483"/>
      <c r="B227" s="493" t="s">
        <v>267</v>
      </c>
      <c r="C227" s="203" t="s">
        <v>268</v>
      </c>
      <c r="D227" s="494" t="s">
        <v>122</v>
      </c>
      <c r="E227" s="495"/>
      <c r="F227" s="497"/>
      <c r="G227" s="497"/>
      <c r="H227" s="498"/>
      <c r="I227" s="491">
        <f t="shared" si="21"/>
        <v>0</v>
      </c>
      <c r="J227" s="507">
        <f t="shared" si="17"/>
        <v>0</v>
      </c>
      <c r="K227" s="464">
        <f t="shared" si="18"/>
        <v>0</v>
      </c>
      <c r="L227" s="464">
        <f>IF(J227=1,SUM($J$6:J227),0)</f>
        <v>0</v>
      </c>
      <c r="M227" s="464">
        <f>IF(K227=1,SUM($K$6:K227),0)</f>
        <v>0</v>
      </c>
      <c r="N227" s="509">
        <f t="shared" si="19"/>
        <v>0</v>
      </c>
      <c r="O227" s="464">
        <f t="shared" si="20"/>
        <v>0</v>
      </c>
      <c r="P227" s="464">
        <f>IF(O227=1,SUM($O$6:O227),0)</f>
        <v>0</v>
      </c>
    </row>
    <row r="228" customHeight="1" spans="1:16">
      <c r="A228" s="483"/>
      <c r="B228" s="493">
        <v>1</v>
      </c>
      <c r="C228" s="203" t="s">
        <v>269</v>
      </c>
      <c r="D228" s="494" t="s">
        <v>42</v>
      </c>
      <c r="E228" s="495" t="s">
        <v>261</v>
      </c>
      <c r="F228" s="497">
        <v>47850</v>
      </c>
      <c r="G228" s="497">
        <v>53300</v>
      </c>
      <c r="H228" s="498"/>
      <c r="I228" s="491">
        <f t="shared" si="21"/>
        <v>53300</v>
      </c>
      <c r="J228" s="507">
        <f t="shared" si="17"/>
        <v>1</v>
      </c>
      <c r="K228" s="464">
        <f t="shared" si="18"/>
        <v>0</v>
      </c>
      <c r="L228" s="464">
        <f>IF(J228=1,SUM($J$6:J228),0)</f>
        <v>121</v>
      </c>
      <c r="M228" s="464">
        <f>IF(K228=1,SUM($K$6:K228),0)</f>
        <v>0</v>
      </c>
      <c r="N228" s="509">
        <f t="shared" si="19"/>
        <v>121</v>
      </c>
      <c r="O228" s="464">
        <f t="shared" si="20"/>
        <v>0</v>
      </c>
      <c r="P228" s="464">
        <f>IF(O228=1,SUM($O$6:O228),0)</f>
        <v>0</v>
      </c>
    </row>
    <row r="229" customHeight="1" spans="1:16">
      <c r="A229" s="483"/>
      <c r="B229" s="493">
        <v>2</v>
      </c>
      <c r="C229" s="203" t="s">
        <v>270</v>
      </c>
      <c r="D229" s="494" t="s">
        <v>42</v>
      </c>
      <c r="E229" s="495" t="s">
        <v>261</v>
      </c>
      <c r="F229" s="497">
        <v>27280</v>
      </c>
      <c r="G229" s="497">
        <v>30400</v>
      </c>
      <c r="H229" s="498"/>
      <c r="I229" s="491">
        <f t="shared" si="21"/>
        <v>30400</v>
      </c>
      <c r="J229" s="507">
        <f t="shared" si="17"/>
        <v>1</v>
      </c>
      <c r="K229" s="464">
        <f t="shared" si="18"/>
        <v>0</v>
      </c>
      <c r="L229" s="464">
        <f>IF(J229=1,SUM($J$6:J229),0)</f>
        <v>122</v>
      </c>
      <c r="M229" s="464">
        <f>IF(K229=1,SUM($K$6:K229),0)</f>
        <v>0</v>
      </c>
      <c r="N229" s="509">
        <f t="shared" si="19"/>
        <v>122</v>
      </c>
      <c r="O229" s="464">
        <f t="shared" si="20"/>
        <v>0</v>
      </c>
      <c r="P229" s="464">
        <f>IF(O229=1,SUM($O$6:O229),0)</f>
        <v>0</v>
      </c>
    </row>
    <row r="230" customHeight="1" spans="1:16">
      <c r="A230" s="483"/>
      <c r="B230" s="493">
        <v>3</v>
      </c>
      <c r="C230" s="203" t="s">
        <v>271</v>
      </c>
      <c r="D230" s="494" t="s">
        <v>42</v>
      </c>
      <c r="E230" s="495" t="s">
        <v>261</v>
      </c>
      <c r="F230" s="497">
        <v>48905</v>
      </c>
      <c r="G230" s="497">
        <v>54500</v>
      </c>
      <c r="H230" s="498"/>
      <c r="I230" s="491">
        <f t="shared" si="21"/>
        <v>54500</v>
      </c>
      <c r="J230" s="507">
        <f t="shared" si="17"/>
        <v>1</v>
      </c>
      <c r="K230" s="464">
        <f t="shared" si="18"/>
        <v>0</v>
      </c>
      <c r="L230" s="464">
        <f>IF(J230=1,SUM($J$6:J230),0)</f>
        <v>123</v>
      </c>
      <c r="M230" s="464">
        <f>IF(K230=1,SUM($K$6:K230),0)</f>
        <v>0</v>
      </c>
      <c r="N230" s="509">
        <f t="shared" si="19"/>
        <v>123</v>
      </c>
      <c r="O230" s="464">
        <f t="shared" si="20"/>
        <v>0</v>
      </c>
      <c r="P230" s="464">
        <f>IF(O230=1,SUM($O$6:O230),0)</f>
        <v>0</v>
      </c>
    </row>
    <row r="231" customHeight="1" spans="1:16">
      <c r="A231" s="483"/>
      <c r="B231" s="493">
        <v>4</v>
      </c>
      <c r="C231" s="203" t="s">
        <v>272</v>
      </c>
      <c r="D231" s="494" t="s">
        <v>42</v>
      </c>
      <c r="E231" s="495" t="s">
        <v>261</v>
      </c>
      <c r="F231" s="497">
        <v>3780</v>
      </c>
      <c r="G231" s="497">
        <v>4300</v>
      </c>
      <c r="H231" s="498"/>
      <c r="I231" s="491">
        <f t="shared" si="21"/>
        <v>4300</v>
      </c>
      <c r="J231" s="507">
        <f t="shared" si="17"/>
        <v>1</v>
      </c>
      <c r="K231" s="464">
        <f t="shared" si="18"/>
        <v>0</v>
      </c>
      <c r="L231" s="464">
        <f>IF(J231=1,SUM($J$6:J231),0)</f>
        <v>124</v>
      </c>
      <c r="M231" s="464">
        <f>IF(K231=1,SUM($K$6:K231),0)</f>
        <v>0</v>
      </c>
      <c r="N231" s="509">
        <f t="shared" si="19"/>
        <v>124</v>
      </c>
      <c r="O231" s="464">
        <f t="shared" si="20"/>
        <v>0</v>
      </c>
      <c r="P231" s="464">
        <f>IF(O231=1,SUM($O$6:O231),0)</f>
        <v>0</v>
      </c>
    </row>
    <row r="232" customHeight="1" spans="1:16">
      <c r="A232" s="483"/>
      <c r="B232" s="493">
        <v>5</v>
      </c>
      <c r="C232" s="203" t="s">
        <v>273</v>
      </c>
      <c r="D232" s="494" t="s">
        <v>42</v>
      </c>
      <c r="E232" s="495" t="s">
        <v>261</v>
      </c>
      <c r="F232" s="497">
        <v>5890</v>
      </c>
      <c r="G232" s="497">
        <v>6600</v>
      </c>
      <c r="H232" s="498"/>
      <c r="I232" s="491">
        <f t="shared" si="21"/>
        <v>6600</v>
      </c>
      <c r="J232" s="507">
        <f t="shared" si="17"/>
        <v>1</v>
      </c>
      <c r="K232" s="464">
        <f t="shared" si="18"/>
        <v>0</v>
      </c>
      <c r="L232" s="464">
        <f>IF(J232=1,SUM($J$6:J232),0)</f>
        <v>125</v>
      </c>
      <c r="M232" s="464">
        <f>IF(K232=1,SUM($K$6:K232),0)</f>
        <v>0</v>
      </c>
      <c r="N232" s="509">
        <f t="shared" si="19"/>
        <v>125</v>
      </c>
      <c r="O232" s="464">
        <f t="shared" si="20"/>
        <v>0</v>
      </c>
      <c r="P232" s="464">
        <f>IF(O232=1,SUM($O$6:O232),0)</f>
        <v>0</v>
      </c>
    </row>
    <row r="233" customHeight="1" spans="1:16">
      <c r="A233" s="483"/>
      <c r="B233" s="493">
        <v>6</v>
      </c>
      <c r="C233" s="203" t="s">
        <v>274</v>
      </c>
      <c r="D233" s="494" t="s">
        <v>45</v>
      </c>
      <c r="E233" s="495" t="s">
        <v>261</v>
      </c>
      <c r="F233" s="497">
        <v>8900</v>
      </c>
      <c r="G233" s="497">
        <v>8900</v>
      </c>
      <c r="H233" s="498"/>
      <c r="I233" s="491">
        <f t="shared" si="21"/>
        <v>8900</v>
      </c>
      <c r="J233" s="507">
        <f t="shared" si="17"/>
        <v>0</v>
      </c>
      <c r="K233" s="464">
        <f t="shared" si="18"/>
        <v>1</v>
      </c>
      <c r="L233" s="464">
        <f>IF(J233=1,SUM($J$6:J233),0)</f>
        <v>0</v>
      </c>
      <c r="M233" s="464">
        <f>IF(K233=1,SUM($K$6:K233),0)</f>
        <v>201227116.798931</v>
      </c>
      <c r="N233" s="509">
        <f t="shared" si="19"/>
        <v>201227116.798931</v>
      </c>
      <c r="O233" s="464">
        <f t="shared" si="20"/>
        <v>0</v>
      </c>
      <c r="P233" s="464">
        <f>IF(O233=1,SUM($O$6:O233),0)</f>
        <v>0</v>
      </c>
    </row>
    <row r="234" customHeight="1" spans="1:16">
      <c r="A234" s="483"/>
      <c r="B234" s="493">
        <v>7</v>
      </c>
      <c r="C234" s="203" t="s">
        <v>275</v>
      </c>
      <c r="D234" s="494" t="s">
        <v>45</v>
      </c>
      <c r="E234" s="495" t="s">
        <v>261</v>
      </c>
      <c r="F234" s="497">
        <v>10000</v>
      </c>
      <c r="G234" s="497">
        <v>10000</v>
      </c>
      <c r="H234" s="498"/>
      <c r="I234" s="491">
        <f t="shared" si="21"/>
        <v>10000</v>
      </c>
      <c r="J234" s="507">
        <f t="shared" si="17"/>
        <v>0</v>
      </c>
      <c r="K234" s="464">
        <f t="shared" si="18"/>
        <v>1</v>
      </c>
      <c r="L234" s="464">
        <f>IF(J234=1,SUM($J$6:J234),0)</f>
        <v>0</v>
      </c>
      <c r="M234" s="464">
        <f>IF(K234=1,SUM($K$6:K234),0)</f>
        <v>201227117.798931</v>
      </c>
      <c r="N234" s="509">
        <f t="shared" si="19"/>
        <v>201227117.798931</v>
      </c>
      <c r="O234" s="464">
        <f t="shared" si="20"/>
        <v>0</v>
      </c>
      <c r="P234" s="464">
        <f>IF(O234=1,SUM($O$6:O234),0)</f>
        <v>0</v>
      </c>
    </row>
    <row r="235" customHeight="1" spans="1:16">
      <c r="A235" s="483"/>
      <c r="B235" s="493">
        <v>8</v>
      </c>
      <c r="C235" s="203" t="s">
        <v>276</v>
      </c>
      <c r="D235" s="494" t="s">
        <v>42</v>
      </c>
      <c r="E235" s="495" t="s">
        <v>261</v>
      </c>
      <c r="F235" s="497">
        <v>12120</v>
      </c>
      <c r="G235" s="497">
        <v>13500</v>
      </c>
      <c r="H235" s="498"/>
      <c r="I235" s="491">
        <f t="shared" si="21"/>
        <v>13500</v>
      </c>
      <c r="J235" s="507">
        <f t="shared" si="17"/>
        <v>1</v>
      </c>
      <c r="K235" s="464">
        <f t="shared" si="18"/>
        <v>0</v>
      </c>
      <c r="L235" s="464">
        <f>IF(J235=1,SUM($J$6:J235),0)</f>
        <v>126</v>
      </c>
      <c r="M235" s="464">
        <f>IF(K235=1,SUM($K$6:K235),0)</f>
        <v>0</v>
      </c>
      <c r="N235" s="509">
        <f t="shared" si="19"/>
        <v>126</v>
      </c>
      <c r="O235" s="464">
        <f t="shared" si="20"/>
        <v>0</v>
      </c>
      <c r="P235" s="464">
        <f>IF(O235=1,SUM($O$6:O235),0)</f>
        <v>0</v>
      </c>
    </row>
    <row r="236" customHeight="1" spans="1:16">
      <c r="A236" s="483"/>
      <c r="B236" s="493">
        <v>9</v>
      </c>
      <c r="C236" s="203" t="s">
        <v>277</v>
      </c>
      <c r="D236" s="494" t="s">
        <v>45</v>
      </c>
      <c r="E236" s="495" t="s">
        <v>261</v>
      </c>
      <c r="F236" s="497">
        <v>23600</v>
      </c>
      <c r="G236" s="497">
        <v>23600</v>
      </c>
      <c r="H236" s="498"/>
      <c r="I236" s="491">
        <f t="shared" si="21"/>
        <v>23600</v>
      </c>
      <c r="J236" s="507">
        <f t="shared" si="17"/>
        <v>0</v>
      </c>
      <c r="K236" s="464">
        <f t="shared" si="18"/>
        <v>1</v>
      </c>
      <c r="L236" s="464">
        <f>IF(J236=1,SUM($J$6:J236),0)</f>
        <v>0</v>
      </c>
      <c r="M236" s="464">
        <f>IF(K236=1,SUM($K$6:K236),0)</f>
        <v>201227118.798931</v>
      </c>
      <c r="N236" s="509">
        <f t="shared" si="19"/>
        <v>201227118.798931</v>
      </c>
      <c r="O236" s="464">
        <f t="shared" si="20"/>
        <v>0</v>
      </c>
      <c r="P236" s="464">
        <f>IF(O236=1,SUM($O$6:O236),0)</f>
        <v>0</v>
      </c>
    </row>
    <row r="237" customHeight="1" spans="1:16">
      <c r="A237" s="483"/>
      <c r="B237" s="493">
        <v>10</v>
      </c>
      <c r="C237" s="203" t="s">
        <v>278</v>
      </c>
      <c r="D237" s="494" t="s">
        <v>42</v>
      </c>
      <c r="E237" s="495" t="s">
        <v>261</v>
      </c>
      <c r="F237" s="497">
        <v>290975</v>
      </c>
      <c r="G237" s="497">
        <v>290975</v>
      </c>
      <c r="H237" s="498"/>
      <c r="I237" s="491">
        <f t="shared" si="21"/>
        <v>290975</v>
      </c>
      <c r="J237" s="507">
        <f t="shared" si="17"/>
        <v>1</v>
      </c>
      <c r="K237" s="464">
        <f t="shared" si="18"/>
        <v>0</v>
      </c>
      <c r="L237" s="464">
        <f>IF(J237=1,SUM($J$6:J237),0)</f>
        <v>127</v>
      </c>
      <c r="M237" s="464">
        <f>IF(K237=1,SUM($K$6:K237),0)</f>
        <v>0</v>
      </c>
      <c r="N237" s="509">
        <f t="shared" si="19"/>
        <v>127</v>
      </c>
      <c r="O237" s="464">
        <f t="shared" si="20"/>
        <v>0</v>
      </c>
      <c r="P237" s="464">
        <f>IF(O237=1,SUM($O$6:O237),0)</f>
        <v>0</v>
      </c>
    </row>
    <row r="238" customHeight="1" spans="1:16">
      <c r="A238" s="483"/>
      <c r="B238" s="493">
        <v>11</v>
      </c>
      <c r="C238" s="203" t="s">
        <v>279</v>
      </c>
      <c r="D238" s="494" t="s">
        <v>45</v>
      </c>
      <c r="E238" s="495" t="s">
        <v>261</v>
      </c>
      <c r="F238" s="497">
        <v>62800</v>
      </c>
      <c r="G238" s="497">
        <v>70000</v>
      </c>
      <c r="H238" s="498"/>
      <c r="I238" s="491">
        <f t="shared" si="21"/>
        <v>70000</v>
      </c>
      <c r="J238" s="507">
        <f t="shared" si="17"/>
        <v>0</v>
      </c>
      <c r="K238" s="464">
        <f t="shared" si="18"/>
        <v>1</v>
      </c>
      <c r="L238" s="464">
        <f>IF(J238=1,SUM($J$6:J238),0)</f>
        <v>0</v>
      </c>
      <c r="M238" s="464">
        <f>IF(K238=1,SUM($K$6:K238),0)</f>
        <v>201227119.798931</v>
      </c>
      <c r="N238" s="509">
        <f t="shared" si="19"/>
        <v>201227119.798931</v>
      </c>
      <c r="O238" s="464">
        <f t="shared" si="20"/>
        <v>0</v>
      </c>
      <c r="P238" s="464">
        <f>IF(O238=1,SUM($O$6:O238),0)</f>
        <v>0</v>
      </c>
    </row>
    <row r="239" customHeight="1" spans="1:16">
      <c r="A239" s="483"/>
      <c r="B239" s="493">
        <v>12</v>
      </c>
      <c r="C239" s="203" t="s">
        <v>280</v>
      </c>
      <c r="D239" s="494" t="s">
        <v>45</v>
      </c>
      <c r="E239" s="495" t="s">
        <v>261</v>
      </c>
      <c r="F239" s="497">
        <v>107300</v>
      </c>
      <c r="G239" s="497">
        <v>119500</v>
      </c>
      <c r="H239" s="498"/>
      <c r="I239" s="491">
        <f t="shared" si="21"/>
        <v>119500</v>
      </c>
      <c r="J239" s="507">
        <f t="shared" si="17"/>
        <v>0</v>
      </c>
      <c r="K239" s="464">
        <f t="shared" si="18"/>
        <v>1</v>
      </c>
      <c r="L239" s="464">
        <f>IF(J239=1,SUM($J$6:J239),0)</f>
        <v>0</v>
      </c>
      <c r="M239" s="464">
        <f>IF(K239=1,SUM($K$6:K239),0)</f>
        <v>201227120.798931</v>
      </c>
      <c r="N239" s="509">
        <f t="shared" si="19"/>
        <v>201227120.798931</v>
      </c>
      <c r="O239" s="464">
        <f t="shared" si="20"/>
        <v>0</v>
      </c>
      <c r="P239" s="464">
        <f>IF(O239=1,SUM($O$6:O239),0)</f>
        <v>0</v>
      </c>
    </row>
    <row r="240" customHeight="1" spans="1:16">
      <c r="A240" s="483"/>
      <c r="B240" s="493">
        <v>13</v>
      </c>
      <c r="C240" s="203" t="s">
        <v>281</v>
      </c>
      <c r="D240" s="494" t="s">
        <v>45</v>
      </c>
      <c r="E240" s="495" t="s">
        <v>261</v>
      </c>
      <c r="F240" s="497">
        <v>468300</v>
      </c>
      <c r="G240" s="497">
        <v>521600</v>
      </c>
      <c r="H240" s="498"/>
      <c r="I240" s="491">
        <f t="shared" si="21"/>
        <v>521600</v>
      </c>
      <c r="J240" s="507">
        <f t="shared" si="17"/>
        <v>0</v>
      </c>
      <c r="K240" s="464">
        <f t="shared" si="18"/>
        <v>1</v>
      </c>
      <c r="L240" s="464">
        <f>IF(J240=1,SUM($J$6:J240),0)</f>
        <v>0</v>
      </c>
      <c r="M240" s="464">
        <f>IF(K240=1,SUM($K$6:K240),0)</f>
        <v>201227121.798931</v>
      </c>
      <c r="N240" s="509">
        <f t="shared" si="19"/>
        <v>201227121.798931</v>
      </c>
      <c r="O240" s="464">
        <f t="shared" si="20"/>
        <v>0</v>
      </c>
      <c r="P240" s="464">
        <f>IF(O240=1,SUM($O$6:O240),0)</f>
        <v>0</v>
      </c>
    </row>
    <row r="241" customHeight="1" spans="1:16">
      <c r="A241" s="483"/>
      <c r="B241" s="493">
        <v>14</v>
      </c>
      <c r="C241" s="203" t="s">
        <v>282</v>
      </c>
      <c r="D241" s="494" t="s">
        <v>45</v>
      </c>
      <c r="E241" s="495" t="s">
        <v>261</v>
      </c>
      <c r="F241" s="497">
        <v>633500</v>
      </c>
      <c r="G241" s="497">
        <v>705700</v>
      </c>
      <c r="H241" s="498"/>
      <c r="I241" s="491">
        <f t="shared" si="21"/>
        <v>705700</v>
      </c>
      <c r="J241" s="507">
        <f t="shared" si="17"/>
        <v>0</v>
      </c>
      <c r="K241" s="464">
        <f t="shared" si="18"/>
        <v>1</v>
      </c>
      <c r="L241" s="464">
        <f>IF(J241=1,SUM($J$6:J241),0)</f>
        <v>0</v>
      </c>
      <c r="M241" s="464">
        <f>IF(K241=1,SUM($K$6:K241),0)</f>
        <v>201227122.798931</v>
      </c>
      <c r="N241" s="509">
        <f t="shared" si="19"/>
        <v>201227122.798931</v>
      </c>
      <c r="O241" s="464">
        <f t="shared" si="20"/>
        <v>0</v>
      </c>
      <c r="P241" s="464">
        <f>IF(O241=1,SUM($O$6:O241),0)</f>
        <v>0</v>
      </c>
    </row>
    <row r="242" customHeight="1" spans="1:16">
      <c r="A242" s="483"/>
      <c r="B242" s="493">
        <v>15</v>
      </c>
      <c r="C242" s="203" t="s">
        <v>283</v>
      </c>
      <c r="D242" s="494" t="s">
        <v>45</v>
      </c>
      <c r="E242" s="495" t="s">
        <v>261</v>
      </c>
      <c r="F242" s="497">
        <v>983500</v>
      </c>
      <c r="G242" s="497">
        <v>1095500</v>
      </c>
      <c r="H242" s="498"/>
      <c r="I242" s="491">
        <f t="shared" si="21"/>
        <v>1095500</v>
      </c>
      <c r="J242" s="507">
        <f t="shared" si="17"/>
        <v>0</v>
      </c>
      <c r="K242" s="464">
        <f t="shared" si="18"/>
        <v>1</v>
      </c>
      <c r="L242" s="464">
        <f>IF(J242=1,SUM($J$6:J242),0)</f>
        <v>0</v>
      </c>
      <c r="M242" s="464">
        <f>IF(K242=1,SUM($K$6:K242),0)</f>
        <v>201227123.798931</v>
      </c>
      <c r="N242" s="509">
        <f t="shared" si="19"/>
        <v>201227123.798931</v>
      </c>
      <c r="O242" s="464">
        <f t="shared" si="20"/>
        <v>0</v>
      </c>
      <c r="P242" s="464">
        <f>IF(O242=1,SUM($O$6:O242),0)</f>
        <v>0</v>
      </c>
    </row>
    <row r="243" customHeight="1" spans="1:16">
      <c r="A243" s="483"/>
      <c r="B243" s="493">
        <v>16</v>
      </c>
      <c r="C243" s="203" t="s">
        <v>284</v>
      </c>
      <c r="D243" s="494" t="s">
        <v>42</v>
      </c>
      <c r="E243" s="495" t="s">
        <v>261</v>
      </c>
      <c r="F243" s="497">
        <v>84991</v>
      </c>
      <c r="G243" s="497">
        <v>94700</v>
      </c>
      <c r="H243" s="498"/>
      <c r="I243" s="491">
        <f t="shared" si="21"/>
        <v>94700</v>
      </c>
      <c r="J243" s="507">
        <f t="shared" si="17"/>
        <v>1</v>
      </c>
      <c r="K243" s="464">
        <f t="shared" si="18"/>
        <v>0</v>
      </c>
      <c r="L243" s="464">
        <f>IF(J243=1,SUM($J$6:J243),0)</f>
        <v>128</v>
      </c>
      <c r="M243" s="464">
        <f>IF(K243=1,SUM($K$6:K243),0)</f>
        <v>0</v>
      </c>
      <c r="N243" s="509">
        <f t="shared" si="19"/>
        <v>128</v>
      </c>
      <c r="O243" s="464">
        <f t="shared" si="20"/>
        <v>0</v>
      </c>
      <c r="P243" s="464">
        <f>IF(O243=1,SUM($O$6:O243),0)</f>
        <v>0</v>
      </c>
    </row>
    <row r="244" customHeight="1" spans="1:16">
      <c r="A244" s="483"/>
      <c r="B244" s="493">
        <v>17</v>
      </c>
      <c r="C244" s="203" t="s">
        <v>285</v>
      </c>
      <c r="D244" s="494" t="s">
        <v>42</v>
      </c>
      <c r="E244" s="495" t="s">
        <v>261</v>
      </c>
      <c r="F244" s="497">
        <v>125850</v>
      </c>
      <c r="G244" s="497">
        <v>140200</v>
      </c>
      <c r="H244" s="498"/>
      <c r="I244" s="491">
        <f t="shared" si="21"/>
        <v>140200</v>
      </c>
      <c r="J244" s="507">
        <f t="shared" si="17"/>
        <v>1</v>
      </c>
      <c r="K244" s="464">
        <f t="shared" si="18"/>
        <v>0</v>
      </c>
      <c r="L244" s="464">
        <f>IF(J244=1,SUM($J$6:J244),0)</f>
        <v>129</v>
      </c>
      <c r="M244" s="464">
        <f>IF(K244=1,SUM($K$6:K244),0)</f>
        <v>0</v>
      </c>
      <c r="N244" s="509">
        <f t="shared" si="19"/>
        <v>129</v>
      </c>
      <c r="O244" s="464">
        <f t="shared" si="20"/>
        <v>0</v>
      </c>
      <c r="P244" s="464">
        <f>IF(O244=1,SUM($O$6:O244),0)</f>
        <v>0</v>
      </c>
    </row>
    <row r="245" customHeight="1" spans="1:16">
      <c r="A245" s="483"/>
      <c r="B245" s="493">
        <v>18</v>
      </c>
      <c r="C245" s="203" t="s">
        <v>286</v>
      </c>
      <c r="D245" s="494" t="s">
        <v>42</v>
      </c>
      <c r="E245" s="495" t="s">
        <v>261</v>
      </c>
      <c r="F245" s="497">
        <v>196270</v>
      </c>
      <c r="G245" s="497">
        <v>218600</v>
      </c>
      <c r="H245" s="498"/>
      <c r="I245" s="491">
        <f t="shared" si="21"/>
        <v>218600</v>
      </c>
      <c r="J245" s="507">
        <f t="shared" si="17"/>
        <v>1</v>
      </c>
      <c r="K245" s="464">
        <f t="shared" si="18"/>
        <v>0</v>
      </c>
      <c r="L245" s="464">
        <f>IF(J245=1,SUM($J$6:J245),0)</f>
        <v>130</v>
      </c>
      <c r="M245" s="464">
        <f>IF(K245=1,SUM($K$6:K245),0)</f>
        <v>0</v>
      </c>
      <c r="N245" s="509">
        <f t="shared" si="19"/>
        <v>130</v>
      </c>
      <c r="O245" s="464">
        <f t="shared" si="20"/>
        <v>0</v>
      </c>
      <c r="P245" s="464">
        <f>IF(O245=1,SUM($O$6:O245),0)</f>
        <v>0</v>
      </c>
    </row>
    <row r="246" customHeight="1" spans="1:16">
      <c r="A246" s="483"/>
      <c r="B246" s="493">
        <v>19</v>
      </c>
      <c r="C246" s="203" t="s">
        <v>287</v>
      </c>
      <c r="D246" s="494" t="s">
        <v>42</v>
      </c>
      <c r="E246" s="495" t="s">
        <v>261</v>
      </c>
      <c r="F246" s="497">
        <v>318390</v>
      </c>
      <c r="G246" s="497">
        <v>354700</v>
      </c>
      <c r="H246" s="498"/>
      <c r="I246" s="491">
        <f t="shared" si="21"/>
        <v>354700</v>
      </c>
      <c r="J246" s="507">
        <f t="shared" si="17"/>
        <v>1</v>
      </c>
      <c r="K246" s="464">
        <f t="shared" si="18"/>
        <v>0</v>
      </c>
      <c r="L246" s="464">
        <f>IF(J246=1,SUM($J$6:J246),0)</f>
        <v>131</v>
      </c>
      <c r="M246" s="464">
        <f>IF(K246=1,SUM($K$6:K246),0)</f>
        <v>0</v>
      </c>
      <c r="N246" s="509">
        <f t="shared" si="19"/>
        <v>131</v>
      </c>
      <c r="O246" s="464">
        <f t="shared" si="20"/>
        <v>0</v>
      </c>
      <c r="P246" s="464">
        <f>IF(O246=1,SUM($O$6:O246),0)</f>
        <v>0</v>
      </c>
    </row>
    <row r="247" customHeight="1" spans="1:16">
      <c r="A247" s="483"/>
      <c r="B247" s="493">
        <v>20</v>
      </c>
      <c r="C247" s="203" t="s">
        <v>288</v>
      </c>
      <c r="D247" s="494" t="s">
        <v>45</v>
      </c>
      <c r="E247" s="495" t="s">
        <v>261</v>
      </c>
      <c r="F247" s="497">
        <v>121560.8</v>
      </c>
      <c r="G247" s="497">
        <v>121560.8</v>
      </c>
      <c r="H247" s="498"/>
      <c r="I247" s="491">
        <f t="shared" si="21"/>
        <v>121560.8</v>
      </c>
      <c r="J247" s="507">
        <f t="shared" si="17"/>
        <v>0</v>
      </c>
      <c r="K247" s="464">
        <f t="shared" si="18"/>
        <v>1</v>
      </c>
      <c r="L247" s="464">
        <f>IF(J247=1,SUM($J$6:J247),0)</f>
        <v>0</v>
      </c>
      <c r="M247" s="464">
        <f>IF(K247=1,SUM($K$6:K247),0)</f>
        <v>201227124.798931</v>
      </c>
      <c r="N247" s="509">
        <f t="shared" si="19"/>
        <v>201227124.798931</v>
      </c>
      <c r="O247" s="464">
        <f t="shared" si="20"/>
        <v>0</v>
      </c>
      <c r="P247" s="464">
        <f>IF(O247=1,SUM($O$6:O247),0)</f>
        <v>0</v>
      </c>
    </row>
    <row r="248" customHeight="1" spans="1:16">
      <c r="A248" s="483"/>
      <c r="B248" s="493">
        <v>21</v>
      </c>
      <c r="C248" s="203" t="s">
        <v>289</v>
      </c>
      <c r="D248" s="494" t="s">
        <v>45</v>
      </c>
      <c r="E248" s="495" t="s">
        <v>261</v>
      </c>
      <c r="F248" s="497">
        <v>164883</v>
      </c>
      <c r="G248" s="497">
        <v>164883</v>
      </c>
      <c r="H248" s="498"/>
      <c r="I248" s="491">
        <f t="shared" si="21"/>
        <v>164883</v>
      </c>
      <c r="J248" s="507">
        <f t="shared" si="17"/>
        <v>0</v>
      </c>
      <c r="K248" s="464">
        <f t="shared" si="18"/>
        <v>1</v>
      </c>
      <c r="L248" s="464">
        <f>IF(J248=1,SUM($J$6:J248),0)</f>
        <v>0</v>
      </c>
      <c r="M248" s="464">
        <f>IF(K248=1,SUM($K$6:K248),0)</f>
        <v>201227125.798931</v>
      </c>
      <c r="N248" s="509">
        <f t="shared" si="19"/>
        <v>201227125.798931</v>
      </c>
      <c r="O248" s="464">
        <f t="shared" si="20"/>
        <v>0</v>
      </c>
      <c r="P248" s="464">
        <f>IF(O248=1,SUM($O$6:O248),0)</f>
        <v>0</v>
      </c>
    </row>
    <row r="249" customHeight="1" spans="1:16">
      <c r="A249" s="483"/>
      <c r="B249" s="493">
        <v>22</v>
      </c>
      <c r="C249" s="203" t="s">
        <v>290</v>
      </c>
      <c r="D249" s="494" t="s">
        <v>42</v>
      </c>
      <c r="E249" s="495" t="s">
        <v>261</v>
      </c>
      <c r="F249" s="497">
        <v>378330</v>
      </c>
      <c r="G249" s="497">
        <v>421400</v>
      </c>
      <c r="H249" s="498"/>
      <c r="I249" s="491">
        <f t="shared" si="21"/>
        <v>421400</v>
      </c>
      <c r="J249" s="507">
        <f t="shared" si="17"/>
        <v>1</v>
      </c>
      <c r="K249" s="464">
        <f t="shared" si="18"/>
        <v>0</v>
      </c>
      <c r="L249" s="464">
        <f>IF(J249=1,SUM($J$6:J249),0)</f>
        <v>132</v>
      </c>
      <c r="M249" s="464">
        <f>IF(K249=1,SUM($K$6:K249),0)</f>
        <v>0</v>
      </c>
      <c r="N249" s="509">
        <f t="shared" si="19"/>
        <v>132</v>
      </c>
      <c r="O249" s="464">
        <f t="shared" si="20"/>
        <v>0</v>
      </c>
      <c r="P249" s="464">
        <f>IF(O249=1,SUM($O$6:O249),0)</f>
        <v>0</v>
      </c>
    </row>
    <row r="250" customHeight="1" spans="1:16">
      <c r="A250" s="483"/>
      <c r="B250" s="493">
        <v>23</v>
      </c>
      <c r="C250" s="203" t="s">
        <v>291</v>
      </c>
      <c r="D250" s="494" t="s">
        <v>45</v>
      </c>
      <c r="E250" s="495" t="s">
        <v>261</v>
      </c>
      <c r="F250" s="497">
        <v>417044.068</v>
      </c>
      <c r="G250" s="497">
        <v>417044.068</v>
      </c>
      <c r="H250" s="498"/>
      <c r="I250" s="491">
        <f t="shared" si="21"/>
        <v>417044.068</v>
      </c>
      <c r="J250" s="507">
        <f t="shared" si="17"/>
        <v>0</v>
      </c>
      <c r="K250" s="464">
        <f t="shared" si="18"/>
        <v>1</v>
      </c>
      <c r="L250" s="464">
        <f>IF(J250=1,SUM($J$6:J250),0)</f>
        <v>0</v>
      </c>
      <c r="M250" s="464">
        <f>IF(K250=1,SUM($K$6:K250),0)</f>
        <v>201227126.798931</v>
      </c>
      <c r="N250" s="509">
        <f t="shared" si="19"/>
        <v>201227126.798931</v>
      </c>
      <c r="O250" s="464">
        <f t="shared" si="20"/>
        <v>0</v>
      </c>
      <c r="P250" s="464">
        <f>IF(O250=1,SUM($O$6:O250),0)</f>
        <v>0</v>
      </c>
    </row>
    <row r="251" customHeight="1" spans="1:16">
      <c r="A251" s="483"/>
      <c r="B251" s="493">
        <v>24</v>
      </c>
      <c r="C251" s="203" t="s">
        <v>292</v>
      </c>
      <c r="D251" s="494" t="s">
        <v>45</v>
      </c>
      <c r="E251" s="495" t="s">
        <v>261</v>
      </c>
      <c r="F251" s="497">
        <v>82600</v>
      </c>
      <c r="G251" s="497">
        <v>82600</v>
      </c>
      <c r="H251" s="498"/>
      <c r="I251" s="491">
        <f t="shared" si="21"/>
        <v>82600</v>
      </c>
      <c r="J251" s="507">
        <f t="shared" si="17"/>
        <v>0</v>
      </c>
      <c r="K251" s="464">
        <f t="shared" si="18"/>
        <v>1</v>
      </c>
      <c r="L251" s="464">
        <f>IF(J251=1,SUM($J$6:J251),0)</f>
        <v>0</v>
      </c>
      <c r="M251" s="464">
        <f>IF(K251=1,SUM($K$6:K251),0)</f>
        <v>201227127.798931</v>
      </c>
      <c r="N251" s="509">
        <f t="shared" si="19"/>
        <v>201227127.798931</v>
      </c>
      <c r="O251" s="464">
        <f t="shared" si="20"/>
        <v>0</v>
      </c>
      <c r="P251" s="464">
        <f>IF(O251=1,SUM($O$6:O251),0)</f>
        <v>0</v>
      </c>
    </row>
    <row r="252" customHeight="1" spans="1:16">
      <c r="A252" s="483"/>
      <c r="B252" s="493">
        <v>25</v>
      </c>
      <c r="C252" s="203" t="s">
        <v>293</v>
      </c>
      <c r="D252" s="494" t="s">
        <v>45</v>
      </c>
      <c r="E252" s="495" t="s">
        <v>261</v>
      </c>
      <c r="F252" s="497">
        <v>116300</v>
      </c>
      <c r="G252" s="497">
        <v>116300</v>
      </c>
      <c r="H252" s="498"/>
      <c r="I252" s="491">
        <f t="shared" si="21"/>
        <v>116300</v>
      </c>
      <c r="J252" s="507">
        <f t="shared" si="17"/>
        <v>0</v>
      </c>
      <c r="K252" s="464">
        <f t="shared" si="18"/>
        <v>1</v>
      </c>
      <c r="L252" s="464">
        <f>IF(J252=1,SUM($J$6:J252),0)</f>
        <v>0</v>
      </c>
      <c r="M252" s="464">
        <f>IF(K252=1,SUM($K$6:K252),0)</f>
        <v>201227128.798931</v>
      </c>
      <c r="N252" s="509">
        <f t="shared" si="19"/>
        <v>201227128.798931</v>
      </c>
      <c r="O252" s="464">
        <f t="shared" si="20"/>
        <v>0</v>
      </c>
      <c r="P252" s="464">
        <f>IF(O252=1,SUM($O$6:O252),0)</f>
        <v>0</v>
      </c>
    </row>
    <row r="253" customHeight="1" spans="1:16">
      <c r="A253" s="483"/>
      <c r="B253" s="493">
        <v>26</v>
      </c>
      <c r="C253" s="203" t="s">
        <v>294</v>
      </c>
      <c r="D253" s="494" t="s">
        <v>45</v>
      </c>
      <c r="E253" s="495" t="s">
        <v>261</v>
      </c>
      <c r="F253" s="497">
        <v>139900</v>
      </c>
      <c r="G253" s="497">
        <v>139900</v>
      </c>
      <c r="H253" s="498"/>
      <c r="I253" s="491">
        <f t="shared" si="21"/>
        <v>139900</v>
      </c>
      <c r="J253" s="507">
        <f t="shared" si="17"/>
        <v>0</v>
      </c>
      <c r="K253" s="464">
        <f t="shared" si="18"/>
        <v>1</v>
      </c>
      <c r="L253" s="464">
        <f>IF(J253=1,SUM($J$6:J253),0)</f>
        <v>0</v>
      </c>
      <c r="M253" s="464">
        <f>IF(K253=1,SUM($K$6:K253),0)</f>
        <v>201227129.798931</v>
      </c>
      <c r="N253" s="509">
        <f t="shared" si="19"/>
        <v>201227129.798931</v>
      </c>
      <c r="O253" s="464">
        <f t="shared" si="20"/>
        <v>0</v>
      </c>
      <c r="P253" s="464">
        <f>IF(O253=1,SUM($O$6:O253),0)</f>
        <v>0</v>
      </c>
    </row>
    <row r="254" customHeight="1" spans="1:16">
      <c r="A254" s="483"/>
      <c r="B254" s="493">
        <v>27</v>
      </c>
      <c r="C254" s="203" t="s">
        <v>295</v>
      </c>
      <c r="D254" s="494" t="s">
        <v>45</v>
      </c>
      <c r="E254" s="495" t="s">
        <v>261</v>
      </c>
      <c r="F254" s="497">
        <v>154600</v>
      </c>
      <c r="G254" s="497">
        <v>154600</v>
      </c>
      <c r="H254" s="498"/>
      <c r="I254" s="491">
        <f t="shared" si="21"/>
        <v>154600</v>
      </c>
      <c r="J254" s="507">
        <f t="shared" si="17"/>
        <v>0</v>
      </c>
      <c r="K254" s="464">
        <f t="shared" si="18"/>
        <v>1</v>
      </c>
      <c r="L254" s="464">
        <f>IF(J254=1,SUM($J$6:J254),0)</f>
        <v>0</v>
      </c>
      <c r="M254" s="464">
        <f>IF(K254=1,SUM($K$6:K254),0)</f>
        <v>201227130.798931</v>
      </c>
      <c r="N254" s="509">
        <f t="shared" si="19"/>
        <v>201227130.798931</v>
      </c>
      <c r="O254" s="464">
        <f t="shared" si="20"/>
        <v>0</v>
      </c>
      <c r="P254" s="464">
        <f>IF(O254=1,SUM($O$6:O254),0)</f>
        <v>0</v>
      </c>
    </row>
    <row r="255" customHeight="1" spans="1:16">
      <c r="A255" s="483"/>
      <c r="B255" s="493">
        <v>28</v>
      </c>
      <c r="C255" s="203" t="s">
        <v>296</v>
      </c>
      <c r="D255" s="494" t="s">
        <v>45</v>
      </c>
      <c r="E255" s="495" t="s">
        <v>261</v>
      </c>
      <c r="F255" s="497">
        <v>103500</v>
      </c>
      <c r="G255" s="497">
        <v>103500</v>
      </c>
      <c r="H255" s="498"/>
      <c r="I255" s="491">
        <f t="shared" si="21"/>
        <v>103500</v>
      </c>
      <c r="J255" s="507">
        <f t="shared" si="17"/>
        <v>0</v>
      </c>
      <c r="K255" s="464">
        <f t="shared" si="18"/>
        <v>1</v>
      </c>
      <c r="L255" s="464">
        <f>IF(J255=1,SUM($J$6:J255),0)</f>
        <v>0</v>
      </c>
      <c r="M255" s="464">
        <f>IF(K255=1,SUM($K$6:K255),0)</f>
        <v>201227131.798931</v>
      </c>
      <c r="N255" s="509">
        <f t="shared" si="19"/>
        <v>201227131.798931</v>
      </c>
      <c r="O255" s="464">
        <f t="shared" si="20"/>
        <v>0</v>
      </c>
      <c r="P255" s="464">
        <f>IF(O255=1,SUM($O$6:O255),0)</f>
        <v>0</v>
      </c>
    </row>
    <row r="256" customHeight="1" spans="1:16">
      <c r="A256" s="483"/>
      <c r="B256" s="493">
        <v>29</v>
      </c>
      <c r="C256" s="203" t="s">
        <v>297</v>
      </c>
      <c r="D256" s="494" t="s">
        <v>45</v>
      </c>
      <c r="E256" s="495" t="s">
        <v>261</v>
      </c>
      <c r="F256" s="497">
        <v>106000</v>
      </c>
      <c r="G256" s="497">
        <v>106000</v>
      </c>
      <c r="H256" s="498"/>
      <c r="I256" s="491">
        <f t="shared" ref="I256:I321" si="22">IF($I$5=$G$4,G256,(IF($I$5=$F$4,F256,0)))</f>
        <v>106000</v>
      </c>
      <c r="J256" s="507">
        <f t="shared" si="17"/>
        <v>0</v>
      </c>
      <c r="K256" s="464">
        <f t="shared" si="18"/>
        <v>1</v>
      </c>
      <c r="L256" s="464">
        <f>IF(J256=1,SUM($J$6:J256),0)</f>
        <v>0</v>
      </c>
      <c r="M256" s="464">
        <f>IF(K256=1,SUM($K$6:K256),0)</f>
        <v>201227132.798931</v>
      </c>
      <c r="N256" s="509">
        <f t="shared" si="19"/>
        <v>201227132.798931</v>
      </c>
      <c r="O256" s="464">
        <f t="shared" si="20"/>
        <v>0</v>
      </c>
      <c r="P256" s="464">
        <f>IF(O256=1,SUM($O$6:O256),0)</f>
        <v>0</v>
      </c>
    </row>
    <row r="257" customHeight="1" spans="1:16">
      <c r="A257" s="483"/>
      <c r="B257" s="493">
        <v>30</v>
      </c>
      <c r="C257" s="203" t="s">
        <v>298</v>
      </c>
      <c r="D257" s="494" t="s">
        <v>45</v>
      </c>
      <c r="E257" s="495" t="s">
        <v>261</v>
      </c>
      <c r="F257" s="497">
        <v>135900</v>
      </c>
      <c r="G257" s="497">
        <v>135900</v>
      </c>
      <c r="H257" s="498"/>
      <c r="I257" s="491">
        <f t="shared" si="22"/>
        <v>135900</v>
      </c>
      <c r="J257" s="507">
        <f t="shared" si="17"/>
        <v>0</v>
      </c>
      <c r="K257" s="464">
        <f t="shared" si="18"/>
        <v>1</v>
      </c>
      <c r="L257" s="464">
        <f>IF(J257=1,SUM($J$6:J257),0)</f>
        <v>0</v>
      </c>
      <c r="M257" s="464">
        <f>IF(K257=1,SUM($K$6:K257),0)</f>
        <v>201227133.798931</v>
      </c>
      <c r="N257" s="509">
        <f t="shared" si="19"/>
        <v>201227133.798931</v>
      </c>
      <c r="O257" s="464">
        <f t="shared" si="20"/>
        <v>0</v>
      </c>
      <c r="P257" s="464">
        <f>IF(O257=1,SUM($O$6:O257),0)</f>
        <v>0</v>
      </c>
    </row>
    <row r="258" customHeight="1" spans="1:16">
      <c r="A258" s="483"/>
      <c r="B258" s="493">
        <v>31</v>
      </c>
      <c r="C258" s="203" t="s">
        <v>299</v>
      </c>
      <c r="D258" s="494" t="s">
        <v>45</v>
      </c>
      <c r="E258" s="495" t="s">
        <v>261</v>
      </c>
      <c r="F258" s="497">
        <v>160100</v>
      </c>
      <c r="G258" s="497">
        <v>160100</v>
      </c>
      <c r="H258" s="498"/>
      <c r="I258" s="491">
        <f t="shared" si="22"/>
        <v>160100</v>
      </c>
      <c r="J258" s="507">
        <f t="shared" si="17"/>
        <v>0</v>
      </c>
      <c r="K258" s="464">
        <f t="shared" si="18"/>
        <v>1</v>
      </c>
      <c r="L258" s="464">
        <f>IF(J258=1,SUM($J$6:J258),0)</f>
        <v>0</v>
      </c>
      <c r="M258" s="464">
        <f>IF(K258=1,SUM($K$6:K258),0)</f>
        <v>201227134.798931</v>
      </c>
      <c r="N258" s="509">
        <f t="shared" si="19"/>
        <v>201227134.798931</v>
      </c>
      <c r="O258" s="464">
        <f t="shared" si="20"/>
        <v>0</v>
      </c>
      <c r="P258" s="464">
        <f>IF(O258=1,SUM($O$6:O258),0)</f>
        <v>0</v>
      </c>
    </row>
    <row r="259" customHeight="1" spans="1:16">
      <c r="A259" s="483"/>
      <c r="B259" s="493">
        <v>32</v>
      </c>
      <c r="C259" s="203" t="s">
        <v>300</v>
      </c>
      <c r="D259" s="494" t="s">
        <v>42</v>
      </c>
      <c r="E259" s="495" t="s">
        <v>261</v>
      </c>
      <c r="F259" s="497">
        <v>362130</v>
      </c>
      <c r="G259" s="497">
        <v>403400</v>
      </c>
      <c r="H259" s="498"/>
      <c r="I259" s="491">
        <f t="shared" si="22"/>
        <v>403400</v>
      </c>
      <c r="J259" s="507">
        <f t="shared" si="17"/>
        <v>1</v>
      </c>
      <c r="K259" s="464">
        <f t="shared" si="18"/>
        <v>0</v>
      </c>
      <c r="L259" s="464">
        <f>IF(J259=1,SUM($J$6:J259),0)</f>
        <v>133</v>
      </c>
      <c r="M259" s="464">
        <f>IF(K259=1,SUM($K$6:K259),0)</f>
        <v>0</v>
      </c>
      <c r="N259" s="509">
        <f t="shared" si="19"/>
        <v>133</v>
      </c>
      <c r="O259" s="464">
        <f t="shared" si="20"/>
        <v>0</v>
      </c>
      <c r="P259" s="464">
        <f>IF(O259=1,SUM($O$6:O259),0)</f>
        <v>0</v>
      </c>
    </row>
    <row r="260" customHeight="1" spans="1:16">
      <c r="A260" s="483"/>
      <c r="B260" s="493">
        <v>33</v>
      </c>
      <c r="C260" s="203" t="s">
        <v>301</v>
      </c>
      <c r="D260" s="494" t="s">
        <v>42</v>
      </c>
      <c r="E260" s="495" t="s">
        <v>261</v>
      </c>
      <c r="F260" s="497">
        <v>418580</v>
      </c>
      <c r="G260" s="497">
        <v>466300</v>
      </c>
      <c r="H260" s="498"/>
      <c r="I260" s="491">
        <f t="shared" si="22"/>
        <v>466300</v>
      </c>
      <c r="J260" s="507">
        <f t="shared" si="17"/>
        <v>1</v>
      </c>
      <c r="K260" s="464">
        <f t="shared" si="18"/>
        <v>0</v>
      </c>
      <c r="L260" s="464">
        <f>IF(J260=1,SUM($J$6:J260),0)</f>
        <v>134</v>
      </c>
      <c r="M260" s="464">
        <f>IF(K260=1,SUM($K$6:K260),0)</f>
        <v>0</v>
      </c>
      <c r="N260" s="509">
        <f t="shared" si="19"/>
        <v>134</v>
      </c>
      <c r="O260" s="464">
        <f t="shared" si="20"/>
        <v>0</v>
      </c>
      <c r="P260" s="464">
        <f>IF(O260=1,SUM($O$6:O260),0)</f>
        <v>0</v>
      </c>
    </row>
    <row r="261" customHeight="1" spans="1:16">
      <c r="A261" s="483"/>
      <c r="B261" s="493">
        <v>34</v>
      </c>
      <c r="C261" s="203" t="s">
        <v>302</v>
      </c>
      <c r="D261" s="494" t="s">
        <v>42</v>
      </c>
      <c r="E261" s="495" t="s">
        <v>261</v>
      </c>
      <c r="F261" s="497">
        <v>447280</v>
      </c>
      <c r="G261" s="497">
        <v>585500</v>
      </c>
      <c r="H261" s="498"/>
      <c r="I261" s="491">
        <f t="shared" si="22"/>
        <v>585500</v>
      </c>
      <c r="J261" s="507">
        <f t="shared" si="17"/>
        <v>1</v>
      </c>
      <c r="K261" s="464">
        <f t="shared" si="18"/>
        <v>0</v>
      </c>
      <c r="L261" s="464">
        <f>IF(J261=1,SUM($J$6:J261),0)</f>
        <v>135</v>
      </c>
      <c r="M261" s="464">
        <f>IF(K261=1,SUM($K$6:K261),0)</f>
        <v>0</v>
      </c>
      <c r="N261" s="509">
        <f t="shared" si="19"/>
        <v>135</v>
      </c>
      <c r="O261" s="464">
        <f t="shared" si="20"/>
        <v>0</v>
      </c>
      <c r="P261" s="464">
        <f>IF(O261=1,SUM($O$6:O261),0)</f>
        <v>0</v>
      </c>
    </row>
    <row r="262" customHeight="1" spans="1:16">
      <c r="A262" s="483"/>
      <c r="B262" s="493">
        <v>35</v>
      </c>
      <c r="C262" s="203" t="s">
        <v>303</v>
      </c>
      <c r="D262" s="494" t="s">
        <v>45</v>
      </c>
      <c r="E262" s="495" t="s">
        <v>261</v>
      </c>
      <c r="F262" s="497">
        <v>3200</v>
      </c>
      <c r="G262" s="497">
        <v>3600</v>
      </c>
      <c r="H262" s="498"/>
      <c r="I262" s="491">
        <f t="shared" si="22"/>
        <v>3600</v>
      </c>
      <c r="J262" s="507">
        <f t="shared" si="17"/>
        <v>0</v>
      </c>
      <c r="K262" s="464">
        <f t="shared" si="18"/>
        <v>1</v>
      </c>
      <c r="L262" s="464">
        <f>IF(J262=1,SUM($J$6:J262),0)</f>
        <v>0</v>
      </c>
      <c r="M262" s="464">
        <f>IF(K262=1,SUM($K$6:K262),0)</f>
        <v>201227135.798931</v>
      </c>
      <c r="N262" s="509">
        <f t="shared" si="19"/>
        <v>201227135.798931</v>
      </c>
      <c r="O262" s="464">
        <f t="shared" si="20"/>
        <v>0</v>
      </c>
      <c r="P262" s="464">
        <f>IF(O262=1,SUM($O$6:O262),0)</f>
        <v>0</v>
      </c>
    </row>
    <row r="263" customHeight="1" spans="1:16">
      <c r="A263" s="483"/>
      <c r="B263" s="493">
        <v>36</v>
      </c>
      <c r="C263" s="203" t="s">
        <v>304</v>
      </c>
      <c r="D263" s="494" t="s">
        <v>45</v>
      </c>
      <c r="E263" s="495" t="s">
        <v>261</v>
      </c>
      <c r="F263" s="497">
        <v>4100</v>
      </c>
      <c r="G263" s="497">
        <v>4600</v>
      </c>
      <c r="H263" s="498"/>
      <c r="I263" s="491">
        <f t="shared" si="22"/>
        <v>4600</v>
      </c>
      <c r="J263" s="507">
        <f t="shared" si="17"/>
        <v>0</v>
      </c>
      <c r="K263" s="464">
        <f t="shared" si="18"/>
        <v>1</v>
      </c>
      <c r="L263" s="464">
        <f>IF(J263=1,SUM($J$6:J263),0)</f>
        <v>0</v>
      </c>
      <c r="M263" s="464">
        <f>IF(K263=1,SUM($K$6:K263),0)</f>
        <v>201227136.798931</v>
      </c>
      <c r="N263" s="509">
        <f t="shared" si="19"/>
        <v>201227136.798931</v>
      </c>
      <c r="O263" s="464">
        <f t="shared" si="20"/>
        <v>0</v>
      </c>
      <c r="P263" s="464">
        <f>IF(O263=1,SUM($O$6:O263),0)</f>
        <v>0</v>
      </c>
    </row>
    <row r="264" customHeight="1" spans="1:16">
      <c r="A264" s="483"/>
      <c r="B264" s="493">
        <v>37</v>
      </c>
      <c r="C264" s="203" t="s">
        <v>305</v>
      </c>
      <c r="D264" s="494" t="s">
        <v>45</v>
      </c>
      <c r="E264" s="495" t="s">
        <v>261</v>
      </c>
      <c r="F264" s="497">
        <v>6500</v>
      </c>
      <c r="G264" s="497">
        <v>7200</v>
      </c>
      <c r="H264" s="498"/>
      <c r="I264" s="491">
        <f t="shared" si="22"/>
        <v>7200</v>
      </c>
      <c r="J264" s="507">
        <f t="shared" si="17"/>
        <v>0</v>
      </c>
      <c r="K264" s="464">
        <f t="shared" si="18"/>
        <v>1</v>
      </c>
      <c r="L264" s="464">
        <f>IF(J264=1,SUM($J$6:J264),0)</f>
        <v>0</v>
      </c>
      <c r="M264" s="464">
        <f>IF(K264=1,SUM($K$6:K264),0)</f>
        <v>201227137.798931</v>
      </c>
      <c r="N264" s="509">
        <f t="shared" si="19"/>
        <v>201227137.798931</v>
      </c>
      <c r="O264" s="464">
        <f t="shared" si="20"/>
        <v>0</v>
      </c>
      <c r="P264" s="464">
        <f>IF(O264=1,SUM($O$6:O264),0)</f>
        <v>0</v>
      </c>
    </row>
    <row r="265" customHeight="1" spans="1:16">
      <c r="A265" s="483"/>
      <c r="B265" s="493">
        <v>38</v>
      </c>
      <c r="C265" s="203" t="s">
        <v>306</v>
      </c>
      <c r="D265" s="494" t="s">
        <v>45</v>
      </c>
      <c r="E265" s="495" t="s">
        <v>261</v>
      </c>
      <c r="F265" s="497">
        <v>11400</v>
      </c>
      <c r="G265" s="497">
        <v>12700</v>
      </c>
      <c r="H265" s="498"/>
      <c r="I265" s="491">
        <f t="shared" si="22"/>
        <v>12700</v>
      </c>
      <c r="J265" s="507">
        <f t="shared" ref="J265:J328" si="23">IF(D265="MDU-KD",1,0)</f>
        <v>0</v>
      </c>
      <c r="K265" s="464">
        <f t="shared" ref="K265:K328" si="24">IF(D265="HDW",1,0)</f>
        <v>1</v>
      </c>
      <c r="L265" s="464">
        <f>IF(J265=1,SUM($J$6:J265),0)</f>
        <v>0</v>
      </c>
      <c r="M265" s="464">
        <f>IF(K265=1,SUM($K$6:K265),0)</f>
        <v>201227138.798931</v>
      </c>
      <c r="N265" s="509">
        <f t="shared" ref="N265:N328" si="25">IF(L265=0,M265,L265)</f>
        <v>201227138.798931</v>
      </c>
      <c r="O265" s="464">
        <f t="shared" ref="O265:O328" si="26">IF(E265=0,0,IF(LEFT(C265,11)="Tiang Beton",1,0))</f>
        <v>0</v>
      </c>
      <c r="P265" s="464">
        <f>IF(O265=1,SUM($O$6:O265),0)</f>
        <v>0</v>
      </c>
    </row>
    <row r="266" customHeight="1" spans="1:16">
      <c r="A266" s="483"/>
      <c r="B266" s="493">
        <v>39</v>
      </c>
      <c r="C266" s="203" t="s">
        <v>307</v>
      </c>
      <c r="D266" s="494" t="s">
        <v>45</v>
      </c>
      <c r="E266" s="495" t="s">
        <v>261</v>
      </c>
      <c r="F266" s="497">
        <v>16700</v>
      </c>
      <c r="G266" s="497">
        <v>31544.5</v>
      </c>
      <c r="H266" s="498"/>
      <c r="I266" s="491">
        <f t="shared" si="22"/>
        <v>31544.5</v>
      </c>
      <c r="J266" s="507">
        <f t="shared" si="23"/>
        <v>0</v>
      </c>
      <c r="K266" s="464">
        <f t="shared" si="24"/>
        <v>1</v>
      </c>
      <c r="L266" s="464">
        <f>IF(J266=1,SUM($J$6:J266),0)</f>
        <v>0</v>
      </c>
      <c r="M266" s="464">
        <f>IF(K266=1,SUM($K$6:K266),0)</f>
        <v>201227139.798931</v>
      </c>
      <c r="N266" s="509">
        <f t="shared" si="25"/>
        <v>201227139.798931</v>
      </c>
      <c r="O266" s="464">
        <f t="shared" si="26"/>
        <v>0</v>
      </c>
      <c r="P266" s="464">
        <f>IF(O266=1,SUM($O$6:O266),0)</f>
        <v>0</v>
      </c>
    </row>
    <row r="267" customHeight="1" spans="1:16">
      <c r="A267" s="483"/>
      <c r="B267" s="493">
        <v>40</v>
      </c>
      <c r="C267" s="203" t="s">
        <v>308</v>
      </c>
      <c r="D267" s="494" t="s">
        <v>45</v>
      </c>
      <c r="E267" s="495" t="s">
        <v>261</v>
      </c>
      <c r="F267" s="497">
        <v>9600</v>
      </c>
      <c r="G267" s="497">
        <v>10700</v>
      </c>
      <c r="H267" s="498"/>
      <c r="I267" s="491">
        <f t="shared" si="22"/>
        <v>10700</v>
      </c>
      <c r="J267" s="507">
        <f t="shared" si="23"/>
        <v>0</v>
      </c>
      <c r="K267" s="464">
        <f t="shared" si="24"/>
        <v>1</v>
      </c>
      <c r="L267" s="464">
        <f>IF(J267=1,SUM($J$6:J267),0)</f>
        <v>0</v>
      </c>
      <c r="M267" s="464">
        <f>IF(K267=1,SUM($K$6:K267),0)</f>
        <v>201227140.798931</v>
      </c>
      <c r="N267" s="509">
        <f t="shared" si="25"/>
        <v>201227140.798931</v>
      </c>
      <c r="O267" s="464">
        <f t="shared" si="26"/>
        <v>0</v>
      </c>
      <c r="P267" s="464">
        <f>IF(O267=1,SUM($O$6:O267),0)</f>
        <v>0</v>
      </c>
    </row>
    <row r="268" customHeight="1" spans="1:16">
      <c r="A268" s="483"/>
      <c r="B268" s="493">
        <v>41</v>
      </c>
      <c r="C268" s="203" t="s">
        <v>309</v>
      </c>
      <c r="D268" s="494" t="s">
        <v>45</v>
      </c>
      <c r="E268" s="495" t="s">
        <v>261</v>
      </c>
      <c r="F268" s="497">
        <v>11700</v>
      </c>
      <c r="G268" s="497">
        <v>13000</v>
      </c>
      <c r="H268" s="498"/>
      <c r="I268" s="491">
        <f t="shared" si="22"/>
        <v>13000</v>
      </c>
      <c r="J268" s="507">
        <f t="shared" si="23"/>
        <v>0</v>
      </c>
      <c r="K268" s="464">
        <f t="shared" si="24"/>
        <v>1</v>
      </c>
      <c r="L268" s="464">
        <f>IF(J268=1,SUM($J$6:J268),0)</f>
        <v>0</v>
      </c>
      <c r="M268" s="464">
        <f>IF(K268=1,SUM($K$6:K268),0)</f>
        <v>201227141.798931</v>
      </c>
      <c r="N268" s="509">
        <f t="shared" si="25"/>
        <v>201227141.798931</v>
      </c>
      <c r="O268" s="464">
        <f t="shared" si="26"/>
        <v>0</v>
      </c>
      <c r="P268" s="464">
        <f>IF(O268=1,SUM($O$6:O268),0)</f>
        <v>0</v>
      </c>
    </row>
    <row r="269" customHeight="1" spans="1:16">
      <c r="A269" s="483"/>
      <c r="B269" s="493">
        <v>42</v>
      </c>
      <c r="C269" s="203" t="s">
        <v>310</v>
      </c>
      <c r="D269" s="494" t="s">
        <v>45</v>
      </c>
      <c r="E269" s="495" t="s">
        <v>261</v>
      </c>
      <c r="F269" s="497">
        <v>13300</v>
      </c>
      <c r="G269" s="497">
        <v>14800</v>
      </c>
      <c r="H269" s="498"/>
      <c r="I269" s="491">
        <f t="shared" si="22"/>
        <v>14800</v>
      </c>
      <c r="J269" s="507">
        <f t="shared" si="23"/>
        <v>0</v>
      </c>
      <c r="K269" s="464">
        <f t="shared" si="24"/>
        <v>1</v>
      </c>
      <c r="L269" s="464">
        <f>IF(J269=1,SUM($J$6:J269),0)</f>
        <v>0</v>
      </c>
      <c r="M269" s="464">
        <f>IF(K269=1,SUM($K$6:K269),0)</f>
        <v>201227142.798931</v>
      </c>
      <c r="N269" s="509">
        <f t="shared" si="25"/>
        <v>201227142.798931</v>
      </c>
      <c r="O269" s="464">
        <f t="shared" si="26"/>
        <v>0</v>
      </c>
      <c r="P269" s="464">
        <f>IF(O269=1,SUM($O$6:O269),0)</f>
        <v>0</v>
      </c>
    </row>
    <row r="270" customHeight="1" spans="1:16">
      <c r="A270" s="483"/>
      <c r="B270" s="493">
        <v>43</v>
      </c>
      <c r="C270" s="203" t="s">
        <v>311</v>
      </c>
      <c r="D270" s="494" t="s">
        <v>45</v>
      </c>
      <c r="E270" s="495" t="s">
        <v>261</v>
      </c>
      <c r="F270" s="497">
        <v>17000</v>
      </c>
      <c r="G270" s="497">
        <v>18900</v>
      </c>
      <c r="H270" s="498"/>
      <c r="I270" s="491">
        <f t="shared" si="22"/>
        <v>18900</v>
      </c>
      <c r="J270" s="507">
        <f t="shared" si="23"/>
        <v>0</v>
      </c>
      <c r="K270" s="464">
        <f t="shared" si="24"/>
        <v>1</v>
      </c>
      <c r="L270" s="464">
        <f>IF(J270=1,SUM($J$6:J270),0)</f>
        <v>0</v>
      </c>
      <c r="M270" s="464">
        <f>IF(K270=1,SUM($K$6:K270),0)</f>
        <v>201227143.798931</v>
      </c>
      <c r="N270" s="509">
        <f t="shared" si="25"/>
        <v>201227143.798931</v>
      </c>
      <c r="O270" s="464">
        <f t="shared" si="26"/>
        <v>0</v>
      </c>
      <c r="P270" s="464">
        <f>IF(O270=1,SUM($O$6:O270),0)</f>
        <v>0</v>
      </c>
    </row>
    <row r="271" customHeight="1" spans="1:16">
      <c r="A271" s="483"/>
      <c r="B271" s="493">
        <v>44</v>
      </c>
      <c r="C271" s="203" t="s">
        <v>312</v>
      </c>
      <c r="D271" s="494" t="s">
        <v>42</v>
      </c>
      <c r="E271" s="495" t="s">
        <v>261</v>
      </c>
      <c r="F271" s="497">
        <v>297630</v>
      </c>
      <c r="G271" s="497">
        <v>331500</v>
      </c>
      <c r="H271" s="498"/>
      <c r="I271" s="491">
        <f t="shared" si="22"/>
        <v>331500</v>
      </c>
      <c r="J271" s="507">
        <f t="shared" si="23"/>
        <v>1</v>
      </c>
      <c r="K271" s="464">
        <f t="shared" si="24"/>
        <v>0</v>
      </c>
      <c r="L271" s="464">
        <f>IF(J271=1,SUM($J$6:J271),0)</f>
        <v>136</v>
      </c>
      <c r="M271" s="464">
        <f>IF(K271=1,SUM($K$6:K271),0)</f>
        <v>0</v>
      </c>
      <c r="N271" s="509">
        <f t="shared" si="25"/>
        <v>136</v>
      </c>
      <c r="O271" s="464">
        <f t="shared" si="26"/>
        <v>0</v>
      </c>
      <c r="P271" s="464">
        <f>IF(O271=1,SUM($O$6:O271),0)</f>
        <v>0</v>
      </c>
    </row>
    <row r="272" customHeight="1" spans="1:16">
      <c r="A272" s="483"/>
      <c r="B272" s="493">
        <v>45</v>
      </c>
      <c r="C272" s="203" t="s">
        <v>313</v>
      </c>
      <c r="D272" s="494" t="s">
        <v>42</v>
      </c>
      <c r="E272" s="495" t="s">
        <v>261</v>
      </c>
      <c r="F272" s="497">
        <v>361430</v>
      </c>
      <c r="G272" s="497">
        <v>402600</v>
      </c>
      <c r="H272" s="498"/>
      <c r="I272" s="491">
        <f t="shared" si="22"/>
        <v>402600</v>
      </c>
      <c r="J272" s="507">
        <f t="shared" si="23"/>
        <v>1</v>
      </c>
      <c r="K272" s="464">
        <f t="shared" si="24"/>
        <v>0</v>
      </c>
      <c r="L272" s="464">
        <f>IF(J272=1,SUM($J$6:J272),0)</f>
        <v>137</v>
      </c>
      <c r="M272" s="464">
        <f>IF(K272=1,SUM($K$6:K272),0)</f>
        <v>0</v>
      </c>
      <c r="N272" s="509">
        <f t="shared" si="25"/>
        <v>137</v>
      </c>
      <c r="O272" s="464">
        <f t="shared" si="26"/>
        <v>0</v>
      </c>
      <c r="P272" s="464">
        <f>IF(O272=1,SUM($O$6:O272),0)</f>
        <v>0</v>
      </c>
    </row>
    <row r="273" customHeight="1" spans="1:16">
      <c r="A273" s="483"/>
      <c r="B273" s="493"/>
      <c r="C273" s="203"/>
      <c r="D273" s="494" t="s">
        <v>122</v>
      </c>
      <c r="E273" s="495"/>
      <c r="F273" s="497"/>
      <c r="G273" s="497"/>
      <c r="H273" s="498"/>
      <c r="I273" s="491">
        <f t="shared" si="22"/>
        <v>0</v>
      </c>
      <c r="J273" s="507">
        <f t="shared" si="23"/>
        <v>0</v>
      </c>
      <c r="K273" s="464">
        <f t="shared" si="24"/>
        <v>0</v>
      </c>
      <c r="L273" s="464">
        <f>IF(J273=1,SUM($J$6:J273),0)</f>
        <v>0</v>
      </c>
      <c r="M273" s="464">
        <f>IF(K273=1,SUM($K$6:K273),0)</f>
        <v>0</v>
      </c>
      <c r="N273" s="509">
        <f t="shared" si="25"/>
        <v>0</v>
      </c>
      <c r="O273" s="464">
        <f t="shared" si="26"/>
        <v>0</v>
      </c>
      <c r="P273" s="464">
        <f>IF(O273=1,SUM($O$6:O273),0)</f>
        <v>0</v>
      </c>
    </row>
    <row r="274" customHeight="1" spans="1:16">
      <c r="A274" s="483"/>
      <c r="B274" s="493" t="s">
        <v>314</v>
      </c>
      <c r="C274" s="203" t="s">
        <v>315</v>
      </c>
      <c r="D274" s="494" t="s">
        <v>122</v>
      </c>
      <c r="E274" s="495"/>
      <c r="F274" s="497"/>
      <c r="G274" s="497"/>
      <c r="H274" s="498"/>
      <c r="I274" s="491">
        <f t="shared" si="22"/>
        <v>0</v>
      </c>
      <c r="J274" s="507">
        <f t="shared" si="23"/>
        <v>0</v>
      </c>
      <c r="K274" s="464">
        <f t="shared" si="24"/>
        <v>0</v>
      </c>
      <c r="L274" s="464">
        <f>IF(J274=1,SUM($J$6:J274),0)</f>
        <v>0</v>
      </c>
      <c r="M274" s="464">
        <f>IF(K274=1,SUM($K$6:K274),0)</f>
        <v>0</v>
      </c>
      <c r="N274" s="509">
        <f t="shared" si="25"/>
        <v>0</v>
      </c>
      <c r="O274" s="464">
        <f t="shared" si="26"/>
        <v>0</v>
      </c>
      <c r="P274" s="464">
        <f>IF(O274=1,SUM($O$6:O274),0)</f>
        <v>0</v>
      </c>
    </row>
    <row r="275" customHeight="1" spans="1:16">
      <c r="A275" s="483"/>
      <c r="B275" s="493">
        <v>1</v>
      </c>
      <c r="C275" s="203" t="s">
        <v>316</v>
      </c>
      <c r="D275" s="494" t="s">
        <v>45</v>
      </c>
      <c r="E275" s="495" t="s">
        <v>43</v>
      </c>
      <c r="F275" s="497">
        <v>34700</v>
      </c>
      <c r="G275" s="497">
        <v>38700</v>
      </c>
      <c r="H275" s="498"/>
      <c r="I275" s="491">
        <f t="shared" si="22"/>
        <v>38700</v>
      </c>
      <c r="J275" s="507">
        <f t="shared" si="23"/>
        <v>0</v>
      </c>
      <c r="K275" s="464">
        <f t="shared" si="24"/>
        <v>1</v>
      </c>
      <c r="L275" s="464">
        <f>IF(J275=1,SUM($J$6:J275),0)</f>
        <v>0</v>
      </c>
      <c r="M275" s="464">
        <f>IF(K275=1,SUM($K$6:K275),0)</f>
        <v>201227144.798931</v>
      </c>
      <c r="N275" s="509">
        <f t="shared" si="25"/>
        <v>201227144.798931</v>
      </c>
      <c r="O275" s="464">
        <f t="shared" si="26"/>
        <v>0</v>
      </c>
      <c r="P275" s="464">
        <f>IF(O275=1,SUM($O$6:O275),0)</f>
        <v>0</v>
      </c>
    </row>
    <row r="276" customHeight="1" spans="1:16">
      <c r="A276" s="483"/>
      <c r="B276" s="493">
        <v>2</v>
      </c>
      <c r="C276" s="203" t="s">
        <v>317</v>
      </c>
      <c r="D276" s="494" t="s">
        <v>45</v>
      </c>
      <c r="E276" s="495" t="s">
        <v>43</v>
      </c>
      <c r="F276" s="497">
        <v>40300</v>
      </c>
      <c r="G276" s="497">
        <v>44900</v>
      </c>
      <c r="H276" s="498"/>
      <c r="I276" s="491">
        <f t="shared" si="22"/>
        <v>44900</v>
      </c>
      <c r="J276" s="507">
        <f t="shared" si="23"/>
        <v>0</v>
      </c>
      <c r="K276" s="464">
        <f t="shared" si="24"/>
        <v>1</v>
      </c>
      <c r="L276" s="464">
        <f>IF(J276=1,SUM($J$6:J276),0)</f>
        <v>0</v>
      </c>
      <c r="M276" s="464">
        <f>IF(K276=1,SUM($K$6:K276),0)</f>
        <v>201227145.798931</v>
      </c>
      <c r="N276" s="509">
        <f t="shared" si="25"/>
        <v>201227145.798931</v>
      </c>
      <c r="O276" s="464">
        <f t="shared" si="26"/>
        <v>0</v>
      </c>
      <c r="P276" s="464">
        <f>IF(O276=1,SUM($O$6:O276),0)</f>
        <v>0</v>
      </c>
    </row>
    <row r="277" customHeight="1" spans="1:16">
      <c r="A277" s="483"/>
      <c r="B277" s="493">
        <v>3</v>
      </c>
      <c r="C277" s="203" t="s">
        <v>318</v>
      </c>
      <c r="D277" s="494" t="s">
        <v>45</v>
      </c>
      <c r="E277" s="495" t="s">
        <v>43</v>
      </c>
      <c r="F277" s="497">
        <v>44000</v>
      </c>
      <c r="G277" s="497">
        <v>49000</v>
      </c>
      <c r="H277" s="498"/>
      <c r="I277" s="491">
        <f t="shared" si="22"/>
        <v>49000</v>
      </c>
      <c r="J277" s="507">
        <f t="shared" si="23"/>
        <v>0</v>
      </c>
      <c r="K277" s="464">
        <f t="shared" si="24"/>
        <v>1</v>
      </c>
      <c r="L277" s="464">
        <f>IF(J277=1,SUM($J$6:J277),0)</f>
        <v>0</v>
      </c>
      <c r="M277" s="464">
        <f>IF(K277=1,SUM($K$6:K277),0)</f>
        <v>201227146.798931</v>
      </c>
      <c r="N277" s="509">
        <f t="shared" si="25"/>
        <v>201227146.798931</v>
      </c>
      <c r="O277" s="464">
        <f t="shared" si="26"/>
        <v>0</v>
      </c>
      <c r="P277" s="464">
        <f>IF(O277=1,SUM($O$6:O277),0)</f>
        <v>0</v>
      </c>
    </row>
    <row r="278" customHeight="1" spans="1:16">
      <c r="A278" s="483"/>
      <c r="B278" s="493">
        <v>4</v>
      </c>
      <c r="C278" s="203" t="s">
        <v>319</v>
      </c>
      <c r="D278" s="494" t="s">
        <v>45</v>
      </c>
      <c r="E278" s="495" t="s">
        <v>43</v>
      </c>
      <c r="F278" s="497">
        <v>57700</v>
      </c>
      <c r="G278" s="497">
        <v>64300</v>
      </c>
      <c r="H278" s="498"/>
      <c r="I278" s="491">
        <f t="shared" si="22"/>
        <v>64300</v>
      </c>
      <c r="J278" s="507">
        <f t="shared" si="23"/>
        <v>0</v>
      </c>
      <c r="K278" s="464">
        <f t="shared" si="24"/>
        <v>1</v>
      </c>
      <c r="L278" s="464">
        <f>IF(J278=1,SUM($J$6:J278),0)</f>
        <v>0</v>
      </c>
      <c r="M278" s="464">
        <f>IF(K278=1,SUM($K$6:K278),0)</f>
        <v>201227147.798931</v>
      </c>
      <c r="N278" s="509">
        <f t="shared" si="25"/>
        <v>201227147.798931</v>
      </c>
      <c r="O278" s="464">
        <f t="shared" si="26"/>
        <v>0</v>
      </c>
      <c r="P278" s="464">
        <f>IF(O278=1,SUM($O$6:O278),0)</f>
        <v>0</v>
      </c>
    </row>
    <row r="279" customHeight="1" spans="1:16">
      <c r="A279" s="483"/>
      <c r="B279" s="493">
        <v>5</v>
      </c>
      <c r="C279" s="203" t="s">
        <v>320</v>
      </c>
      <c r="D279" s="494" t="s">
        <v>45</v>
      </c>
      <c r="E279" s="495" t="s">
        <v>43</v>
      </c>
      <c r="F279" s="497">
        <v>83000</v>
      </c>
      <c r="G279" s="497">
        <v>92500</v>
      </c>
      <c r="H279" s="498"/>
      <c r="I279" s="491">
        <f t="shared" si="22"/>
        <v>92500</v>
      </c>
      <c r="J279" s="507">
        <f t="shared" si="23"/>
        <v>0</v>
      </c>
      <c r="K279" s="464">
        <f t="shared" si="24"/>
        <v>1</v>
      </c>
      <c r="L279" s="464">
        <f>IF(J279=1,SUM($J$6:J279),0)</f>
        <v>0</v>
      </c>
      <c r="M279" s="464">
        <f>IF(K279=1,SUM($K$6:K279),0)</f>
        <v>201227148.798931</v>
      </c>
      <c r="N279" s="509">
        <f t="shared" si="25"/>
        <v>201227148.798931</v>
      </c>
      <c r="O279" s="464">
        <f t="shared" si="26"/>
        <v>0</v>
      </c>
      <c r="P279" s="464">
        <f>IF(O279=1,SUM($O$6:O279),0)</f>
        <v>0</v>
      </c>
    </row>
    <row r="280" customHeight="1" spans="1:16">
      <c r="A280" s="483"/>
      <c r="B280" s="493">
        <v>6</v>
      </c>
      <c r="C280" s="203" t="s">
        <v>321</v>
      </c>
      <c r="D280" s="494" t="s">
        <v>45</v>
      </c>
      <c r="E280" s="495" t="s">
        <v>43</v>
      </c>
      <c r="F280" s="497">
        <v>90450</v>
      </c>
      <c r="G280" s="497">
        <v>100800</v>
      </c>
      <c r="H280" s="498"/>
      <c r="I280" s="491">
        <f t="shared" si="22"/>
        <v>100800</v>
      </c>
      <c r="J280" s="507">
        <f t="shared" si="23"/>
        <v>0</v>
      </c>
      <c r="K280" s="464">
        <f t="shared" si="24"/>
        <v>1</v>
      </c>
      <c r="L280" s="464">
        <f>IF(J280=1,SUM($J$6:J280),0)</f>
        <v>0</v>
      </c>
      <c r="M280" s="464">
        <f>IF(K280=1,SUM($K$6:K280),0)</f>
        <v>201227149.798931</v>
      </c>
      <c r="N280" s="509">
        <f t="shared" si="25"/>
        <v>201227149.798931</v>
      </c>
      <c r="O280" s="464">
        <f t="shared" si="26"/>
        <v>0</v>
      </c>
      <c r="P280" s="464">
        <f>IF(O280=1,SUM($O$6:O280),0)</f>
        <v>0</v>
      </c>
    </row>
    <row r="281" customHeight="1" spans="1:16">
      <c r="A281" s="483"/>
      <c r="B281" s="493">
        <v>7</v>
      </c>
      <c r="C281" s="203" t="s">
        <v>322</v>
      </c>
      <c r="D281" s="494" t="s">
        <v>45</v>
      </c>
      <c r="E281" s="495" t="s">
        <v>43</v>
      </c>
      <c r="F281" s="497">
        <v>106000</v>
      </c>
      <c r="G281" s="497">
        <v>118100</v>
      </c>
      <c r="H281" s="498"/>
      <c r="I281" s="491">
        <f t="shared" si="22"/>
        <v>118100</v>
      </c>
      <c r="J281" s="507">
        <f t="shared" si="23"/>
        <v>0</v>
      </c>
      <c r="K281" s="464">
        <f t="shared" si="24"/>
        <v>1</v>
      </c>
      <c r="L281" s="464">
        <f>IF(J281=1,SUM($J$6:J281),0)</f>
        <v>0</v>
      </c>
      <c r="M281" s="464">
        <f>IF(K281=1,SUM($K$6:K281),0)</f>
        <v>201227150.798931</v>
      </c>
      <c r="N281" s="509">
        <f t="shared" si="25"/>
        <v>201227150.798931</v>
      </c>
      <c r="O281" s="464">
        <f t="shared" si="26"/>
        <v>0</v>
      </c>
      <c r="P281" s="464">
        <f>IF(O281=1,SUM($O$6:O281),0)</f>
        <v>0</v>
      </c>
    </row>
    <row r="282" customHeight="1" spans="1:16">
      <c r="A282" s="483"/>
      <c r="B282" s="493">
        <v>8</v>
      </c>
      <c r="C282" s="203" t="s">
        <v>323</v>
      </c>
      <c r="D282" s="494" t="s">
        <v>45</v>
      </c>
      <c r="E282" s="495" t="s">
        <v>43</v>
      </c>
      <c r="F282" s="497">
        <v>115650</v>
      </c>
      <c r="G282" s="497">
        <v>128800</v>
      </c>
      <c r="H282" s="498"/>
      <c r="I282" s="491">
        <f t="shared" si="22"/>
        <v>128800</v>
      </c>
      <c r="J282" s="507">
        <f t="shared" si="23"/>
        <v>0</v>
      </c>
      <c r="K282" s="464">
        <f t="shared" si="24"/>
        <v>1</v>
      </c>
      <c r="L282" s="464">
        <f>IF(J282=1,SUM($J$6:J282),0)</f>
        <v>0</v>
      </c>
      <c r="M282" s="464">
        <f>IF(K282=1,SUM($K$6:K282),0)</f>
        <v>201227151.798931</v>
      </c>
      <c r="N282" s="509">
        <f t="shared" si="25"/>
        <v>201227151.798931</v>
      </c>
      <c r="O282" s="464">
        <f t="shared" si="26"/>
        <v>0</v>
      </c>
      <c r="P282" s="464">
        <f>IF(O282=1,SUM($O$6:O282),0)</f>
        <v>0</v>
      </c>
    </row>
    <row r="283" customHeight="1" spans="1:16">
      <c r="A283" s="483"/>
      <c r="B283" s="493">
        <v>9</v>
      </c>
      <c r="C283" s="203" t="s">
        <v>324</v>
      </c>
      <c r="D283" s="494" t="s">
        <v>45</v>
      </c>
      <c r="E283" s="495" t="s">
        <v>43</v>
      </c>
      <c r="F283" s="497">
        <v>159200</v>
      </c>
      <c r="G283" s="497">
        <v>177300</v>
      </c>
      <c r="H283" s="498"/>
      <c r="I283" s="491">
        <f t="shared" si="22"/>
        <v>177300</v>
      </c>
      <c r="J283" s="507">
        <f t="shared" si="23"/>
        <v>0</v>
      </c>
      <c r="K283" s="464">
        <f t="shared" si="24"/>
        <v>1</v>
      </c>
      <c r="L283" s="464">
        <f>IF(J283=1,SUM($J$6:J283),0)</f>
        <v>0</v>
      </c>
      <c r="M283" s="464">
        <f>IF(K283=1,SUM($K$6:K283),0)</f>
        <v>201227152.798931</v>
      </c>
      <c r="N283" s="509">
        <f t="shared" si="25"/>
        <v>201227152.798931</v>
      </c>
      <c r="O283" s="464">
        <f t="shared" si="26"/>
        <v>0</v>
      </c>
      <c r="P283" s="464">
        <f>IF(O283=1,SUM($O$6:O283),0)</f>
        <v>0</v>
      </c>
    </row>
    <row r="284" customHeight="1" spans="1:16">
      <c r="A284" s="483"/>
      <c r="B284" s="493">
        <v>10</v>
      </c>
      <c r="C284" s="203" t="s">
        <v>325</v>
      </c>
      <c r="D284" s="494" t="s">
        <v>45</v>
      </c>
      <c r="E284" s="495" t="s">
        <v>43</v>
      </c>
      <c r="F284" s="497">
        <v>49900</v>
      </c>
      <c r="G284" s="497">
        <v>55600</v>
      </c>
      <c r="H284" s="498"/>
      <c r="I284" s="491">
        <f t="shared" si="22"/>
        <v>55600</v>
      </c>
      <c r="J284" s="507">
        <f t="shared" si="23"/>
        <v>0</v>
      </c>
      <c r="K284" s="464">
        <f t="shared" si="24"/>
        <v>1</v>
      </c>
      <c r="L284" s="464">
        <f>IF(J284=1,SUM($J$6:J284),0)</f>
        <v>0</v>
      </c>
      <c r="M284" s="464">
        <f>IF(K284=1,SUM($K$6:K284),0)</f>
        <v>201227153.798931</v>
      </c>
      <c r="N284" s="509">
        <f t="shared" si="25"/>
        <v>201227153.798931</v>
      </c>
      <c r="O284" s="464">
        <f t="shared" si="26"/>
        <v>0</v>
      </c>
      <c r="P284" s="464">
        <f>IF(O284=1,SUM($O$6:O284),0)</f>
        <v>0</v>
      </c>
    </row>
    <row r="285" customHeight="1" spans="1:16">
      <c r="A285" s="483"/>
      <c r="B285" s="493">
        <v>11</v>
      </c>
      <c r="C285" s="203" t="s">
        <v>326</v>
      </c>
      <c r="D285" s="494" t="s">
        <v>45</v>
      </c>
      <c r="E285" s="495" t="s">
        <v>43</v>
      </c>
      <c r="F285" s="497">
        <v>62200</v>
      </c>
      <c r="G285" s="497">
        <v>69300</v>
      </c>
      <c r="H285" s="498"/>
      <c r="I285" s="491">
        <f t="shared" si="22"/>
        <v>69300</v>
      </c>
      <c r="J285" s="507">
        <f t="shared" si="23"/>
        <v>0</v>
      </c>
      <c r="K285" s="464">
        <f t="shared" si="24"/>
        <v>1</v>
      </c>
      <c r="L285" s="464">
        <f>IF(J285=1,SUM($J$6:J285),0)</f>
        <v>0</v>
      </c>
      <c r="M285" s="464">
        <f>IF(K285=1,SUM($K$6:K285),0)</f>
        <v>201227154.798931</v>
      </c>
      <c r="N285" s="509">
        <f t="shared" si="25"/>
        <v>201227154.798931</v>
      </c>
      <c r="O285" s="464">
        <f t="shared" si="26"/>
        <v>0</v>
      </c>
      <c r="P285" s="464">
        <f>IF(O285=1,SUM($O$6:O285),0)</f>
        <v>0</v>
      </c>
    </row>
    <row r="286" customHeight="1" spans="1:16">
      <c r="A286" s="483"/>
      <c r="B286" s="493">
        <v>12</v>
      </c>
      <c r="C286" s="203" t="s">
        <v>327</v>
      </c>
      <c r="D286" s="494" t="s">
        <v>45</v>
      </c>
      <c r="E286" s="495" t="s">
        <v>43</v>
      </c>
      <c r="F286" s="497">
        <v>65800</v>
      </c>
      <c r="G286" s="497">
        <v>73300</v>
      </c>
      <c r="H286" s="498"/>
      <c r="I286" s="491">
        <f t="shared" si="22"/>
        <v>73300</v>
      </c>
      <c r="J286" s="507">
        <f t="shared" si="23"/>
        <v>0</v>
      </c>
      <c r="K286" s="464">
        <f t="shared" si="24"/>
        <v>1</v>
      </c>
      <c r="L286" s="464">
        <f>IF(J286=1,SUM($J$6:J286),0)</f>
        <v>0</v>
      </c>
      <c r="M286" s="464">
        <f>IF(K286=1,SUM($K$6:K286),0)</f>
        <v>201227155.798931</v>
      </c>
      <c r="N286" s="509">
        <f t="shared" si="25"/>
        <v>201227155.798931</v>
      </c>
      <c r="O286" s="464">
        <f t="shared" si="26"/>
        <v>0</v>
      </c>
      <c r="P286" s="464">
        <f>IF(O286=1,SUM($O$6:O286),0)</f>
        <v>0</v>
      </c>
    </row>
    <row r="287" customHeight="1" spans="1:16">
      <c r="A287" s="483"/>
      <c r="B287" s="493">
        <v>13</v>
      </c>
      <c r="C287" s="203" t="s">
        <v>328</v>
      </c>
      <c r="D287" s="494" t="s">
        <v>45</v>
      </c>
      <c r="E287" s="495" t="s">
        <v>43</v>
      </c>
      <c r="F287" s="497">
        <v>69100</v>
      </c>
      <c r="G287" s="497">
        <v>77000</v>
      </c>
      <c r="H287" s="498"/>
      <c r="I287" s="491">
        <f t="shared" si="22"/>
        <v>77000</v>
      </c>
      <c r="J287" s="507">
        <f t="shared" si="23"/>
        <v>0</v>
      </c>
      <c r="K287" s="464">
        <f t="shared" si="24"/>
        <v>1</v>
      </c>
      <c r="L287" s="464">
        <f>IF(J287=1,SUM($J$6:J287),0)</f>
        <v>0</v>
      </c>
      <c r="M287" s="464">
        <f>IF(K287=1,SUM($K$6:K287),0)</f>
        <v>201227156.798931</v>
      </c>
      <c r="N287" s="509">
        <f t="shared" si="25"/>
        <v>201227156.798931</v>
      </c>
      <c r="O287" s="464">
        <f t="shared" si="26"/>
        <v>0</v>
      </c>
      <c r="P287" s="464">
        <f>IF(O287=1,SUM($O$6:O287),0)</f>
        <v>0</v>
      </c>
    </row>
    <row r="288" customHeight="1" spans="1:16">
      <c r="A288" s="483"/>
      <c r="B288" s="493">
        <v>14</v>
      </c>
      <c r="C288" s="203" t="s">
        <v>329</v>
      </c>
      <c r="D288" s="494" t="s">
        <v>45</v>
      </c>
      <c r="E288" s="495" t="s">
        <v>43</v>
      </c>
      <c r="F288" s="497">
        <v>87100</v>
      </c>
      <c r="G288" s="497">
        <v>97000</v>
      </c>
      <c r="H288" s="498"/>
      <c r="I288" s="491">
        <f t="shared" si="22"/>
        <v>97000</v>
      </c>
      <c r="J288" s="507">
        <f t="shared" si="23"/>
        <v>0</v>
      </c>
      <c r="K288" s="464">
        <f t="shared" si="24"/>
        <v>1</v>
      </c>
      <c r="L288" s="464">
        <f>IF(J288=1,SUM($J$6:J288),0)</f>
        <v>0</v>
      </c>
      <c r="M288" s="464">
        <f>IF(K288=1,SUM($K$6:K288),0)</f>
        <v>201227157.798931</v>
      </c>
      <c r="N288" s="509">
        <f t="shared" si="25"/>
        <v>201227157.798931</v>
      </c>
      <c r="O288" s="464">
        <f t="shared" si="26"/>
        <v>0</v>
      </c>
      <c r="P288" s="464">
        <f>IF(O288=1,SUM($O$6:O288),0)</f>
        <v>0</v>
      </c>
    </row>
    <row r="289" customHeight="1" spans="1:16">
      <c r="A289" s="483"/>
      <c r="B289" s="493">
        <v>15</v>
      </c>
      <c r="C289" s="203" t="s">
        <v>330</v>
      </c>
      <c r="D289" s="494" t="s">
        <v>45</v>
      </c>
      <c r="E289" s="495" t="s">
        <v>43</v>
      </c>
      <c r="F289" s="497">
        <v>98500</v>
      </c>
      <c r="G289" s="497">
        <v>109700</v>
      </c>
      <c r="H289" s="498"/>
      <c r="I289" s="491">
        <f t="shared" si="22"/>
        <v>109700</v>
      </c>
      <c r="J289" s="507">
        <f t="shared" si="23"/>
        <v>0</v>
      </c>
      <c r="K289" s="464">
        <f t="shared" si="24"/>
        <v>1</v>
      </c>
      <c r="L289" s="464">
        <f>IF(J289=1,SUM($J$6:J289),0)</f>
        <v>0</v>
      </c>
      <c r="M289" s="464">
        <f>IF(K289=1,SUM($K$6:K289),0)</f>
        <v>201227158.798931</v>
      </c>
      <c r="N289" s="509">
        <f t="shared" si="25"/>
        <v>201227158.798931</v>
      </c>
      <c r="O289" s="464">
        <f t="shared" si="26"/>
        <v>0</v>
      </c>
      <c r="P289" s="464">
        <f>IF(O289=1,SUM($O$6:O289),0)</f>
        <v>0</v>
      </c>
    </row>
    <row r="290" customHeight="1" spans="1:16">
      <c r="A290" s="483"/>
      <c r="B290" s="493">
        <v>16</v>
      </c>
      <c r="C290" s="203" t="s">
        <v>331</v>
      </c>
      <c r="D290" s="494" t="s">
        <v>45</v>
      </c>
      <c r="E290" s="495" t="s">
        <v>43</v>
      </c>
      <c r="F290" s="497">
        <v>137700</v>
      </c>
      <c r="G290" s="497">
        <v>153400</v>
      </c>
      <c r="H290" s="498"/>
      <c r="I290" s="491">
        <f t="shared" si="22"/>
        <v>153400</v>
      </c>
      <c r="J290" s="507">
        <f t="shared" si="23"/>
        <v>0</v>
      </c>
      <c r="K290" s="464">
        <f t="shared" si="24"/>
        <v>1</v>
      </c>
      <c r="L290" s="464">
        <f>IF(J290=1,SUM($J$6:J290),0)</f>
        <v>0</v>
      </c>
      <c r="M290" s="464">
        <f>IF(K290=1,SUM($K$6:K290),0)</f>
        <v>201227159.798931</v>
      </c>
      <c r="N290" s="509">
        <f t="shared" si="25"/>
        <v>201227159.798931</v>
      </c>
      <c r="O290" s="464">
        <f t="shared" si="26"/>
        <v>0</v>
      </c>
      <c r="P290" s="464">
        <f>IF(O290=1,SUM($O$6:O290),0)</f>
        <v>0</v>
      </c>
    </row>
    <row r="291" customHeight="1" spans="1:16">
      <c r="A291" s="483"/>
      <c r="B291" s="493">
        <v>17</v>
      </c>
      <c r="C291" s="203" t="s">
        <v>332</v>
      </c>
      <c r="D291" s="494" t="s">
        <v>45</v>
      </c>
      <c r="E291" s="495" t="s">
        <v>43</v>
      </c>
      <c r="F291" s="497">
        <v>124300</v>
      </c>
      <c r="G291" s="497">
        <v>138500</v>
      </c>
      <c r="H291" s="498"/>
      <c r="I291" s="491">
        <f t="shared" si="22"/>
        <v>138500</v>
      </c>
      <c r="J291" s="507">
        <f t="shared" si="23"/>
        <v>0</v>
      </c>
      <c r="K291" s="464">
        <f t="shared" si="24"/>
        <v>1</v>
      </c>
      <c r="L291" s="464">
        <f>IF(J291=1,SUM($J$6:J291),0)</f>
        <v>0</v>
      </c>
      <c r="M291" s="464">
        <f>IF(K291=1,SUM($K$6:K291),0)</f>
        <v>201227160.798931</v>
      </c>
      <c r="N291" s="509">
        <f t="shared" si="25"/>
        <v>201227160.798931</v>
      </c>
      <c r="O291" s="464">
        <f t="shared" si="26"/>
        <v>0</v>
      </c>
      <c r="P291" s="464">
        <f>IF(O291=1,SUM($O$6:O291),0)</f>
        <v>0</v>
      </c>
    </row>
    <row r="292" customHeight="1" spans="1:16">
      <c r="A292" s="483"/>
      <c r="B292" s="493">
        <v>18</v>
      </c>
      <c r="C292" s="203" t="s">
        <v>333</v>
      </c>
      <c r="D292" s="494" t="s">
        <v>45</v>
      </c>
      <c r="E292" s="495" t="s">
        <v>43</v>
      </c>
      <c r="F292" s="497">
        <v>114000</v>
      </c>
      <c r="G292" s="497">
        <v>127000</v>
      </c>
      <c r="H292" s="498"/>
      <c r="I292" s="491">
        <f t="shared" si="22"/>
        <v>127000</v>
      </c>
      <c r="J292" s="507">
        <f t="shared" si="23"/>
        <v>0</v>
      </c>
      <c r="K292" s="464">
        <f t="shared" si="24"/>
        <v>1</v>
      </c>
      <c r="L292" s="464">
        <f>IF(J292=1,SUM($J$6:J292),0)</f>
        <v>0</v>
      </c>
      <c r="M292" s="464">
        <f>IF(K292=1,SUM($K$6:K292),0)</f>
        <v>201227161.798931</v>
      </c>
      <c r="N292" s="509">
        <f t="shared" si="25"/>
        <v>201227161.798931</v>
      </c>
      <c r="O292" s="464">
        <f t="shared" si="26"/>
        <v>0</v>
      </c>
      <c r="P292" s="464">
        <f>IF(O292=1,SUM($O$6:O292),0)</f>
        <v>0</v>
      </c>
    </row>
    <row r="293" customHeight="1" spans="1:16">
      <c r="A293" s="483"/>
      <c r="B293" s="493">
        <v>19</v>
      </c>
      <c r="C293" s="203" t="s">
        <v>334</v>
      </c>
      <c r="D293" s="494" t="s">
        <v>45</v>
      </c>
      <c r="E293" s="495" t="s">
        <v>43</v>
      </c>
      <c r="F293" s="497">
        <v>146000</v>
      </c>
      <c r="G293" s="497">
        <v>162600</v>
      </c>
      <c r="H293" s="498"/>
      <c r="I293" s="491">
        <f t="shared" si="22"/>
        <v>162600</v>
      </c>
      <c r="J293" s="507">
        <f t="shared" si="23"/>
        <v>0</v>
      </c>
      <c r="K293" s="464">
        <f t="shared" si="24"/>
        <v>1</v>
      </c>
      <c r="L293" s="464">
        <f>IF(J293=1,SUM($J$6:J293),0)</f>
        <v>0</v>
      </c>
      <c r="M293" s="464">
        <f>IF(K293=1,SUM($K$6:K293),0)</f>
        <v>201227162.798931</v>
      </c>
      <c r="N293" s="509">
        <f t="shared" si="25"/>
        <v>201227162.798931</v>
      </c>
      <c r="O293" s="464">
        <f t="shared" si="26"/>
        <v>0</v>
      </c>
      <c r="P293" s="464">
        <f>IF(O293=1,SUM($O$6:O293),0)</f>
        <v>0</v>
      </c>
    </row>
    <row r="294" customHeight="1" spans="1:16">
      <c r="A294" s="483"/>
      <c r="B294" s="493">
        <v>20</v>
      </c>
      <c r="C294" s="203" t="s">
        <v>335</v>
      </c>
      <c r="D294" s="494" t="s">
        <v>45</v>
      </c>
      <c r="E294" s="495" t="s">
        <v>43</v>
      </c>
      <c r="F294" s="497">
        <v>156000</v>
      </c>
      <c r="G294" s="497">
        <v>173800</v>
      </c>
      <c r="H294" s="498"/>
      <c r="I294" s="491">
        <f t="shared" si="22"/>
        <v>173800</v>
      </c>
      <c r="J294" s="507">
        <f t="shared" si="23"/>
        <v>0</v>
      </c>
      <c r="K294" s="464">
        <f t="shared" si="24"/>
        <v>1</v>
      </c>
      <c r="L294" s="464">
        <f>IF(J294=1,SUM($J$6:J294),0)</f>
        <v>0</v>
      </c>
      <c r="M294" s="464">
        <f>IF(K294=1,SUM($K$6:K294),0)</f>
        <v>201227163.798931</v>
      </c>
      <c r="N294" s="509">
        <f t="shared" si="25"/>
        <v>201227163.798931</v>
      </c>
      <c r="O294" s="464">
        <f t="shared" si="26"/>
        <v>0</v>
      </c>
      <c r="P294" s="464">
        <f>IF(O294=1,SUM($O$6:O294),0)</f>
        <v>0</v>
      </c>
    </row>
    <row r="295" customHeight="1" spans="1:16">
      <c r="A295" s="483"/>
      <c r="B295" s="493">
        <v>21</v>
      </c>
      <c r="C295" s="203" t="s">
        <v>336</v>
      </c>
      <c r="D295" s="494" t="s">
        <v>45</v>
      </c>
      <c r="E295" s="495" t="s">
        <v>43</v>
      </c>
      <c r="F295" s="497">
        <v>17200</v>
      </c>
      <c r="G295" s="497">
        <v>19200</v>
      </c>
      <c r="H295" s="498"/>
      <c r="I295" s="491">
        <f t="shared" si="22"/>
        <v>19200</v>
      </c>
      <c r="J295" s="507">
        <f t="shared" si="23"/>
        <v>0</v>
      </c>
      <c r="K295" s="464">
        <f t="shared" si="24"/>
        <v>1</v>
      </c>
      <c r="L295" s="464">
        <f>IF(J295=1,SUM($J$6:J295),0)</f>
        <v>0</v>
      </c>
      <c r="M295" s="464">
        <f>IF(K295=1,SUM($K$6:K295),0)</f>
        <v>201227164.798931</v>
      </c>
      <c r="N295" s="509">
        <f t="shared" si="25"/>
        <v>201227164.798931</v>
      </c>
      <c r="O295" s="464">
        <f t="shared" si="26"/>
        <v>0</v>
      </c>
      <c r="P295" s="464">
        <f>IF(O295=1,SUM($O$6:O295),0)</f>
        <v>0</v>
      </c>
    </row>
    <row r="296" customHeight="1" spans="1:16">
      <c r="A296" s="483"/>
      <c r="B296" s="493">
        <v>22</v>
      </c>
      <c r="C296" s="203" t="s">
        <v>337</v>
      </c>
      <c r="D296" s="494" t="s">
        <v>45</v>
      </c>
      <c r="E296" s="495" t="s">
        <v>43</v>
      </c>
      <c r="F296" s="497">
        <v>21900</v>
      </c>
      <c r="G296" s="497">
        <v>24400</v>
      </c>
      <c r="H296" s="498"/>
      <c r="I296" s="491">
        <f t="shared" si="22"/>
        <v>24400</v>
      </c>
      <c r="J296" s="507">
        <f t="shared" si="23"/>
        <v>0</v>
      </c>
      <c r="K296" s="464">
        <f t="shared" si="24"/>
        <v>1</v>
      </c>
      <c r="L296" s="464">
        <f>IF(J296=1,SUM($J$6:J296),0)</f>
        <v>0</v>
      </c>
      <c r="M296" s="464">
        <f>IF(K296=1,SUM($K$6:K296),0)</f>
        <v>201227165.798931</v>
      </c>
      <c r="N296" s="509">
        <f t="shared" si="25"/>
        <v>201227165.798931</v>
      </c>
      <c r="O296" s="464">
        <f t="shared" si="26"/>
        <v>0</v>
      </c>
      <c r="P296" s="464">
        <f>IF(O296=1,SUM($O$6:O296),0)</f>
        <v>0</v>
      </c>
    </row>
    <row r="297" customHeight="1" spans="1:16">
      <c r="A297" s="483"/>
      <c r="B297" s="493">
        <v>23</v>
      </c>
      <c r="C297" s="203" t="s">
        <v>338</v>
      </c>
      <c r="D297" s="494" t="s">
        <v>45</v>
      </c>
      <c r="E297" s="495" t="s">
        <v>43</v>
      </c>
      <c r="F297" s="497">
        <v>21900</v>
      </c>
      <c r="G297" s="497">
        <v>24400</v>
      </c>
      <c r="H297" s="498"/>
      <c r="I297" s="491">
        <f t="shared" si="22"/>
        <v>24400</v>
      </c>
      <c r="J297" s="507">
        <f t="shared" si="23"/>
        <v>0</v>
      </c>
      <c r="K297" s="464">
        <f t="shared" si="24"/>
        <v>1</v>
      </c>
      <c r="L297" s="464">
        <f>IF(J297=1,SUM($J$6:J297),0)</f>
        <v>0</v>
      </c>
      <c r="M297" s="464">
        <f>IF(K297=1,SUM($K$6:K297),0)</f>
        <v>201227166.798931</v>
      </c>
      <c r="N297" s="509">
        <f t="shared" si="25"/>
        <v>201227166.798931</v>
      </c>
      <c r="O297" s="464">
        <f t="shared" si="26"/>
        <v>0</v>
      </c>
      <c r="P297" s="464">
        <f>IF(O297=1,SUM($O$6:O297),0)</f>
        <v>0</v>
      </c>
    </row>
    <row r="298" customHeight="1" spans="1:16">
      <c r="A298" s="483"/>
      <c r="B298" s="493">
        <v>24</v>
      </c>
      <c r="C298" s="203" t="s">
        <v>339</v>
      </c>
      <c r="D298" s="494" t="s">
        <v>45</v>
      </c>
      <c r="E298" s="495" t="s">
        <v>43</v>
      </c>
      <c r="F298" s="497">
        <v>23500</v>
      </c>
      <c r="G298" s="497">
        <v>26200</v>
      </c>
      <c r="H298" s="498"/>
      <c r="I298" s="491">
        <f t="shared" si="22"/>
        <v>26200</v>
      </c>
      <c r="J298" s="507">
        <f t="shared" si="23"/>
        <v>0</v>
      </c>
      <c r="K298" s="464">
        <f t="shared" si="24"/>
        <v>1</v>
      </c>
      <c r="L298" s="464">
        <f>IF(J298=1,SUM($J$6:J298),0)</f>
        <v>0</v>
      </c>
      <c r="M298" s="464">
        <f>IF(K298=1,SUM($K$6:K298),0)</f>
        <v>201227167.798931</v>
      </c>
      <c r="N298" s="509">
        <f t="shared" si="25"/>
        <v>201227167.798931</v>
      </c>
      <c r="O298" s="464">
        <f t="shared" si="26"/>
        <v>0</v>
      </c>
      <c r="P298" s="464">
        <f>IF(O298=1,SUM($O$6:O298),0)</f>
        <v>0</v>
      </c>
    </row>
    <row r="299" customHeight="1" spans="1:16">
      <c r="A299" s="483"/>
      <c r="B299" s="493">
        <v>25</v>
      </c>
      <c r="C299" s="203" t="s">
        <v>340</v>
      </c>
      <c r="D299" s="494" t="s">
        <v>45</v>
      </c>
      <c r="E299" s="495" t="s">
        <v>43</v>
      </c>
      <c r="F299" s="497">
        <v>26100</v>
      </c>
      <c r="G299" s="497">
        <v>29100</v>
      </c>
      <c r="H299" s="498"/>
      <c r="I299" s="491">
        <f t="shared" si="22"/>
        <v>29100</v>
      </c>
      <c r="J299" s="507">
        <f t="shared" si="23"/>
        <v>0</v>
      </c>
      <c r="K299" s="464">
        <f t="shared" si="24"/>
        <v>1</v>
      </c>
      <c r="L299" s="464">
        <f>IF(J299=1,SUM($J$6:J299),0)</f>
        <v>0</v>
      </c>
      <c r="M299" s="464">
        <f>IF(K299=1,SUM($K$6:K299),0)</f>
        <v>201227168.798931</v>
      </c>
      <c r="N299" s="509">
        <f t="shared" si="25"/>
        <v>201227168.798931</v>
      </c>
      <c r="O299" s="464">
        <f t="shared" si="26"/>
        <v>0</v>
      </c>
      <c r="P299" s="464">
        <f>IF(O299=1,SUM($O$6:O299),0)</f>
        <v>0</v>
      </c>
    </row>
    <row r="300" customHeight="1" spans="1:16">
      <c r="A300" s="483"/>
      <c r="B300" s="493">
        <v>26</v>
      </c>
      <c r="C300" s="203" t="s">
        <v>341</v>
      </c>
      <c r="D300" s="494" t="s">
        <v>45</v>
      </c>
      <c r="E300" s="495" t="s">
        <v>43</v>
      </c>
      <c r="F300" s="497">
        <v>35500</v>
      </c>
      <c r="G300" s="497">
        <v>39500</v>
      </c>
      <c r="H300" s="498"/>
      <c r="I300" s="491">
        <f t="shared" si="22"/>
        <v>39500</v>
      </c>
      <c r="J300" s="507">
        <f t="shared" si="23"/>
        <v>0</v>
      </c>
      <c r="K300" s="464">
        <f t="shared" si="24"/>
        <v>1</v>
      </c>
      <c r="L300" s="464">
        <f>IF(J300=1,SUM($J$6:J300),0)</f>
        <v>0</v>
      </c>
      <c r="M300" s="464">
        <f>IF(K300=1,SUM($K$6:K300),0)</f>
        <v>201227169.798931</v>
      </c>
      <c r="N300" s="509">
        <f t="shared" si="25"/>
        <v>201227169.798931</v>
      </c>
      <c r="O300" s="464">
        <f t="shared" si="26"/>
        <v>0</v>
      </c>
      <c r="P300" s="464">
        <f>IF(O300=1,SUM($O$6:O300),0)</f>
        <v>0</v>
      </c>
    </row>
    <row r="301" customHeight="1" spans="1:16">
      <c r="A301" s="483"/>
      <c r="B301" s="493">
        <v>27</v>
      </c>
      <c r="C301" s="203" t="s">
        <v>342</v>
      </c>
      <c r="D301" s="494" t="s">
        <v>45</v>
      </c>
      <c r="E301" s="495" t="s">
        <v>43</v>
      </c>
      <c r="F301" s="497">
        <v>46200</v>
      </c>
      <c r="G301" s="497">
        <v>51500</v>
      </c>
      <c r="H301" s="498"/>
      <c r="I301" s="491">
        <f t="shared" si="22"/>
        <v>51500</v>
      </c>
      <c r="J301" s="507">
        <f t="shared" si="23"/>
        <v>0</v>
      </c>
      <c r="K301" s="464">
        <f t="shared" si="24"/>
        <v>1</v>
      </c>
      <c r="L301" s="464">
        <f>IF(J301=1,SUM($J$6:J301),0)</f>
        <v>0</v>
      </c>
      <c r="M301" s="464">
        <f>IF(K301=1,SUM($K$6:K301),0)</f>
        <v>201227170.798931</v>
      </c>
      <c r="N301" s="509">
        <f t="shared" si="25"/>
        <v>201227170.798931</v>
      </c>
      <c r="O301" s="464">
        <f t="shared" si="26"/>
        <v>0</v>
      </c>
      <c r="P301" s="464">
        <f>IF(O301=1,SUM($O$6:O301),0)</f>
        <v>0</v>
      </c>
    </row>
    <row r="302" customHeight="1" spans="1:16">
      <c r="A302" s="483"/>
      <c r="B302" s="493">
        <v>28</v>
      </c>
      <c r="C302" s="203" t="s">
        <v>343</v>
      </c>
      <c r="D302" s="494" t="s">
        <v>45</v>
      </c>
      <c r="E302" s="495" t="s">
        <v>43</v>
      </c>
      <c r="F302" s="497">
        <v>68700</v>
      </c>
      <c r="G302" s="497">
        <v>76500</v>
      </c>
      <c r="H302" s="498"/>
      <c r="I302" s="491">
        <f t="shared" si="22"/>
        <v>76500</v>
      </c>
      <c r="J302" s="507">
        <f t="shared" si="23"/>
        <v>0</v>
      </c>
      <c r="K302" s="464">
        <f t="shared" si="24"/>
        <v>1</v>
      </c>
      <c r="L302" s="464">
        <f>IF(J302=1,SUM($J$6:J302),0)</f>
        <v>0</v>
      </c>
      <c r="M302" s="464">
        <f>IF(K302=1,SUM($K$6:K302),0)</f>
        <v>201227171.798931</v>
      </c>
      <c r="N302" s="509">
        <f t="shared" si="25"/>
        <v>201227171.798931</v>
      </c>
      <c r="O302" s="464">
        <f t="shared" si="26"/>
        <v>0</v>
      </c>
      <c r="P302" s="464">
        <f>IF(O302=1,SUM($O$6:O302),0)</f>
        <v>0</v>
      </c>
    </row>
    <row r="303" customHeight="1" spans="1:16">
      <c r="A303" s="483"/>
      <c r="B303" s="493">
        <v>29</v>
      </c>
      <c r="C303" s="203" t="s">
        <v>344</v>
      </c>
      <c r="D303" s="494" t="s">
        <v>45</v>
      </c>
      <c r="E303" s="495" t="s">
        <v>43</v>
      </c>
      <c r="F303" s="497">
        <v>76800</v>
      </c>
      <c r="G303" s="497">
        <v>85500</v>
      </c>
      <c r="H303" s="498"/>
      <c r="I303" s="491">
        <f t="shared" si="22"/>
        <v>85500</v>
      </c>
      <c r="J303" s="507">
        <f t="shared" si="23"/>
        <v>0</v>
      </c>
      <c r="K303" s="464">
        <f t="shared" si="24"/>
        <v>1</v>
      </c>
      <c r="L303" s="464">
        <f>IF(J303=1,SUM($J$6:J303),0)</f>
        <v>0</v>
      </c>
      <c r="M303" s="464">
        <f>IF(K303=1,SUM($K$6:K303),0)</f>
        <v>201227172.798931</v>
      </c>
      <c r="N303" s="509">
        <f t="shared" si="25"/>
        <v>201227172.798931</v>
      </c>
      <c r="O303" s="464">
        <f t="shared" si="26"/>
        <v>0</v>
      </c>
      <c r="P303" s="464">
        <f>IF(O303=1,SUM($O$6:O303),0)</f>
        <v>0</v>
      </c>
    </row>
    <row r="304" customHeight="1" spans="1:16">
      <c r="A304" s="483"/>
      <c r="B304" s="493">
        <v>30</v>
      </c>
      <c r="C304" s="203" t="s">
        <v>345</v>
      </c>
      <c r="D304" s="494" t="s">
        <v>45</v>
      </c>
      <c r="E304" s="495" t="s">
        <v>43</v>
      </c>
      <c r="F304" s="497">
        <v>23000</v>
      </c>
      <c r="G304" s="497">
        <v>25600</v>
      </c>
      <c r="H304" s="498"/>
      <c r="I304" s="491">
        <f t="shared" si="22"/>
        <v>25600</v>
      </c>
      <c r="J304" s="507">
        <f t="shared" si="23"/>
        <v>0</v>
      </c>
      <c r="K304" s="464">
        <f t="shared" si="24"/>
        <v>1</v>
      </c>
      <c r="L304" s="464">
        <f>IF(J304=1,SUM($J$6:J304),0)</f>
        <v>0</v>
      </c>
      <c r="M304" s="464">
        <f>IF(K304=1,SUM($K$6:K304),0)</f>
        <v>201227173.798931</v>
      </c>
      <c r="N304" s="509">
        <f t="shared" si="25"/>
        <v>201227173.798931</v>
      </c>
      <c r="O304" s="464">
        <f t="shared" si="26"/>
        <v>0</v>
      </c>
      <c r="P304" s="464">
        <f>IF(O304=1,SUM($O$6:O304),0)</f>
        <v>0</v>
      </c>
    </row>
    <row r="305" customHeight="1" spans="1:16">
      <c r="A305" s="483"/>
      <c r="B305" s="493">
        <v>31</v>
      </c>
      <c r="C305" s="203" t="s">
        <v>346</v>
      </c>
      <c r="D305" s="494" t="s">
        <v>45</v>
      </c>
      <c r="E305" s="495" t="s">
        <v>43</v>
      </c>
      <c r="F305" s="497">
        <v>25700</v>
      </c>
      <c r="G305" s="497">
        <v>28600</v>
      </c>
      <c r="H305" s="498"/>
      <c r="I305" s="491">
        <f t="shared" si="22"/>
        <v>28600</v>
      </c>
      <c r="J305" s="507">
        <f t="shared" si="23"/>
        <v>0</v>
      </c>
      <c r="K305" s="464">
        <f t="shared" si="24"/>
        <v>1</v>
      </c>
      <c r="L305" s="464">
        <f>IF(J305=1,SUM($J$6:J305),0)</f>
        <v>0</v>
      </c>
      <c r="M305" s="464">
        <f>IF(K305=1,SUM($K$6:K305),0)</f>
        <v>201227174.798931</v>
      </c>
      <c r="N305" s="509">
        <f t="shared" si="25"/>
        <v>201227174.798931</v>
      </c>
      <c r="O305" s="464">
        <f t="shared" si="26"/>
        <v>0</v>
      </c>
      <c r="P305" s="464">
        <f>IF(O305=1,SUM($O$6:O305),0)</f>
        <v>0</v>
      </c>
    </row>
    <row r="306" customHeight="1" spans="1:16">
      <c r="A306" s="483"/>
      <c r="B306" s="493">
        <v>32</v>
      </c>
      <c r="C306" s="203" t="s">
        <v>347</v>
      </c>
      <c r="D306" s="494" t="s">
        <v>45</v>
      </c>
      <c r="E306" s="495" t="s">
        <v>43</v>
      </c>
      <c r="F306" s="497">
        <v>38100</v>
      </c>
      <c r="G306" s="497">
        <v>42400</v>
      </c>
      <c r="H306" s="498"/>
      <c r="I306" s="491">
        <f t="shared" si="22"/>
        <v>42400</v>
      </c>
      <c r="J306" s="507">
        <f t="shared" si="23"/>
        <v>0</v>
      </c>
      <c r="K306" s="464">
        <f t="shared" si="24"/>
        <v>1</v>
      </c>
      <c r="L306" s="464">
        <f>IF(J306=1,SUM($J$6:J306),0)</f>
        <v>0</v>
      </c>
      <c r="M306" s="464">
        <f>IF(K306=1,SUM($K$6:K306),0)</f>
        <v>201227175.798931</v>
      </c>
      <c r="N306" s="509">
        <f t="shared" si="25"/>
        <v>201227175.798931</v>
      </c>
      <c r="O306" s="464">
        <f t="shared" si="26"/>
        <v>0</v>
      </c>
      <c r="P306" s="464">
        <f>IF(O306=1,SUM($O$6:O306),0)</f>
        <v>0</v>
      </c>
    </row>
    <row r="307" customHeight="1" spans="1:16">
      <c r="A307" s="483"/>
      <c r="B307" s="493">
        <v>33</v>
      </c>
      <c r="C307" s="203" t="s">
        <v>348</v>
      </c>
      <c r="D307" s="494" t="s">
        <v>45</v>
      </c>
      <c r="E307" s="495" t="s">
        <v>43</v>
      </c>
      <c r="F307" s="497">
        <v>48000</v>
      </c>
      <c r="G307" s="497">
        <v>53500</v>
      </c>
      <c r="H307" s="498"/>
      <c r="I307" s="491">
        <f t="shared" si="22"/>
        <v>53500</v>
      </c>
      <c r="J307" s="507">
        <f t="shared" si="23"/>
        <v>0</v>
      </c>
      <c r="K307" s="464">
        <f t="shared" si="24"/>
        <v>1</v>
      </c>
      <c r="L307" s="464">
        <f>IF(J307=1,SUM($J$6:J307),0)</f>
        <v>0</v>
      </c>
      <c r="M307" s="464">
        <f>IF(K307=1,SUM($K$6:K307),0)</f>
        <v>201227176.798931</v>
      </c>
      <c r="N307" s="509">
        <f t="shared" si="25"/>
        <v>201227176.798931</v>
      </c>
      <c r="O307" s="464">
        <f t="shared" si="26"/>
        <v>0</v>
      </c>
      <c r="P307" s="464">
        <f>IF(O307=1,SUM($O$6:O307),0)</f>
        <v>0</v>
      </c>
    </row>
    <row r="308" customHeight="1" spans="1:16">
      <c r="A308" s="483"/>
      <c r="B308" s="493">
        <v>34</v>
      </c>
      <c r="C308" s="203" t="s">
        <v>349</v>
      </c>
      <c r="D308" s="494" t="s">
        <v>45</v>
      </c>
      <c r="E308" s="495" t="s">
        <v>43</v>
      </c>
      <c r="F308" s="497">
        <v>60000</v>
      </c>
      <c r="G308" s="497">
        <v>66800</v>
      </c>
      <c r="H308" s="498"/>
      <c r="I308" s="491">
        <f t="shared" si="22"/>
        <v>66800</v>
      </c>
      <c r="J308" s="507">
        <f t="shared" si="23"/>
        <v>0</v>
      </c>
      <c r="K308" s="464">
        <f t="shared" si="24"/>
        <v>1</v>
      </c>
      <c r="L308" s="464">
        <f>IF(J308=1,SUM($J$6:J308),0)</f>
        <v>0</v>
      </c>
      <c r="M308" s="464">
        <f>IF(K308=1,SUM($K$6:K308),0)</f>
        <v>201227177.798931</v>
      </c>
      <c r="N308" s="509">
        <f t="shared" si="25"/>
        <v>201227177.798931</v>
      </c>
      <c r="O308" s="464">
        <f t="shared" si="26"/>
        <v>0</v>
      </c>
      <c r="P308" s="464">
        <f>IF(O308=1,SUM($O$6:O308),0)</f>
        <v>0</v>
      </c>
    </row>
    <row r="309" customHeight="1" spans="1:16">
      <c r="A309" s="483"/>
      <c r="B309" s="493">
        <v>35</v>
      </c>
      <c r="C309" s="203" t="s">
        <v>350</v>
      </c>
      <c r="D309" s="494" t="s">
        <v>45</v>
      </c>
      <c r="E309" s="495" t="s">
        <v>43</v>
      </c>
      <c r="F309" s="497">
        <v>79000</v>
      </c>
      <c r="G309" s="497">
        <v>88000</v>
      </c>
      <c r="H309" s="498"/>
      <c r="I309" s="491">
        <f t="shared" si="22"/>
        <v>88000</v>
      </c>
      <c r="J309" s="507">
        <f t="shared" si="23"/>
        <v>0</v>
      </c>
      <c r="K309" s="464">
        <f t="shared" si="24"/>
        <v>1</v>
      </c>
      <c r="L309" s="464">
        <f>IF(J309=1,SUM($J$6:J309),0)</f>
        <v>0</v>
      </c>
      <c r="M309" s="464">
        <f>IF(K309=1,SUM($K$6:K309),0)</f>
        <v>201227178.798931</v>
      </c>
      <c r="N309" s="509">
        <f t="shared" si="25"/>
        <v>201227178.798931</v>
      </c>
      <c r="O309" s="464">
        <f t="shared" si="26"/>
        <v>0</v>
      </c>
      <c r="P309" s="464">
        <f>IF(O309=1,SUM($O$6:O309),0)</f>
        <v>0</v>
      </c>
    </row>
    <row r="310" customHeight="1" spans="1:16">
      <c r="A310" s="483"/>
      <c r="B310" s="493">
        <v>36</v>
      </c>
      <c r="C310" s="203" t="s">
        <v>351</v>
      </c>
      <c r="D310" s="494" t="s">
        <v>45</v>
      </c>
      <c r="E310" s="495" t="s">
        <v>43</v>
      </c>
      <c r="F310" s="497">
        <v>99600</v>
      </c>
      <c r="G310" s="497">
        <v>110900</v>
      </c>
      <c r="H310" s="498"/>
      <c r="I310" s="491">
        <f t="shared" si="22"/>
        <v>110900</v>
      </c>
      <c r="J310" s="507">
        <f t="shared" si="23"/>
        <v>0</v>
      </c>
      <c r="K310" s="464">
        <f t="shared" si="24"/>
        <v>1</v>
      </c>
      <c r="L310" s="464">
        <f>IF(J310=1,SUM($J$6:J310),0)</f>
        <v>0</v>
      </c>
      <c r="M310" s="464">
        <f>IF(K310=1,SUM($K$6:K310),0)</f>
        <v>201227179.798931</v>
      </c>
      <c r="N310" s="509">
        <f t="shared" si="25"/>
        <v>201227179.798931</v>
      </c>
      <c r="O310" s="464">
        <f t="shared" si="26"/>
        <v>0</v>
      </c>
      <c r="P310" s="464">
        <f>IF(O310=1,SUM($O$6:O310),0)</f>
        <v>0</v>
      </c>
    </row>
    <row r="311" customHeight="1" spans="1:16">
      <c r="A311" s="483"/>
      <c r="B311" s="493">
        <v>37</v>
      </c>
      <c r="C311" s="203" t="s">
        <v>352</v>
      </c>
      <c r="D311" s="494" t="s">
        <v>45</v>
      </c>
      <c r="E311" s="495" t="s">
        <v>43</v>
      </c>
      <c r="F311" s="497">
        <v>170800</v>
      </c>
      <c r="G311" s="497">
        <v>190300</v>
      </c>
      <c r="H311" s="498"/>
      <c r="I311" s="491">
        <f t="shared" si="22"/>
        <v>190300</v>
      </c>
      <c r="J311" s="507">
        <f t="shared" si="23"/>
        <v>0</v>
      </c>
      <c r="K311" s="464">
        <f t="shared" si="24"/>
        <v>1</v>
      </c>
      <c r="L311" s="464">
        <f>IF(J311=1,SUM($J$6:J311),0)</f>
        <v>0</v>
      </c>
      <c r="M311" s="464">
        <f>IF(K311=1,SUM($K$6:K311),0)</f>
        <v>201227180.798931</v>
      </c>
      <c r="N311" s="509">
        <f t="shared" si="25"/>
        <v>201227180.798931</v>
      </c>
      <c r="O311" s="464">
        <f t="shared" si="26"/>
        <v>0</v>
      </c>
      <c r="P311" s="464">
        <f>IF(O311=1,SUM($O$6:O311),0)</f>
        <v>0</v>
      </c>
    </row>
    <row r="312" customHeight="1" spans="1:16">
      <c r="A312" s="483"/>
      <c r="B312" s="493">
        <v>38</v>
      </c>
      <c r="C312" s="203" t="s">
        <v>353</v>
      </c>
      <c r="D312" s="494" t="s">
        <v>45</v>
      </c>
      <c r="E312" s="495" t="s">
        <v>43</v>
      </c>
      <c r="F312" s="497">
        <v>197400</v>
      </c>
      <c r="G312" s="497">
        <v>219900</v>
      </c>
      <c r="H312" s="498"/>
      <c r="I312" s="491">
        <f t="shared" si="22"/>
        <v>219900</v>
      </c>
      <c r="J312" s="507">
        <f t="shared" si="23"/>
        <v>0</v>
      </c>
      <c r="K312" s="464">
        <f t="shared" si="24"/>
        <v>1</v>
      </c>
      <c r="L312" s="464">
        <f>IF(J312=1,SUM($J$6:J312),0)</f>
        <v>0</v>
      </c>
      <c r="M312" s="464">
        <f>IF(K312=1,SUM($K$6:K312),0)</f>
        <v>201227181.798931</v>
      </c>
      <c r="N312" s="509">
        <f t="shared" si="25"/>
        <v>201227181.798931</v>
      </c>
      <c r="O312" s="464">
        <f t="shared" si="26"/>
        <v>0</v>
      </c>
      <c r="P312" s="464">
        <f>IF(O312=1,SUM($O$6:O312),0)</f>
        <v>0</v>
      </c>
    </row>
    <row r="313" customHeight="1" spans="1:16">
      <c r="A313" s="483"/>
      <c r="B313" s="493">
        <v>39</v>
      </c>
      <c r="C313" s="203" t="s">
        <v>354</v>
      </c>
      <c r="D313" s="494" t="s">
        <v>45</v>
      </c>
      <c r="E313" s="495" t="s">
        <v>43</v>
      </c>
      <c r="F313" s="497">
        <v>158100</v>
      </c>
      <c r="G313" s="497">
        <v>176100</v>
      </c>
      <c r="H313" s="498"/>
      <c r="I313" s="491">
        <f t="shared" si="22"/>
        <v>176100</v>
      </c>
      <c r="J313" s="507">
        <f t="shared" si="23"/>
        <v>0</v>
      </c>
      <c r="K313" s="464">
        <f t="shared" si="24"/>
        <v>1</v>
      </c>
      <c r="L313" s="464">
        <f>IF(J313=1,SUM($J$6:J313),0)</f>
        <v>0</v>
      </c>
      <c r="M313" s="464">
        <f>IF(K313=1,SUM($K$6:K313),0)</f>
        <v>201227182.798931</v>
      </c>
      <c r="N313" s="509">
        <f t="shared" si="25"/>
        <v>201227182.798931</v>
      </c>
      <c r="O313" s="464">
        <f t="shared" si="26"/>
        <v>0</v>
      </c>
      <c r="P313" s="464">
        <f>IF(O313=1,SUM($O$6:O313),0)</f>
        <v>0</v>
      </c>
    </row>
    <row r="314" customHeight="1" spans="1:16">
      <c r="A314" s="483"/>
      <c r="B314" s="493"/>
      <c r="C314" s="203" t="s">
        <v>122</v>
      </c>
      <c r="D314" s="494" t="s">
        <v>122</v>
      </c>
      <c r="E314" s="495"/>
      <c r="F314" s="497"/>
      <c r="G314" s="497"/>
      <c r="H314" s="498"/>
      <c r="I314" s="491">
        <f t="shared" si="22"/>
        <v>0</v>
      </c>
      <c r="J314" s="507">
        <f t="shared" si="23"/>
        <v>0</v>
      </c>
      <c r="K314" s="464">
        <f t="shared" si="24"/>
        <v>0</v>
      </c>
      <c r="L314" s="464">
        <f>IF(J314=1,SUM($J$6:J314),0)</f>
        <v>0</v>
      </c>
      <c r="M314" s="464">
        <f>IF(K314=1,SUM($K$6:K314),0)</f>
        <v>0</v>
      </c>
      <c r="N314" s="509">
        <f t="shared" si="25"/>
        <v>0</v>
      </c>
      <c r="O314" s="464">
        <f t="shared" si="26"/>
        <v>0</v>
      </c>
      <c r="P314" s="464">
        <f>IF(O314=1,SUM($O$6:O314),0)</f>
        <v>0</v>
      </c>
    </row>
    <row r="315" customHeight="1" spans="1:16">
      <c r="A315" s="483"/>
      <c r="B315" s="493" t="s">
        <v>355</v>
      </c>
      <c r="C315" s="203" t="s">
        <v>356</v>
      </c>
      <c r="D315" s="494" t="s">
        <v>122</v>
      </c>
      <c r="E315" s="495"/>
      <c r="F315" s="497"/>
      <c r="G315" s="497"/>
      <c r="H315" s="498"/>
      <c r="I315" s="491">
        <f t="shared" si="22"/>
        <v>0</v>
      </c>
      <c r="J315" s="507">
        <f t="shared" si="23"/>
        <v>0</v>
      </c>
      <c r="K315" s="464">
        <f t="shared" si="24"/>
        <v>0</v>
      </c>
      <c r="L315" s="464">
        <f>IF(J315=1,SUM($J$6:J315),0)</f>
        <v>0</v>
      </c>
      <c r="M315" s="464">
        <f>IF(K315=1,SUM($K$6:K315),0)</f>
        <v>0</v>
      </c>
      <c r="N315" s="509">
        <f t="shared" si="25"/>
        <v>0</v>
      </c>
      <c r="O315" s="464">
        <f t="shared" si="26"/>
        <v>0</v>
      </c>
      <c r="P315" s="464">
        <f>IF(O315=1,SUM($O$6:O315),0)</f>
        <v>0</v>
      </c>
    </row>
    <row r="316" customHeight="1" spans="1:16">
      <c r="A316" s="483"/>
      <c r="B316" s="510">
        <v>1</v>
      </c>
      <c r="C316" s="203" t="s">
        <v>357</v>
      </c>
      <c r="D316" s="494" t="s">
        <v>45</v>
      </c>
      <c r="E316" s="495" t="s">
        <v>358</v>
      </c>
      <c r="F316" s="497">
        <v>125000</v>
      </c>
      <c r="G316" s="497">
        <v>125000</v>
      </c>
      <c r="H316" s="498"/>
      <c r="I316" s="491">
        <f t="shared" si="22"/>
        <v>125000</v>
      </c>
      <c r="J316" s="507">
        <f t="shared" si="23"/>
        <v>0</v>
      </c>
      <c r="K316" s="464">
        <f t="shared" si="24"/>
        <v>1</v>
      </c>
      <c r="L316" s="464">
        <f>IF(J316=1,SUM($J$6:J316),0)</f>
        <v>0</v>
      </c>
      <c r="M316" s="464">
        <f>IF(K316=1,SUM($K$6:K316),0)</f>
        <v>201227183.798931</v>
      </c>
      <c r="N316" s="509">
        <f t="shared" si="25"/>
        <v>201227183.798931</v>
      </c>
      <c r="O316" s="464">
        <f t="shared" si="26"/>
        <v>0</v>
      </c>
      <c r="P316" s="464">
        <f>IF(O316=1,SUM($O$6:O316),0)</f>
        <v>0</v>
      </c>
    </row>
    <row r="317" customHeight="1" spans="1:16">
      <c r="A317" s="483"/>
      <c r="B317" s="510">
        <v>2</v>
      </c>
      <c r="C317" s="203" t="s">
        <v>359</v>
      </c>
      <c r="D317" s="494" t="s">
        <v>45</v>
      </c>
      <c r="E317" s="495" t="s">
        <v>360</v>
      </c>
      <c r="F317" s="497">
        <v>74000</v>
      </c>
      <c r="G317" s="497">
        <v>74000</v>
      </c>
      <c r="H317" s="498"/>
      <c r="I317" s="491">
        <f t="shared" si="22"/>
        <v>74000</v>
      </c>
      <c r="J317" s="507">
        <f t="shared" si="23"/>
        <v>0</v>
      </c>
      <c r="K317" s="464">
        <f t="shared" si="24"/>
        <v>1</v>
      </c>
      <c r="L317" s="464">
        <f>IF(J317=1,SUM($J$6:J317),0)</f>
        <v>0</v>
      </c>
      <c r="M317" s="464">
        <f>IF(K317=1,SUM($K$6:K317),0)</f>
        <v>201227184.798931</v>
      </c>
      <c r="N317" s="509">
        <f t="shared" si="25"/>
        <v>201227184.798931</v>
      </c>
      <c r="O317" s="464">
        <f t="shared" si="26"/>
        <v>0</v>
      </c>
      <c r="P317" s="464">
        <f>IF(O317=1,SUM($O$6:O317),0)</f>
        <v>0</v>
      </c>
    </row>
    <row r="318" customHeight="1" spans="1:16">
      <c r="A318" s="483"/>
      <c r="B318" s="510">
        <v>3</v>
      </c>
      <c r="C318" s="203" t="s">
        <v>361</v>
      </c>
      <c r="D318" s="494" t="s">
        <v>45</v>
      </c>
      <c r="E318" s="495" t="s">
        <v>43</v>
      </c>
      <c r="F318" s="497">
        <v>4500</v>
      </c>
      <c r="G318" s="497">
        <v>4500</v>
      </c>
      <c r="H318" s="498"/>
      <c r="I318" s="491">
        <f t="shared" si="22"/>
        <v>4500</v>
      </c>
      <c r="J318" s="507">
        <f t="shared" si="23"/>
        <v>0</v>
      </c>
      <c r="K318" s="464">
        <f t="shared" si="24"/>
        <v>1</v>
      </c>
      <c r="L318" s="464">
        <f>IF(J318=1,SUM($J$6:J318),0)</f>
        <v>0</v>
      </c>
      <c r="M318" s="464">
        <f>IF(K318=1,SUM($K$6:K318),0)</f>
        <v>201227185.798931</v>
      </c>
      <c r="N318" s="509">
        <f t="shared" si="25"/>
        <v>201227185.798931</v>
      </c>
      <c r="O318" s="464">
        <f t="shared" si="26"/>
        <v>0</v>
      </c>
      <c r="P318" s="464">
        <f>IF(O318=1,SUM($O$6:O318),0)</f>
        <v>0</v>
      </c>
    </row>
    <row r="319" customHeight="1" spans="1:16">
      <c r="A319" s="483"/>
      <c r="B319" s="510">
        <v>4</v>
      </c>
      <c r="C319" s="203" t="s">
        <v>362</v>
      </c>
      <c r="D319" s="494" t="s">
        <v>45</v>
      </c>
      <c r="E319" s="495" t="s">
        <v>143</v>
      </c>
      <c r="F319" s="497">
        <v>3888</v>
      </c>
      <c r="G319" s="497">
        <v>3888</v>
      </c>
      <c r="H319" s="498"/>
      <c r="I319" s="491">
        <f t="shared" si="22"/>
        <v>3888</v>
      </c>
      <c r="J319" s="507">
        <f t="shared" si="23"/>
        <v>0</v>
      </c>
      <c r="K319" s="464">
        <f t="shared" si="24"/>
        <v>1</v>
      </c>
      <c r="L319" s="464">
        <f>IF(J319=1,SUM($J$6:J319),0)</f>
        <v>0</v>
      </c>
      <c r="M319" s="464">
        <f>IF(K319=1,SUM($K$6:K319),0)</f>
        <v>201227186.798931</v>
      </c>
      <c r="N319" s="509">
        <f t="shared" si="25"/>
        <v>201227186.798931</v>
      </c>
      <c r="O319" s="464">
        <f t="shared" si="26"/>
        <v>0</v>
      </c>
      <c r="P319" s="464">
        <f>IF(O319=1,SUM($O$6:O319),0)</f>
        <v>0</v>
      </c>
    </row>
    <row r="320" customHeight="1" spans="1:16">
      <c r="A320" s="483"/>
      <c r="B320" s="510">
        <v>5</v>
      </c>
      <c r="C320" s="203" t="s">
        <v>363</v>
      </c>
      <c r="D320" s="494" t="s">
        <v>45</v>
      </c>
      <c r="E320" s="495" t="s">
        <v>143</v>
      </c>
      <c r="F320" s="497">
        <v>2900</v>
      </c>
      <c r="G320" s="497">
        <v>2900</v>
      </c>
      <c r="H320" s="498"/>
      <c r="I320" s="491">
        <f t="shared" si="22"/>
        <v>2900</v>
      </c>
      <c r="J320" s="507">
        <f t="shared" si="23"/>
        <v>0</v>
      </c>
      <c r="K320" s="464">
        <f t="shared" si="24"/>
        <v>1</v>
      </c>
      <c r="L320" s="464">
        <f>IF(J320=1,SUM($J$6:J320),0)</f>
        <v>0</v>
      </c>
      <c r="M320" s="464">
        <f>IF(K320=1,SUM($K$6:K320),0)</f>
        <v>201227187.798931</v>
      </c>
      <c r="N320" s="509">
        <f t="shared" si="25"/>
        <v>201227187.798931</v>
      </c>
      <c r="O320" s="464">
        <f t="shared" si="26"/>
        <v>0</v>
      </c>
      <c r="P320" s="464">
        <f>IF(O320=1,SUM($O$6:O320),0)</f>
        <v>0</v>
      </c>
    </row>
    <row r="321" customHeight="1" spans="1:16">
      <c r="A321" s="483"/>
      <c r="B321" s="510">
        <v>6</v>
      </c>
      <c r="C321" s="203" t="s">
        <v>364</v>
      </c>
      <c r="D321" s="494" t="s">
        <v>45</v>
      </c>
      <c r="E321" s="495" t="s">
        <v>143</v>
      </c>
      <c r="F321" s="497">
        <v>11500</v>
      </c>
      <c r="G321" s="497">
        <v>11500</v>
      </c>
      <c r="H321" s="498"/>
      <c r="I321" s="491">
        <f t="shared" si="22"/>
        <v>11500</v>
      </c>
      <c r="J321" s="507">
        <f t="shared" si="23"/>
        <v>0</v>
      </c>
      <c r="K321" s="464">
        <f t="shared" si="24"/>
        <v>1</v>
      </c>
      <c r="L321" s="464">
        <f>IF(J321=1,SUM($J$6:J321),0)</f>
        <v>0</v>
      </c>
      <c r="M321" s="464">
        <f>IF(K321=1,SUM($K$6:K321),0)</f>
        <v>201227188.798931</v>
      </c>
      <c r="N321" s="509">
        <f t="shared" si="25"/>
        <v>201227188.798931</v>
      </c>
      <c r="O321" s="464">
        <f t="shared" si="26"/>
        <v>0</v>
      </c>
      <c r="P321" s="464">
        <f>IF(O321=1,SUM($O$6:O321),0)</f>
        <v>0</v>
      </c>
    </row>
    <row r="322" customHeight="1" spans="1:16">
      <c r="A322" s="483"/>
      <c r="B322" s="510">
        <v>7</v>
      </c>
      <c r="C322" s="203" t="s">
        <v>365</v>
      </c>
      <c r="D322" s="494" t="s">
        <v>45</v>
      </c>
      <c r="E322" s="495" t="s">
        <v>143</v>
      </c>
      <c r="F322" s="497">
        <v>6100</v>
      </c>
      <c r="G322" s="497">
        <v>6100</v>
      </c>
      <c r="H322" s="498"/>
      <c r="I322" s="491">
        <f t="shared" ref="I322:I386" si="27">IF($I$5=$G$4,G322,(IF($I$5=$F$4,F322,0)))</f>
        <v>6100</v>
      </c>
      <c r="J322" s="507">
        <f t="shared" si="23"/>
        <v>0</v>
      </c>
      <c r="K322" s="464">
        <f t="shared" si="24"/>
        <v>1</v>
      </c>
      <c r="L322" s="464">
        <f>IF(J322=1,SUM($J$6:J322),0)</f>
        <v>0</v>
      </c>
      <c r="M322" s="464">
        <f>IF(K322=1,SUM($K$6:K322),0)</f>
        <v>201227189.798931</v>
      </c>
      <c r="N322" s="509">
        <f t="shared" si="25"/>
        <v>201227189.798931</v>
      </c>
      <c r="O322" s="464">
        <f t="shared" si="26"/>
        <v>0</v>
      </c>
      <c r="P322" s="464">
        <f>IF(O322=1,SUM($O$6:O322),0)</f>
        <v>0</v>
      </c>
    </row>
    <row r="323" customHeight="1" spans="1:16">
      <c r="A323" s="483"/>
      <c r="B323" s="510">
        <v>8</v>
      </c>
      <c r="C323" s="203" t="s">
        <v>366</v>
      </c>
      <c r="D323" s="494" t="s">
        <v>45</v>
      </c>
      <c r="E323" s="495" t="s">
        <v>43</v>
      </c>
      <c r="F323" s="497">
        <v>58600</v>
      </c>
      <c r="G323" s="497">
        <v>58600</v>
      </c>
      <c r="H323" s="498"/>
      <c r="I323" s="491">
        <f t="shared" si="27"/>
        <v>58600</v>
      </c>
      <c r="J323" s="507">
        <f t="shared" si="23"/>
        <v>0</v>
      </c>
      <c r="K323" s="464">
        <f t="shared" si="24"/>
        <v>1</v>
      </c>
      <c r="L323" s="464">
        <f>IF(J323=1,SUM($J$6:J323),0)</f>
        <v>0</v>
      </c>
      <c r="M323" s="464">
        <f>IF(K323=1,SUM($K$6:K323),0)</f>
        <v>201227190.798931</v>
      </c>
      <c r="N323" s="509">
        <f t="shared" si="25"/>
        <v>201227190.798931</v>
      </c>
      <c r="O323" s="464">
        <f t="shared" si="26"/>
        <v>0</v>
      </c>
      <c r="P323" s="464">
        <f>IF(O323=1,SUM($O$6:O323),0)</f>
        <v>0</v>
      </c>
    </row>
    <row r="324" customHeight="1" spans="1:16">
      <c r="A324" s="483"/>
      <c r="B324" s="510">
        <v>9</v>
      </c>
      <c r="C324" s="203" t="s">
        <v>367</v>
      </c>
      <c r="D324" s="494" t="s">
        <v>45</v>
      </c>
      <c r="E324" s="495" t="s">
        <v>143</v>
      </c>
      <c r="F324" s="497">
        <v>15400</v>
      </c>
      <c r="G324" s="497">
        <v>15400</v>
      </c>
      <c r="H324" s="498"/>
      <c r="I324" s="491">
        <f t="shared" si="27"/>
        <v>15400</v>
      </c>
      <c r="J324" s="507">
        <f t="shared" si="23"/>
        <v>0</v>
      </c>
      <c r="K324" s="464">
        <f t="shared" si="24"/>
        <v>1</v>
      </c>
      <c r="L324" s="464">
        <f>IF(J324=1,SUM($J$6:J324),0)</f>
        <v>0</v>
      </c>
      <c r="M324" s="464">
        <f>IF(K324=1,SUM($K$6:K324),0)</f>
        <v>201227191.798931</v>
      </c>
      <c r="N324" s="509">
        <f t="shared" si="25"/>
        <v>201227191.798931</v>
      </c>
      <c r="O324" s="464">
        <f t="shared" si="26"/>
        <v>0</v>
      </c>
      <c r="P324" s="464">
        <f>IF(O324=1,SUM($O$6:O324),0)</f>
        <v>0</v>
      </c>
    </row>
    <row r="325" customHeight="1" spans="1:16">
      <c r="A325" s="483"/>
      <c r="B325" s="510">
        <v>10</v>
      </c>
      <c r="C325" s="203" t="s">
        <v>368</v>
      </c>
      <c r="D325" s="494" t="s">
        <v>45</v>
      </c>
      <c r="E325" s="495" t="s">
        <v>143</v>
      </c>
      <c r="F325" s="497">
        <v>5300</v>
      </c>
      <c r="G325" s="497">
        <v>5300</v>
      </c>
      <c r="H325" s="498"/>
      <c r="I325" s="491">
        <f t="shared" si="27"/>
        <v>5300</v>
      </c>
      <c r="J325" s="507">
        <f t="shared" si="23"/>
        <v>0</v>
      </c>
      <c r="K325" s="464">
        <f t="shared" si="24"/>
        <v>1</v>
      </c>
      <c r="L325" s="464">
        <f>IF(J325=1,SUM($J$6:J325),0)</f>
        <v>0</v>
      </c>
      <c r="M325" s="464">
        <f>IF(K325=1,SUM($K$6:K325),0)</f>
        <v>201227192.798931</v>
      </c>
      <c r="N325" s="509">
        <f t="shared" si="25"/>
        <v>201227192.798931</v>
      </c>
      <c r="O325" s="464">
        <f t="shared" si="26"/>
        <v>0</v>
      </c>
      <c r="P325" s="464">
        <f>IF(O325=1,SUM($O$6:O325),0)</f>
        <v>0</v>
      </c>
    </row>
    <row r="326" customHeight="1" spans="1:16">
      <c r="A326" s="483"/>
      <c r="B326" s="510">
        <v>11</v>
      </c>
      <c r="C326" s="203" t="s">
        <v>369</v>
      </c>
      <c r="D326" s="494" t="s">
        <v>45</v>
      </c>
      <c r="E326" s="495" t="s">
        <v>143</v>
      </c>
      <c r="F326" s="497">
        <v>8900</v>
      </c>
      <c r="G326" s="497">
        <v>8900</v>
      </c>
      <c r="H326" s="498"/>
      <c r="I326" s="491">
        <f t="shared" si="27"/>
        <v>8900</v>
      </c>
      <c r="J326" s="507">
        <f t="shared" si="23"/>
        <v>0</v>
      </c>
      <c r="K326" s="464">
        <f t="shared" si="24"/>
        <v>1</v>
      </c>
      <c r="L326" s="464">
        <f>IF(J326=1,SUM($J$6:J326),0)</f>
        <v>0</v>
      </c>
      <c r="M326" s="464">
        <f>IF(K326=1,SUM($K$6:K326),0)</f>
        <v>201227193.798931</v>
      </c>
      <c r="N326" s="509">
        <f t="shared" si="25"/>
        <v>201227193.798931</v>
      </c>
      <c r="O326" s="464">
        <f t="shared" si="26"/>
        <v>0</v>
      </c>
      <c r="P326" s="464">
        <f>IF(O326=1,SUM($O$6:O326),0)</f>
        <v>0</v>
      </c>
    </row>
    <row r="327" customHeight="1" spans="1:16">
      <c r="A327" s="483"/>
      <c r="B327" s="510">
        <v>12</v>
      </c>
      <c r="C327" s="203" t="s">
        <v>370</v>
      </c>
      <c r="D327" s="494" t="s">
        <v>45</v>
      </c>
      <c r="E327" s="495" t="s">
        <v>143</v>
      </c>
      <c r="F327" s="497">
        <v>15800</v>
      </c>
      <c r="G327" s="497">
        <v>15800</v>
      </c>
      <c r="H327" s="498"/>
      <c r="I327" s="491">
        <f t="shared" si="27"/>
        <v>15800</v>
      </c>
      <c r="J327" s="507">
        <f t="shared" si="23"/>
        <v>0</v>
      </c>
      <c r="K327" s="464">
        <f t="shared" si="24"/>
        <v>1</v>
      </c>
      <c r="L327" s="464">
        <f>IF(J327=1,SUM($J$6:J327),0)</f>
        <v>0</v>
      </c>
      <c r="M327" s="464">
        <f>IF(K327=1,SUM($K$6:K327),0)</f>
        <v>201227194.798931</v>
      </c>
      <c r="N327" s="509">
        <f t="shared" si="25"/>
        <v>201227194.798931</v>
      </c>
      <c r="O327" s="464">
        <f t="shared" si="26"/>
        <v>0</v>
      </c>
      <c r="P327" s="464">
        <f>IF(O327=1,SUM($O$6:O327),0)</f>
        <v>0</v>
      </c>
    </row>
    <row r="328" customHeight="1" spans="1:16">
      <c r="A328" s="483"/>
      <c r="B328" s="510">
        <v>13</v>
      </c>
      <c r="C328" s="203" t="s">
        <v>371</v>
      </c>
      <c r="D328" s="494" t="s">
        <v>45</v>
      </c>
      <c r="E328" s="495" t="s">
        <v>143</v>
      </c>
      <c r="F328" s="497">
        <v>13800</v>
      </c>
      <c r="G328" s="497">
        <v>13800</v>
      </c>
      <c r="H328" s="498"/>
      <c r="I328" s="491">
        <f t="shared" si="27"/>
        <v>13800</v>
      </c>
      <c r="J328" s="507">
        <f t="shared" si="23"/>
        <v>0</v>
      </c>
      <c r="K328" s="464">
        <f t="shared" si="24"/>
        <v>1</v>
      </c>
      <c r="L328" s="464">
        <f>IF(J328=1,SUM($J$6:J328),0)</f>
        <v>0</v>
      </c>
      <c r="M328" s="464">
        <f>IF(K328=1,SUM($K$6:K328),0)</f>
        <v>201227195.798931</v>
      </c>
      <c r="N328" s="509">
        <f t="shared" si="25"/>
        <v>201227195.798931</v>
      </c>
      <c r="O328" s="464">
        <f t="shared" si="26"/>
        <v>0</v>
      </c>
      <c r="P328" s="464">
        <f>IF(O328=1,SUM($O$6:O328),0)</f>
        <v>0</v>
      </c>
    </row>
    <row r="329" customHeight="1" spans="1:16">
      <c r="A329" s="483"/>
      <c r="B329" s="510">
        <v>14</v>
      </c>
      <c r="C329" s="203" t="s">
        <v>372</v>
      </c>
      <c r="D329" s="494" t="s">
        <v>45</v>
      </c>
      <c r="E329" s="495" t="s">
        <v>143</v>
      </c>
      <c r="F329" s="497">
        <v>18080</v>
      </c>
      <c r="G329" s="497">
        <v>18100</v>
      </c>
      <c r="H329" s="498"/>
      <c r="I329" s="491">
        <f t="shared" si="27"/>
        <v>18100</v>
      </c>
      <c r="J329" s="507">
        <f t="shared" ref="J329:J392" si="28">IF(D329="MDU-KD",1,0)</f>
        <v>0</v>
      </c>
      <c r="K329" s="464">
        <f t="shared" ref="K329:K392" si="29">IF(D329="HDW",1,0)</f>
        <v>1</v>
      </c>
      <c r="L329" s="464">
        <f>IF(J329=1,SUM($J$6:J329),0)</f>
        <v>0</v>
      </c>
      <c r="M329" s="464">
        <f>IF(K329=1,SUM($K$6:K329),0)</f>
        <v>201227196.798931</v>
      </c>
      <c r="N329" s="509">
        <f t="shared" ref="N329:N392" si="30">IF(L329=0,M329,L329)</f>
        <v>201227196.798931</v>
      </c>
      <c r="O329" s="464">
        <f t="shared" ref="O329:O392" si="31">IF(E329=0,0,IF(LEFT(C329,11)="Tiang Beton",1,0))</f>
        <v>0</v>
      </c>
      <c r="P329" s="464">
        <f>IF(O329=1,SUM($O$6:O329),0)</f>
        <v>0</v>
      </c>
    </row>
    <row r="330" customHeight="1" spans="1:16">
      <c r="A330" s="483"/>
      <c r="B330" s="510">
        <v>15</v>
      </c>
      <c r="C330" s="203" t="s">
        <v>373</v>
      </c>
      <c r="D330" s="494" t="s">
        <v>45</v>
      </c>
      <c r="E330" s="495" t="s">
        <v>143</v>
      </c>
      <c r="F330" s="497">
        <v>19700</v>
      </c>
      <c r="G330" s="497">
        <v>19800</v>
      </c>
      <c r="H330" s="498"/>
      <c r="I330" s="491">
        <f t="shared" si="27"/>
        <v>19800</v>
      </c>
      <c r="J330" s="507">
        <f t="shared" si="28"/>
        <v>0</v>
      </c>
      <c r="K330" s="464">
        <f t="shared" si="29"/>
        <v>1</v>
      </c>
      <c r="L330" s="464">
        <f>IF(J330=1,SUM($J$6:J330),0)</f>
        <v>0</v>
      </c>
      <c r="M330" s="464">
        <f>IF(K330=1,SUM($K$6:K330),0)</f>
        <v>201227197.798931</v>
      </c>
      <c r="N330" s="509">
        <f t="shared" si="30"/>
        <v>201227197.798931</v>
      </c>
      <c r="O330" s="464">
        <f t="shared" si="31"/>
        <v>0</v>
      </c>
      <c r="P330" s="464">
        <f>IF(O330=1,SUM($O$6:O330),0)</f>
        <v>0</v>
      </c>
    </row>
    <row r="331" customHeight="1" spans="1:16">
      <c r="A331" s="483"/>
      <c r="B331" s="510">
        <v>16</v>
      </c>
      <c r="C331" s="203" t="s">
        <v>374</v>
      </c>
      <c r="D331" s="494" t="s">
        <v>45</v>
      </c>
      <c r="E331" s="495" t="s">
        <v>143</v>
      </c>
      <c r="F331" s="497">
        <v>23000</v>
      </c>
      <c r="G331" s="497">
        <v>23100</v>
      </c>
      <c r="H331" s="498"/>
      <c r="I331" s="491">
        <f t="shared" si="27"/>
        <v>23100</v>
      </c>
      <c r="J331" s="507">
        <f t="shared" si="28"/>
        <v>0</v>
      </c>
      <c r="K331" s="464">
        <f t="shared" si="29"/>
        <v>1</v>
      </c>
      <c r="L331" s="464">
        <f>IF(J331=1,SUM($J$6:J331),0)</f>
        <v>0</v>
      </c>
      <c r="M331" s="464">
        <f>IF(K331=1,SUM($K$6:K331),0)</f>
        <v>201227198.798931</v>
      </c>
      <c r="N331" s="509">
        <f t="shared" si="30"/>
        <v>201227198.798931</v>
      </c>
      <c r="O331" s="464">
        <f t="shared" si="31"/>
        <v>0</v>
      </c>
      <c r="P331" s="464">
        <f>IF(O331=1,SUM($O$6:O331),0)</f>
        <v>0</v>
      </c>
    </row>
    <row r="332" customHeight="1" spans="1:16">
      <c r="A332" s="483"/>
      <c r="B332" s="510">
        <v>17</v>
      </c>
      <c r="C332" s="203" t="s">
        <v>375</v>
      </c>
      <c r="D332" s="494" t="s">
        <v>45</v>
      </c>
      <c r="E332" s="495" t="s">
        <v>143</v>
      </c>
      <c r="F332" s="497">
        <v>38400</v>
      </c>
      <c r="G332" s="497">
        <v>38500</v>
      </c>
      <c r="H332" s="498"/>
      <c r="I332" s="491">
        <f t="shared" si="27"/>
        <v>38500</v>
      </c>
      <c r="J332" s="507">
        <f t="shared" si="28"/>
        <v>0</v>
      </c>
      <c r="K332" s="464">
        <f t="shared" si="29"/>
        <v>1</v>
      </c>
      <c r="L332" s="464">
        <f>IF(J332=1,SUM($J$6:J332),0)</f>
        <v>0</v>
      </c>
      <c r="M332" s="464">
        <f>IF(K332=1,SUM($K$6:K332),0)</f>
        <v>201227199.798931</v>
      </c>
      <c r="N332" s="509">
        <f t="shared" si="30"/>
        <v>201227199.798931</v>
      </c>
      <c r="O332" s="464">
        <f t="shared" si="31"/>
        <v>0</v>
      </c>
      <c r="P332" s="464">
        <f>IF(O332=1,SUM($O$6:O332),0)</f>
        <v>0</v>
      </c>
    </row>
    <row r="333" customHeight="1" spans="1:16">
      <c r="A333" s="483"/>
      <c r="B333" s="510">
        <v>18</v>
      </c>
      <c r="C333" s="203" t="s">
        <v>376</v>
      </c>
      <c r="D333" s="494" t="s">
        <v>45</v>
      </c>
      <c r="E333" s="495" t="s">
        <v>143</v>
      </c>
      <c r="F333" s="497">
        <v>22900</v>
      </c>
      <c r="G333" s="497">
        <v>22900</v>
      </c>
      <c r="H333" s="498"/>
      <c r="I333" s="491">
        <f t="shared" si="27"/>
        <v>22900</v>
      </c>
      <c r="J333" s="507">
        <f t="shared" si="28"/>
        <v>0</v>
      </c>
      <c r="K333" s="464">
        <f t="shared" si="29"/>
        <v>1</v>
      </c>
      <c r="L333" s="464">
        <f>IF(J333=1,SUM($J$6:J333),0)</f>
        <v>0</v>
      </c>
      <c r="M333" s="464">
        <f>IF(K333=1,SUM($K$6:K333),0)</f>
        <v>201227200.798931</v>
      </c>
      <c r="N333" s="509">
        <f t="shared" si="30"/>
        <v>201227200.798931</v>
      </c>
      <c r="O333" s="464">
        <f t="shared" si="31"/>
        <v>0</v>
      </c>
      <c r="P333" s="464">
        <f>IF(O333=1,SUM($O$6:O333),0)</f>
        <v>0</v>
      </c>
    </row>
    <row r="334" customHeight="1" spans="1:16">
      <c r="A334" s="483"/>
      <c r="B334" s="510">
        <v>19</v>
      </c>
      <c r="C334" s="203" t="s">
        <v>377</v>
      </c>
      <c r="D334" s="494" t="s">
        <v>45</v>
      </c>
      <c r="E334" s="495" t="s">
        <v>143</v>
      </c>
      <c r="F334" s="497">
        <v>25000</v>
      </c>
      <c r="G334" s="497">
        <v>25000</v>
      </c>
      <c r="H334" s="498"/>
      <c r="I334" s="491">
        <f t="shared" si="27"/>
        <v>25000</v>
      </c>
      <c r="J334" s="507">
        <f t="shared" si="28"/>
        <v>0</v>
      </c>
      <c r="K334" s="464">
        <f t="shared" si="29"/>
        <v>1</v>
      </c>
      <c r="L334" s="464">
        <f>IF(J334=1,SUM($J$6:J334),0)</f>
        <v>0</v>
      </c>
      <c r="M334" s="464">
        <f>IF(K334=1,SUM($K$6:K334),0)</f>
        <v>201227201.798931</v>
      </c>
      <c r="N334" s="509">
        <f t="shared" si="30"/>
        <v>201227201.798931</v>
      </c>
      <c r="O334" s="464">
        <f t="shared" si="31"/>
        <v>0</v>
      </c>
      <c r="P334" s="464">
        <f>IF(O334=1,SUM($O$6:O334),0)</f>
        <v>0</v>
      </c>
    </row>
    <row r="335" customHeight="1" spans="1:16">
      <c r="A335" s="522"/>
      <c r="B335" s="510">
        <v>20</v>
      </c>
      <c r="C335" s="203" t="s">
        <v>378</v>
      </c>
      <c r="D335" s="494" t="s">
        <v>45</v>
      </c>
      <c r="E335" s="495" t="s">
        <v>143</v>
      </c>
      <c r="F335" s="497">
        <v>25000</v>
      </c>
      <c r="G335" s="497">
        <v>25000</v>
      </c>
      <c r="H335" s="498"/>
      <c r="I335" s="491">
        <f t="shared" si="27"/>
        <v>25000</v>
      </c>
      <c r="J335" s="507">
        <f t="shared" si="28"/>
        <v>0</v>
      </c>
      <c r="K335" s="464">
        <f t="shared" si="29"/>
        <v>1</v>
      </c>
      <c r="L335" s="464">
        <f>IF(J335=1,SUM($J$6:J335),0)</f>
        <v>0</v>
      </c>
      <c r="M335" s="464">
        <f>IF(K335=1,SUM($K$6:K335),0)</f>
        <v>201227202.798931</v>
      </c>
      <c r="N335" s="509">
        <f t="shared" si="30"/>
        <v>201227202.798931</v>
      </c>
      <c r="O335" s="464">
        <f t="shared" si="31"/>
        <v>0</v>
      </c>
      <c r="P335" s="464">
        <f>IF(O335=1,SUM($O$6:O335),0)</f>
        <v>0</v>
      </c>
    </row>
    <row r="336" customHeight="1" spans="1:16">
      <c r="A336" s="483"/>
      <c r="B336" s="510">
        <v>21</v>
      </c>
      <c r="C336" s="203" t="s">
        <v>379</v>
      </c>
      <c r="D336" s="494" t="s">
        <v>45</v>
      </c>
      <c r="E336" s="495" t="s">
        <v>143</v>
      </c>
      <c r="F336" s="497">
        <v>18400</v>
      </c>
      <c r="G336" s="497">
        <v>18400</v>
      </c>
      <c r="H336" s="498"/>
      <c r="I336" s="491">
        <f t="shared" si="27"/>
        <v>18400</v>
      </c>
      <c r="J336" s="507">
        <f t="shared" si="28"/>
        <v>0</v>
      </c>
      <c r="K336" s="464">
        <f t="shared" si="29"/>
        <v>1</v>
      </c>
      <c r="L336" s="464">
        <f>IF(J336=1,SUM($J$6:J336),0)</f>
        <v>0</v>
      </c>
      <c r="M336" s="464">
        <f>IF(K336=1,SUM($K$6:K336),0)</f>
        <v>201227203.798931</v>
      </c>
      <c r="N336" s="509">
        <f t="shared" si="30"/>
        <v>201227203.798931</v>
      </c>
      <c r="O336" s="464">
        <f t="shared" si="31"/>
        <v>0</v>
      </c>
      <c r="P336" s="464">
        <f>IF(O336=1,SUM($O$6:O336),0)</f>
        <v>0</v>
      </c>
    </row>
    <row r="337" customHeight="1" spans="1:16">
      <c r="A337" s="483"/>
      <c r="B337" s="510">
        <v>22</v>
      </c>
      <c r="C337" s="203" t="s">
        <v>380</v>
      </c>
      <c r="D337" s="494" t="s">
        <v>45</v>
      </c>
      <c r="E337" s="495" t="s">
        <v>143</v>
      </c>
      <c r="F337" s="497">
        <v>18400</v>
      </c>
      <c r="G337" s="497">
        <v>18400</v>
      </c>
      <c r="H337" s="498"/>
      <c r="I337" s="491">
        <f t="shared" si="27"/>
        <v>18400</v>
      </c>
      <c r="J337" s="507">
        <f t="shared" si="28"/>
        <v>0</v>
      </c>
      <c r="K337" s="464">
        <f t="shared" si="29"/>
        <v>1</v>
      </c>
      <c r="L337" s="464">
        <f>IF(J337=1,SUM($J$6:J337),0)</f>
        <v>0</v>
      </c>
      <c r="M337" s="464">
        <f>IF(K337=1,SUM($K$6:K337),0)</f>
        <v>201227204.798931</v>
      </c>
      <c r="N337" s="509">
        <f t="shared" si="30"/>
        <v>201227204.798931</v>
      </c>
      <c r="O337" s="464">
        <f t="shared" si="31"/>
        <v>0</v>
      </c>
      <c r="P337" s="464">
        <f>IF(O337=1,SUM($O$6:O337),0)</f>
        <v>0</v>
      </c>
    </row>
    <row r="338" customHeight="1" spans="1:16">
      <c r="A338" s="483"/>
      <c r="B338" s="510">
        <v>23</v>
      </c>
      <c r="C338" s="203" t="s">
        <v>381</v>
      </c>
      <c r="D338" s="494" t="s">
        <v>45</v>
      </c>
      <c r="E338" s="495" t="s">
        <v>143</v>
      </c>
      <c r="F338" s="497">
        <v>18400</v>
      </c>
      <c r="G338" s="497">
        <v>18400</v>
      </c>
      <c r="H338" s="498"/>
      <c r="I338" s="491">
        <f t="shared" si="27"/>
        <v>18400</v>
      </c>
      <c r="J338" s="507">
        <f t="shared" si="28"/>
        <v>0</v>
      </c>
      <c r="K338" s="464">
        <f t="shared" si="29"/>
        <v>1</v>
      </c>
      <c r="L338" s="464">
        <f>IF(J338=1,SUM($J$6:J338),0)</f>
        <v>0</v>
      </c>
      <c r="M338" s="464">
        <f>IF(K338=1,SUM($K$6:K338),0)</f>
        <v>201227205.798931</v>
      </c>
      <c r="N338" s="509">
        <f t="shared" si="30"/>
        <v>201227205.798931</v>
      </c>
      <c r="O338" s="464">
        <f t="shared" si="31"/>
        <v>0</v>
      </c>
      <c r="P338" s="464">
        <f>IF(O338=1,SUM($O$6:O338),0)</f>
        <v>0</v>
      </c>
    </row>
    <row r="339" customHeight="1" spans="1:16">
      <c r="A339" s="483"/>
      <c r="B339" s="510">
        <v>24</v>
      </c>
      <c r="C339" s="203" t="s">
        <v>382</v>
      </c>
      <c r="D339" s="494" t="s">
        <v>45</v>
      </c>
      <c r="E339" s="495" t="s">
        <v>143</v>
      </c>
      <c r="F339" s="497">
        <v>61300</v>
      </c>
      <c r="G339" s="497">
        <v>61300</v>
      </c>
      <c r="H339" s="498"/>
      <c r="I339" s="491">
        <f t="shared" si="27"/>
        <v>61300</v>
      </c>
      <c r="J339" s="507">
        <f t="shared" si="28"/>
        <v>0</v>
      </c>
      <c r="K339" s="464">
        <f t="shared" si="29"/>
        <v>1</v>
      </c>
      <c r="L339" s="464">
        <f>IF(J339=1,SUM($J$6:J339),0)</f>
        <v>0</v>
      </c>
      <c r="M339" s="464">
        <f>IF(K339=1,SUM($K$6:K339),0)</f>
        <v>201227206.798931</v>
      </c>
      <c r="N339" s="509">
        <f t="shared" si="30"/>
        <v>201227206.798931</v>
      </c>
      <c r="O339" s="464">
        <f t="shared" si="31"/>
        <v>0</v>
      </c>
      <c r="P339" s="464">
        <f>IF(O339=1,SUM($O$6:O339),0)</f>
        <v>0</v>
      </c>
    </row>
    <row r="340" customHeight="1" spans="1:16">
      <c r="A340" s="483"/>
      <c r="B340" s="510">
        <v>25</v>
      </c>
      <c r="C340" s="203" t="s">
        <v>383</v>
      </c>
      <c r="D340" s="494" t="s">
        <v>45</v>
      </c>
      <c r="E340" s="495" t="s">
        <v>143</v>
      </c>
      <c r="F340" s="497">
        <v>61300</v>
      </c>
      <c r="G340" s="497">
        <v>61300</v>
      </c>
      <c r="H340" s="498"/>
      <c r="I340" s="491">
        <f t="shared" si="27"/>
        <v>61300</v>
      </c>
      <c r="J340" s="507">
        <f t="shared" si="28"/>
        <v>0</v>
      </c>
      <c r="K340" s="464">
        <f t="shared" si="29"/>
        <v>1</v>
      </c>
      <c r="L340" s="464">
        <f>IF(J340=1,SUM($J$6:J340),0)</f>
        <v>0</v>
      </c>
      <c r="M340" s="464">
        <f>IF(K340=1,SUM($K$6:K340),0)</f>
        <v>201227207.798931</v>
      </c>
      <c r="N340" s="509">
        <f t="shared" si="30"/>
        <v>201227207.798931</v>
      </c>
      <c r="O340" s="464">
        <f t="shared" si="31"/>
        <v>0</v>
      </c>
      <c r="P340" s="464">
        <f>IF(O340=1,SUM($O$6:O340),0)</f>
        <v>0</v>
      </c>
    </row>
    <row r="341" customHeight="1" spans="1:16">
      <c r="A341" s="483"/>
      <c r="B341" s="510">
        <v>26</v>
      </c>
      <c r="C341" s="203" t="s">
        <v>384</v>
      </c>
      <c r="D341" s="494" t="s">
        <v>45</v>
      </c>
      <c r="E341" s="495" t="s">
        <v>143</v>
      </c>
      <c r="F341" s="497">
        <v>61300</v>
      </c>
      <c r="G341" s="497">
        <v>61300</v>
      </c>
      <c r="H341" s="498"/>
      <c r="I341" s="491">
        <f t="shared" si="27"/>
        <v>61300</v>
      </c>
      <c r="J341" s="507">
        <f t="shared" si="28"/>
        <v>0</v>
      </c>
      <c r="K341" s="464">
        <f t="shared" si="29"/>
        <v>1</v>
      </c>
      <c r="L341" s="464">
        <f>IF(J341=1,SUM($J$6:J341),0)</f>
        <v>0</v>
      </c>
      <c r="M341" s="464">
        <f>IF(K341=1,SUM($K$6:K341),0)</f>
        <v>201227208.798931</v>
      </c>
      <c r="N341" s="509">
        <f t="shared" si="30"/>
        <v>201227208.798931</v>
      </c>
      <c r="O341" s="464">
        <f t="shared" si="31"/>
        <v>0</v>
      </c>
      <c r="P341" s="464">
        <f>IF(O341=1,SUM($O$6:O341),0)</f>
        <v>0</v>
      </c>
    </row>
    <row r="342" customHeight="1" spans="1:16">
      <c r="A342" s="483"/>
      <c r="B342" s="510">
        <v>27</v>
      </c>
      <c r="C342" s="203" t="s">
        <v>385</v>
      </c>
      <c r="D342" s="494" t="s">
        <v>45</v>
      </c>
      <c r="E342" s="495" t="s">
        <v>143</v>
      </c>
      <c r="F342" s="497">
        <v>64500</v>
      </c>
      <c r="G342" s="497">
        <v>64500</v>
      </c>
      <c r="H342" s="498"/>
      <c r="I342" s="491">
        <f t="shared" si="27"/>
        <v>64500</v>
      </c>
      <c r="J342" s="507">
        <f t="shared" si="28"/>
        <v>0</v>
      </c>
      <c r="K342" s="464">
        <f t="shared" si="29"/>
        <v>1</v>
      </c>
      <c r="L342" s="464">
        <f>IF(J342=1,SUM($J$6:J342),0)</f>
        <v>0</v>
      </c>
      <c r="M342" s="464">
        <f>IF(K342=1,SUM($K$6:K342),0)</f>
        <v>201227209.798931</v>
      </c>
      <c r="N342" s="509">
        <f t="shared" si="30"/>
        <v>201227209.798931</v>
      </c>
      <c r="O342" s="464">
        <f t="shared" si="31"/>
        <v>0</v>
      </c>
      <c r="P342" s="464">
        <f>IF(O342=1,SUM($O$6:O342),0)</f>
        <v>0</v>
      </c>
    </row>
    <row r="343" customHeight="1" spans="1:16">
      <c r="A343" s="483"/>
      <c r="B343" s="510">
        <v>28</v>
      </c>
      <c r="C343" s="203" t="s">
        <v>386</v>
      </c>
      <c r="D343" s="494" t="s">
        <v>45</v>
      </c>
      <c r="E343" s="495" t="s">
        <v>143</v>
      </c>
      <c r="F343" s="497">
        <v>69000</v>
      </c>
      <c r="G343" s="497">
        <v>69000</v>
      </c>
      <c r="H343" s="498"/>
      <c r="I343" s="491">
        <f t="shared" si="27"/>
        <v>69000</v>
      </c>
      <c r="J343" s="507">
        <f t="shared" si="28"/>
        <v>0</v>
      </c>
      <c r="K343" s="464">
        <f t="shared" si="29"/>
        <v>1</v>
      </c>
      <c r="L343" s="464">
        <f>IF(J343=1,SUM($J$6:J343),0)</f>
        <v>0</v>
      </c>
      <c r="M343" s="464">
        <f>IF(K343=1,SUM($K$6:K343),0)</f>
        <v>201227210.798931</v>
      </c>
      <c r="N343" s="509">
        <f t="shared" si="30"/>
        <v>201227210.798931</v>
      </c>
      <c r="O343" s="464">
        <f t="shared" si="31"/>
        <v>0</v>
      </c>
      <c r="P343" s="464">
        <f>IF(O343=1,SUM($O$6:O343),0)</f>
        <v>0</v>
      </c>
    </row>
    <row r="344" customHeight="1" spans="1:16">
      <c r="A344" s="483"/>
      <c r="B344" s="510">
        <v>29</v>
      </c>
      <c r="C344" s="203" t="s">
        <v>387</v>
      </c>
      <c r="D344" s="494" t="s">
        <v>45</v>
      </c>
      <c r="E344" s="495" t="s">
        <v>143</v>
      </c>
      <c r="F344" s="497">
        <v>82500</v>
      </c>
      <c r="G344" s="497">
        <v>82500</v>
      </c>
      <c r="H344" s="498"/>
      <c r="I344" s="491">
        <f t="shared" si="27"/>
        <v>82500</v>
      </c>
      <c r="J344" s="507">
        <f t="shared" si="28"/>
        <v>0</v>
      </c>
      <c r="K344" s="464">
        <f t="shared" si="29"/>
        <v>1</v>
      </c>
      <c r="L344" s="464">
        <f>IF(J344=1,SUM($J$6:J344),0)</f>
        <v>0</v>
      </c>
      <c r="M344" s="464">
        <f>IF(K344=1,SUM($K$6:K344),0)</f>
        <v>201227211.798931</v>
      </c>
      <c r="N344" s="509">
        <f t="shared" si="30"/>
        <v>201227211.798931</v>
      </c>
      <c r="O344" s="464">
        <f t="shared" si="31"/>
        <v>0</v>
      </c>
      <c r="P344" s="464">
        <f>IF(O344=1,SUM($O$6:O344),0)</f>
        <v>0</v>
      </c>
    </row>
    <row r="345" customHeight="1" spans="1:16">
      <c r="A345" s="483"/>
      <c r="B345" s="510">
        <v>30</v>
      </c>
      <c r="C345" s="203" t="s">
        <v>388</v>
      </c>
      <c r="D345" s="494" t="s">
        <v>45</v>
      </c>
      <c r="E345" s="495" t="s">
        <v>143</v>
      </c>
      <c r="F345" s="497">
        <v>79800</v>
      </c>
      <c r="G345" s="497">
        <v>79800</v>
      </c>
      <c r="H345" s="498"/>
      <c r="I345" s="491">
        <f t="shared" si="27"/>
        <v>79800</v>
      </c>
      <c r="J345" s="507">
        <f t="shared" si="28"/>
        <v>0</v>
      </c>
      <c r="K345" s="464">
        <f t="shared" si="29"/>
        <v>1</v>
      </c>
      <c r="L345" s="464">
        <f>IF(J345=1,SUM($J$6:J345),0)</f>
        <v>0</v>
      </c>
      <c r="M345" s="464">
        <f>IF(K345=1,SUM($K$6:K345),0)</f>
        <v>201227212.798931</v>
      </c>
      <c r="N345" s="509">
        <f t="shared" si="30"/>
        <v>201227212.798931</v>
      </c>
      <c r="O345" s="464">
        <f t="shared" si="31"/>
        <v>0</v>
      </c>
      <c r="P345" s="464">
        <f>IF(O345=1,SUM($O$6:O345),0)</f>
        <v>0</v>
      </c>
    </row>
    <row r="346" customHeight="1" spans="1:16">
      <c r="A346" s="483"/>
      <c r="B346" s="510">
        <v>31</v>
      </c>
      <c r="C346" s="203" t="s">
        <v>389</v>
      </c>
      <c r="D346" s="494" t="s">
        <v>45</v>
      </c>
      <c r="E346" s="495" t="s">
        <v>143</v>
      </c>
      <c r="F346" s="497">
        <v>72100</v>
      </c>
      <c r="G346" s="497">
        <v>72100</v>
      </c>
      <c r="H346" s="498"/>
      <c r="I346" s="491">
        <f t="shared" si="27"/>
        <v>72100</v>
      </c>
      <c r="J346" s="507">
        <f t="shared" si="28"/>
        <v>0</v>
      </c>
      <c r="K346" s="464">
        <f t="shared" si="29"/>
        <v>1</v>
      </c>
      <c r="L346" s="464">
        <f>IF(J346=1,SUM($J$6:J346),0)</f>
        <v>0</v>
      </c>
      <c r="M346" s="464">
        <f>IF(K346=1,SUM($K$6:K346),0)</f>
        <v>201227213.798931</v>
      </c>
      <c r="N346" s="509">
        <f t="shared" si="30"/>
        <v>201227213.798931</v>
      </c>
      <c r="O346" s="464">
        <f t="shared" si="31"/>
        <v>0</v>
      </c>
      <c r="P346" s="464">
        <f>IF(O346=1,SUM($O$6:O346),0)</f>
        <v>0</v>
      </c>
    </row>
    <row r="347" customHeight="1" spans="1:16">
      <c r="A347" s="483"/>
      <c r="B347" s="510">
        <v>32</v>
      </c>
      <c r="C347" s="203" t="s">
        <v>390</v>
      </c>
      <c r="D347" s="494" t="s">
        <v>45</v>
      </c>
      <c r="E347" s="495" t="s">
        <v>143</v>
      </c>
      <c r="F347" s="497">
        <v>86800</v>
      </c>
      <c r="G347" s="497">
        <v>86800</v>
      </c>
      <c r="H347" s="498"/>
      <c r="I347" s="491">
        <f t="shared" si="27"/>
        <v>86800</v>
      </c>
      <c r="J347" s="507">
        <f t="shared" si="28"/>
        <v>0</v>
      </c>
      <c r="K347" s="464">
        <f t="shared" si="29"/>
        <v>1</v>
      </c>
      <c r="L347" s="464">
        <f>IF(J347=1,SUM($J$6:J347),0)</f>
        <v>0</v>
      </c>
      <c r="M347" s="464">
        <f>IF(K347=1,SUM($K$6:K347),0)</f>
        <v>201227214.798931</v>
      </c>
      <c r="N347" s="509">
        <f t="shared" si="30"/>
        <v>201227214.798931</v>
      </c>
      <c r="O347" s="464">
        <f t="shared" si="31"/>
        <v>0</v>
      </c>
      <c r="P347" s="464">
        <f>IF(O347=1,SUM($O$6:O347),0)</f>
        <v>0</v>
      </c>
    </row>
    <row r="348" customHeight="1" spans="1:16">
      <c r="A348" s="483"/>
      <c r="B348" s="510">
        <v>33</v>
      </c>
      <c r="C348" s="203" t="s">
        <v>391</v>
      </c>
      <c r="D348" s="494" t="s">
        <v>45</v>
      </c>
      <c r="E348" s="495" t="s">
        <v>143</v>
      </c>
      <c r="F348" s="497">
        <v>105600</v>
      </c>
      <c r="G348" s="497">
        <v>105600</v>
      </c>
      <c r="H348" s="498"/>
      <c r="I348" s="491">
        <f t="shared" si="27"/>
        <v>105600</v>
      </c>
      <c r="J348" s="507">
        <f t="shared" si="28"/>
        <v>0</v>
      </c>
      <c r="K348" s="464">
        <f t="shared" si="29"/>
        <v>1</v>
      </c>
      <c r="L348" s="464">
        <f>IF(J348=1,SUM($J$6:J348),0)</f>
        <v>0</v>
      </c>
      <c r="M348" s="464">
        <f>IF(K348=1,SUM($K$6:K348),0)</f>
        <v>201227215.798931</v>
      </c>
      <c r="N348" s="509">
        <f t="shared" si="30"/>
        <v>201227215.798931</v>
      </c>
      <c r="O348" s="464">
        <f t="shared" si="31"/>
        <v>0</v>
      </c>
      <c r="P348" s="464">
        <f>IF(O348=1,SUM($O$6:O348),0)</f>
        <v>0</v>
      </c>
    </row>
    <row r="349" customHeight="1" spans="1:16">
      <c r="A349" s="483"/>
      <c r="B349" s="510">
        <v>34</v>
      </c>
      <c r="C349" s="203" t="s">
        <v>392</v>
      </c>
      <c r="D349" s="494" t="s">
        <v>45</v>
      </c>
      <c r="E349" s="495" t="s">
        <v>143</v>
      </c>
      <c r="F349" s="497">
        <v>491900</v>
      </c>
      <c r="G349" s="497">
        <v>491900</v>
      </c>
      <c r="H349" s="498"/>
      <c r="I349" s="491">
        <f t="shared" si="27"/>
        <v>491900</v>
      </c>
      <c r="J349" s="507">
        <f t="shared" si="28"/>
        <v>0</v>
      </c>
      <c r="K349" s="464">
        <f t="shared" si="29"/>
        <v>1</v>
      </c>
      <c r="L349" s="464">
        <f>IF(J349=1,SUM($J$6:J349),0)</f>
        <v>0</v>
      </c>
      <c r="M349" s="464">
        <f>IF(K349=1,SUM($K$6:K349),0)</f>
        <v>201227216.798931</v>
      </c>
      <c r="N349" s="509">
        <f t="shared" si="30"/>
        <v>201227216.798931</v>
      </c>
      <c r="O349" s="464">
        <f t="shared" si="31"/>
        <v>0</v>
      </c>
      <c r="P349" s="464">
        <f>IF(O349=1,SUM($O$6:O349),0)</f>
        <v>0</v>
      </c>
    </row>
    <row r="350" customHeight="1" spans="1:16">
      <c r="A350" s="483"/>
      <c r="B350" s="510">
        <v>35</v>
      </c>
      <c r="C350" s="203" t="s">
        <v>393</v>
      </c>
      <c r="D350" s="494" t="s">
        <v>45</v>
      </c>
      <c r="E350" s="495" t="s">
        <v>143</v>
      </c>
      <c r="F350" s="497">
        <v>29555</v>
      </c>
      <c r="G350" s="497">
        <v>29555</v>
      </c>
      <c r="H350" s="498"/>
      <c r="I350" s="491">
        <f t="shared" si="27"/>
        <v>29555</v>
      </c>
      <c r="J350" s="507">
        <f t="shared" si="28"/>
        <v>0</v>
      </c>
      <c r="K350" s="464">
        <f t="shared" si="29"/>
        <v>1</v>
      </c>
      <c r="L350" s="464">
        <f>IF(J350=1,SUM($J$6:J350),0)</f>
        <v>0</v>
      </c>
      <c r="M350" s="464">
        <f>IF(K350=1,SUM($K$6:K350),0)</f>
        <v>201227217.798931</v>
      </c>
      <c r="N350" s="509">
        <f t="shared" si="30"/>
        <v>201227217.798931</v>
      </c>
      <c r="O350" s="464">
        <f t="shared" si="31"/>
        <v>0</v>
      </c>
      <c r="P350" s="464">
        <f>IF(O350=1,SUM($O$6:O350),0)</f>
        <v>0</v>
      </c>
    </row>
    <row r="351" customHeight="1" spans="1:16">
      <c r="A351" s="483"/>
      <c r="B351" s="510">
        <v>36</v>
      </c>
      <c r="C351" s="203" t="s">
        <v>394</v>
      </c>
      <c r="D351" s="494" t="s">
        <v>45</v>
      </c>
      <c r="E351" s="495" t="s">
        <v>143</v>
      </c>
      <c r="F351" s="497">
        <v>37200</v>
      </c>
      <c r="G351" s="497">
        <v>37200</v>
      </c>
      <c r="H351" s="498"/>
      <c r="I351" s="491">
        <f t="shared" si="27"/>
        <v>37200</v>
      </c>
      <c r="J351" s="507">
        <f t="shared" si="28"/>
        <v>0</v>
      </c>
      <c r="K351" s="464">
        <f t="shared" si="29"/>
        <v>1</v>
      </c>
      <c r="L351" s="464">
        <f>IF(J351=1,SUM($J$6:J351),0)</f>
        <v>0</v>
      </c>
      <c r="M351" s="464">
        <f>IF(K351=1,SUM($K$6:K351),0)</f>
        <v>201227218.798931</v>
      </c>
      <c r="N351" s="509">
        <f t="shared" si="30"/>
        <v>201227218.798931</v>
      </c>
      <c r="O351" s="464">
        <f t="shared" si="31"/>
        <v>0</v>
      </c>
      <c r="P351" s="464">
        <f>IF(O351=1,SUM($O$6:O351),0)</f>
        <v>0</v>
      </c>
    </row>
    <row r="352" customHeight="1" spans="1:16">
      <c r="A352" s="483"/>
      <c r="B352" s="510">
        <v>37</v>
      </c>
      <c r="C352" s="203" t="s">
        <v>395</v>
      </c>
      <c r="D352" s="494" t="s">
        <v>45</v>
      </c>
      <c r="E352" s="495" t="s">
        <v>143</v>
      </c>
      <c r="F352" s="497">
        <v>29600</v>
      </c>
      <c r="G352" s="497">
        <v>29600</v>
      </c>
      <c r="H352" s="498"/>
      <c r="I352" s="491">
        <f t="shared" si="27"/>
        <v>29600</v>
      </c>
      <c r="J352" s="507">
        <f t="shared" si="28"/>
        <v>0</v>
      </c>
      <c r="K352" s="464">
        <f t="shared" si="29"/>
        <v>1</v>
      </c>
      <c r="L352" s="464">
        <f>IF(J352=1,SUM($J$6:J352),0)</f>
        <v>0</v>
      </c>
      <c r="M352" s="464">
        <f>IF(K352=1,SUM($K$6:K352),0)</f>
        <v>201227219.798931</v>
      </c>
      <c r="N352" s="509">
        <f t="shared" si="30"/>
        <v>201227219.798931</v>
      </c>
      <c r="O352" s="464">
        <f t="shared" si="31"/>
        <v>0</v>
      </c>
      <c r="P352" s="464">
        <f>IF(O352=1,SUM($O$6:O352),0)</f>
        <v>0</v>
      </c>
    </row>
    <row r="353" customHeight="1" spans="1:16">
      <c r="A353" s="483"/>
      <c r="B353" s="510">
        <v>38</v>
      </c>
      <c r="C353" s="203" t="s">
        <v>396</v>
      </c>
      <c r="D353" s="494" t="s">
        <v>45</v>
      </c>
      <c r="E353" s="495" t="s">
        <v>143</v>
      </c>
      <c r="F353" s="497">
        <v>37144</v>
      </c>
      <c r="G353" s="497">
        <v>37144</v>
      </c>
      <c r="H353" s="498"/>
      <c r="I353" s="491">
        <f t="shared" si="27"/>
        <v>37144</v>
      </c>
      <c r="J353" s="507">
        <f t="shared" si="28"/>
        <v>0</v>
      </c>
      <c r="K353" s="464">
        <f t="shared" si="29"/>
        <v>1</v>
      </c>
      <c r="L353" s="464">
        <f>IF(J353=1,SUM($J$6:J353),0)</f>
        <v>0</v>
      </c>
      <c r="M353" s="464">
        <f>IF(K353=1,SUM($K$6:K353),0)</f>
        <v>201227220.798931</v>
      </c>
      <c r="N353" s="509">
        <f t="shared" si="30"/>
        <v>201227220.798931</v>
      </c>
      <c r="O353" s="464">
        <f t="shared" si="31"/>
        <v>0</v>
      </c>
      <c r="P353" s="464">
        <f>IF(O353=1,SUM($O$6:O353),0)</f>
        <v>0</v>
      </c>
    </row>
    <row r="354" customHeight="1" spans="1:16">
      <c r="A354" s="483"/>
      <c r="B354" s="510">
        <v>39</v>
      </c>
      <c r="C354" s="203" t="s">
        <v>397</v>
      </c>
      <c r="D354" s="494" t="s">
        <v>45</v>
      </c>
      <c r="E354" s="495" t="s">
        <v>143</v>
      </c>
      <c r="F354" s="497">
        <v>5700</v>
      </c>
      <c r="G354" s="497">
        <v>5700</v>
      </c>
      <c r="H354" s="498"/>
      <c r="I354" s="491">
        <f t="shared" si="27"/>
        <v>5700</v>
      </c>
      <c r="J354" s="507">
        <f t="shared" si="28"/>
        <v>0</v>
      </c>
      <c r="K354" s="464">
        <f t="shared" si="29"/>
        <v>1</v>
      </c>
      <c r="L354" s="464">
        <f>IF(J354=1,SUM($J$6:J354),0)</f>
        <v>0</v>
      </c>
      <c r="M354" s="464">
        <f>IF(K354=1,SUM($K$6:K354),0)</f>
        <v>201227221.798931</v>
      </c>
      <c r="N354" s="509">
        <f t="shared" si="30"/>
        <v>201227221.798931</v>
      </c>
      <c r="O354" s="464">
        <f t="shared" si="31"/>
        <v>0</v>
      </c>
      <c r="P354" s="464">
        <f>IF(O354=1,SUM($O$6:O354),0)</f>
        <v>0</v>
      </c>
    </row>
    <row r="355" customHeight="1" spans="1:16">
      <c r="A355" s="483"/>
      <c r="B355" s="510">
        <v>40</v>
      </c>
      <c r="C355" s="203" t="s">
        <v>398</v>
      </c>
      <c r="D355" s="494" t="s">
        <v>45</v>
      </c>
      <c r="E355" s="495" t="s">
        <v>143</v>
      </c>
      <c r="F355" s="497">
        <v>5700</v>
      </c>
      <c r="G355" s="497">
        <v>5700</v>
      </c>
      <c r="H355" s="498"/>
      <c r="I355" s="491">
        <f t="shared" si="27"/>
        <v>5700</v>
      </c>
      <c r="J355" s="507">
        <f t="shared" si="28"/>
        <v>0</v>
      </c>
      <c r="K355" s="464">
        <f t="shared" si="29"/>
        <v>1</v>
      </c>
      <c r="L355" s="464">
        <f>IF(J355=1,SUM($J$6:J355),0)</f>
        <v>0</v>
      </c>
      <c r="M355" s="464">
        <f>IF(K355=1,SUM($K$6:K355),0)</f>
        <v>201227222.798931</v>
      </c>
      <c r="N355" s="509">
        <f t="shared" si="30"/>
        <v>201227222.798931</v>
      </c>
      <c r="O355" s="464">
        <f t="shared" si="31"/>
        <v>0</v>
      </c>
      <c r="P355" s="464">
        <f>IF(O355=1,SUM($O$6:O355),0)</f>
        <v>0</v>
      </c>
    </row>
    <row r="356" customHeight="1" spans="1:16">
      <c r="A356" s="483"/>
      <c r="B356" s="510">
        <v>41</v>
      </c>
      <c r="C356" s="203" t="s">
        <v>399</v>
      </c>
      <c r="D356" s="494" t="s">
        <v>45</v>
      </c>
      <c r="E356" s="495" t="s">
        <v>143</v>
      </c>
      <c r="F356" s="497">
        <v>10700</v>
      </c>
      <c r="G356" s="497">
        <v>10700</v>
      </c>
      <c r="H356" s="498"/>
      <c r="I356" s="491">
        <f t="shared" si="27"/>
        <v>10700</v>
      </c>
      <c r="J356" s="507">
        <f t="shared" si="28"/>
        <v>0</v>
      </c>
      <c r="K356" s="464">
        <f t="shared" si="29"/>
        <v>1</v>
      </c>
      <c r="L356" s="464">
        <f>IF(J356=1,SUM($J$6:J356),0)</f>
        <v>0</v>
      </c>
      <c r="M356" s="464">
        <f>IF(K356=1,SUM($K$6:K356),0)</f>
        <v>201227223.798931</v>
      </c>
      <c r="N356" s="509">
        <f t="shared" si="30"/>
        <v>201227223.798931</v>
      </c>
      <c r="O356" s="464">
        <f t="shared" si="31"/>
        <v>0</v>
      </c>
      <c r="P356" s="464">
        <f>IF(O356=1,SUM($O$6:O356),0)</f>
        <v>0</v>
      </c>
    </row>
    <row r="357" customHeight="1" spans="1:16">
      <c r="A357" s="483"/>
      <c r="B357" s="510">
        <v>42</v>
      </c>
      <c r="C357" s="203" t="s">
        <v>400</v>
      </c>
      <c r="D357" s="494" t="s">
        <v>45</v>
      </c>
      <c r="E357" s="495" t="s">
        <v>143</v>
      </c>
      <c r="F357" s="497">
        <v>6200</v>
      </c>
      <c r="G357" s="497">
        <v>6200</v>
      </c>
      <c r="H357" s="498"/>
      <c r="I357" s="491">
        <f t="shared" si="27"/>
        <v>6200</v>
      </c>
      <c r="J357" s="507">
        <f t="shared" si="28"/>
        <v>0</v>
      </c>
      <c r="K357" s="464">
        <f t="shared" si="29"/>
        <v>1</v>
      </c>
      <c r="L357" s="464">
        <f>IF(J357=1,SUM($J$6:J357),0)</f>
        <v>0</v>
      </c>
      <c r="M357" s="464">
        <f>IF(K357=1,SUM($K$6:K357),0)</f>
        <v>201227224.798931</v>
      </c>
      <c r="N357" s="509">
        <f t="shared" si="30"/>
        <v>201227224.798931</v>
      </c>
      <c r="O357" s="464">
        <f t="shared" si="31"/>
        <v>0</v>
      </c>
      <c r="P357" s="464">
        <f>IF(O357=1,SUM($O$6:O357),0)</f>
        <v>0</v>
      </c>
    </row>
    <row r="358" customHeight="1" spans="1:17">
      <c r="A358" s="483"/>
      <c r="B358" s="510">
        <v>43</v>
      </c>
      <c r="C358" s="203" t="s">
        <v>401</v>
      </c>
      <c r="D358" s="494" t="s">
        <v>45</v>
      </c>
      <c r="E358" s="495" t="s">
        <v>244</v>
      </c>
      <c r="F358" s="497">
        <v>446100</v>
      </c>
      <c r="G358" s="497">
        <v>446100</v>
      </c>
      <c r="H358" s="498"/>
      <c r="I358" s="491">
        <f t="shared" si="27"/>
        <v>446100</v>
      </c>
      <c r="J358" s="507">
        <f t="shared" si="28"/>
        <v>0</v>
      </c>
      <c r="K358" s="464">
        <f t="shared" si="29"/>
        <v>1</v>
      </c>
      <c r="L358" s="464">
        <f>IF(J358=1,SUM($J$6:J358),0)</f>
        <v>0</v>
      </c>
      <c r="M358" s="464">
        <f>IF(K358=1,SUM($K$6:K358),0)</f>
        <v>201227225.798931</v>
      </c>
      <c r="N358" s="509">
        <f t="shared" si="30"/>
        <v>201227225.798931</v>
      </c>
      <c r="O358" s="464">
        <f t="shared" si="31"/>
        <v>0</v>
      </c>
      <c r="P358" s="464">
        <f>IF(O358=1,SUM($O$6:O358),0)</f>
        <v>0</v>
      </c>
      <c r="Q358" s="517"/>
    </row>
    <row r="359" customHeight="1" spans="1:16">
      <c r="A359" s="483"/>
      <c r="B359" s="510">
        <v>44</v>
      </c>
      <c r="C359" s="203" t="s">
        <v>402</v>
      </c>
      <c r="D359" s="494" t="s">
        <v>45</v>
      </c>
      <c r="E359" s="495" t="s">
        <v>244</v>
      </c>
      <c r="F359" s="497">
        <v>45796</v>
      </c>
      <c r="G359" s="497">
        <v>45796</v>
      </c>
      <c r="H359" s="498"/>
      <c r="I359" s="491">
        <f t="shared" si="27"/>
        <v>45796</v>
      </c>
      <c r="J359" s="507">
        <f t="shared" si="28"/>
        <v>0</v>
      </c>
      <c r="K359" s="464">
        <f t="shared" si="29"/>
        <v>1</v>
      </c>
      <c r="L359" s="464">
        <f>IF(J359=1,SUM($J$6:J359),0)</f>
        <v>0</v>
      </c>
      <c r="M359" s="464">
        <f>IF(K359=1,SUM($K$6:K359),0)</f>
        <v>201227226.798931</v>
      </c>
      <c r="N359" s="509">
        <f t="shared" si="30"/>
        <v>201227226.798931</v>
      </c>
      <c r="O359" s="464">
        <f t="shared" si="31"/>
        <v>0</v>
      </c>
      <c r="P359" s="464">
        <f>IF(O359=1,SUM($O$6:O359),0)</f>
        <v>0</v>
      </c>
    </row>
    <row r="360" customHeight="1" spans="1:16">
      <c r="A360" s="483"/>
      <c r="B360" s="493"/>
      <c r="C360" s="203" t="s">
        <v>122</v>
      </c>
      <c r="D360" s="494" t="s">
        <v>122</v>
      </c>
      <c r="E360" s="495"/>
      <c r="F360" s="497"/>
      <c r="G360" s="497"/>
      <c r="H360" s="498"/>
      <c r="I360" s="491">
        <f t="shared" si="27"/>
        <v>0</v>
      </c>
      <c r="J360" s="507">
        <f t="shared" si="28"/>
        <v>0</v>
      </c>
      <c r="K360" s="464">
        <f t="shared" si="29"/>
        <v>0</v>
      </c>
      <c r="L360" s="464">
        <f>IF(J360=1,SUM($J$6:J360),0)</f>
        <v>0</v>
      </c>
      <c r="M360" s="464">
        <f>IF(K360=1,SUM($K$6:K360),0)</f>
        <v>0</v>
      </c>
      <c r="N360" s="509">
        <f t="shared" si="30"/>
        <v>0</v>
      </c>
      <c r="O360" s="464">
        <f t="shared" si="31"/>
        <v>0</v>
      </c>
      <c r="P360" s="464">
        <f>IF(O360=1,SUM($O$6:O360),0)</f>
        <v>0</v>
      </c>
    </row>
    <row r="361" customHeight="1" spans="1:16">
      <c r="A361" s="483"/>
      <c r="B361" s="493" t="s">
        <v>403</v>
      </c>
      <c r="C361" s="203" t="s">
        <v>404</v>
      </c>
      <c r="D361" s="494" t="s">
        <v>122</v>
      </c>
      <c r="E361" s="495"/>
      <c r="F361" s="497"/>
      <c r="G361" s="497"/>
      <c r="H361" s="498"/>
      <c r="I361" s="491">
        <f t="shared" si="27"/>
        <v>0</v>
      </c>
      <c r="J361" s="507">
        <f t="shared" si="28"/>
        <v>0</v>
      </c>
      <c r="K361" s="464">
        <f t="shared" si="29"/>
        <v>0</v>
      </c>
      <c r="L361" s="464">
        <f>IF(J361=1,SUM($J$6:J361),0)</f>
        <v>0</v>
      </c>
      <c r="M361" s="464">
        <f>IF(K361=1,SUM($K$6:K361),0)</f>
        <v>0</v>
      </c>
      <c r="N361" s="509">
        <f t="shared" si="30"/>
        <v>0</v>
      </c>
      <c r="O361" s="464">
        <f t="shared" si="31"/>
        <v>0</v>
      </c>
      <c r="P361" s="464">
        <f>IF(O361=1,SUM($O$6:O361),0)</f>
        <v>0</v>
      </c>
    </row>
    <row r="362" customHeight="1" spans="1:16">
      <c r="A362" s="483"/>
      <c r="B362" s="510">
        <v>1</v>
      </c>
      <c r="C362" s="203" t="s">
        <v>405</v>
      </c>
      <c r="D362" s="494" t="s">
        <v>45</v>
      </c>
      <c r="E362" s="495" t="s">
        <v>143</v>
      </c>
      <c r="F362" s="497">
        <v>37000</v>
      </c>
      <c r="G362" s="497">
        <v>37000</v>
      </c>
      <c r="H362" s="498"/>
      <c r="I362" s="491">
        <f t="shared" si="27"/>
        <v>37000</v>
      </c>
      <c r="J362" s="507">
        <f t="shared" si="28"/>
        <v>0</v>
      </c>
      <c r="K362" s="464">
        <f t="shared" si="29"/>
        <v>1</v>
      </c>
      <c r="L362" s="464">
        <f>IF(J362=1,SUM($J$6:J362),0)</f>
        <v>0</v>
      </c>
      <c r="M362" s="464">
        <f>IF(K362=1,SUM($K$6:K362),0)</f>
        <v>201227227.798931</v>
      </c>
      <c r="N362" s="509">
        <f t="shared" si="30"/>
        <v>201227227.798931</v>
      </c>
      <c r="O362" s="464">
        <f t="shared" si="31"/>
        <v>0</v>
      </c>
      <c r="P362" s="464">
        <f>IF(O362=1,SUM($O$6:O362),0)</f>
        <v>0</v>
      </c>
    </row>
    <row r="363" customHeight="1" spans="1:16">
      <c r="A363" s="483"/>
      <c r="B363" s="510">
        <v>2</v>
      </c>
      <c r="C363" s="203" t="s">
        <v>406</v>
      </c>
      <c r="D363" s="494" t="s">
        <v>45</v>
      </c>
      <c r="E363" s="495" t="s">
        <v>143</v>
      </c>
      <c r="F363" s="497">
        <v>55500</v>
      </c>
      <c r="G363" s="497">
        <v>55500</v>
      </c>
      <c r="H363" s="498"/>
      <c r="I363" s="491">
        <f t="shared" si="27"/>
        <v>55500</v>
      </c>
      <c r="J363" s="507">
        <f t="shared" si="28"/>
        <v>0</v>
      </c>
      <c r="K363" s="464">
        <f t="shared" si="29"/>
        <v>1</v>
      </c>
      <c r="L363" s="464">
        <f>IF(J363=1,SUM($J$6:J363),0)</f>
        <v>0</v>
      </c>
      <c r="M363" s="464">
        <f>IF(K363=1,SUM($K$6:K363),0)</f>
        <v>201227228.798931</v>
      </c>
      <c r="N363" s="509">
        <f t="shared" si="30"/>
        <v>201227228.798931</v>
      </c>
      <c r="O363" s="464">
        <f t="shared" si="31"/>
        <v>0</v>
      </c>
      <c r="P363" s="464">
        <f>IF(O363=1,SUM($O$6:O363),0)</f>
        <v>0</v>
      </c>
    </row>
    <row r="364" customHeight="1" spans="1:16">
      <c r="A364" s="483"/>
      <c r="B364" s="510">
        <v>3</v>
      </c>
      <c r="C364" s="203" t="s">
        <v>407</v>
      </c>
      <c r="D364" s="494" t="s">
        <v>45</v>
      </c>
      <c r="E364" s="495" t="s">
        <v>143</v>
      </c>
      <c r="F364" s="497">
        <v>67800</v>
      </c>
      <c r="G364" s="497">
        <v>67800</v>
      </c>
      <c r="H364" s="498"/>
      <c r="I364" s="491">
        <f t="shared" si="27"/>
        <v>67800</v>
      </c>
      <c r="J364" s="507">
        <f t="shared" si="28"/>
        <v>0</v>
      </c>
      <c r="K364" s="464">
        <f t="shared" si="29"/>
        <v>1</v>
      </c>
      <c r="L364" s="464">
        <f>IF(J364=1,SUM($J$6:J364),0)</f>
        <v>0</v>
      </c>
      <c r="M364" s="464">
        <f>IF(K364=1,SUM($K$6:K364),0)</f>
        <v>201227229.798931</v>
      </c>
      <c r="N364" s="509">
        <f t="shared" si="30"/>
        <v>201227229.798931</v>
      </c>
      <c r="O364" s="464">
        <f t="shared" si="31"/>
        <v>0</v>
      </c>
      <c r="P364" s="464">
        <f>IF(O364=1,SUM($O$6:O364),0)</f>
        <v>0</v>
      </c>
    </row>
    <row r="365" customHeight="1" spans="1:16">
      <c r="A365" s="483"/>
      <c r="B365" s="510">
        <v>4</v>
      </c>
      <c r="C365" s="203" t="s">
        <v>408</v>
      </c>
      <c r="D365" s="494" t="s">
        <v>45</v>
      </c>
      <c r="E365" s="495" t="s">
        <v>143</v>
      </c>
      <c r="F365" s="497">
        <v>98600</v>
      </c>
      <c r="G365" s="497">
        <v>98600</v>
      </c>
      <c r="H365" s="498"/>
      <c r="I365" s="491">
        <f t="shared" si="27"/>
        <v>98600</v>
      </c>
      <c r="J365" s="507">
        <f t="shared" si="28"/>
        <v>0</v>
      </c>
      <c r="K365" s="464">
        <f t="shared" si="29"/>
        <v>1</v>
      </c>
      <c r="L365" s="464">
        <f>IF(J365=1,SUM($J$6:J365),0)</f>
        <v>0</v>
      </c>
      <c r="M365" s="464">
        <f>IF(K365=1,SUM($K$6:K365),0)</f>
        <v>201227230.798931</v>
      </c>
      <c r="N365" s="509">
        <f t="shared" si="30"/>
        <v>201227230.798931</v>
      </c>
      <c r="O365" s="464">
        <f t="shared" si="31"/>
        <v>0</v>
      </c>
      <c r="P365" s="464">
        <f>IF(O365=1,SUM($O$6:O365),0)</f>
        <v>0</v>
      </c>
    </row>
    <row r="366" customHeight="1" spans="1:16">
      <c r="A366" s="483"/>
      <c r="B366" s="510">
        <v>5</v>
      </c>
      <c r="C366" s="203" t="s">
        <v>409</v>
      </c>
      <c r="D366" s="494" t="s">
        <v>45</v>
      </c>
      <c r="E366" s="495" t="s">
        <v>143</v>
      </c>
      <c r="F366" s="497">
        <v>135199</v>
      </c>
      <c r="G366" s="497">
        <v>135199</v>
      </c>
      <c r="H366" s="498"/>
      <c r="I366" s="491">
        <f t="shared" si="27"/>
        <v>135199</v>
      </c>
      <c r="J366" s="507">
        <f t="shared" si="28"/>
        <v>0</v>
      </c>
      <c r="K366" s="464">
        <f t="shared" si="29"/>
        <v>1</v>
      </c>
      <c r="L366" s="464">
        <f>IF(J366=1,SUM($J$6:J366),0)</f>
        <v>0</v>
      </c>
      <c r="M366" s="464">
        <f>IF(K366=1,SUM($K$6:K366),0)</f>
        <v>201227231.798931</v>
      </c>
      <c r="N366" s="509">
        <f t="shared" si="30"/>
        <v>201227231.798931</v>
      </c>
      <c r="O366" s="464">
        <f t="shared" si="31"/>
        <v>0</v>
      </c>
      <c r="P366" s="464">
        <f>IF(O366=1,SUM($O$6:O366),0)</f>
        <v>0</v>
      </c>
    </row>
    <row r="367" customHeight="1" spans="1:16">
      <c r="A367" s="483"/>
      <c r="B367" s="510">
        <v>6</v>
      </c>
      <c r="C367" s="203" t="s">
        <v>410</v>
      </c>
      <c r="D367" s="494" t="s">
        <v>45</v>
      </c>
      <c r="E367" s="495" t="s">
        <v>261</v>
      </c>
      <c r="F367" s="497">
        <v>7789</v>
      </c>
      <c r="G367" s="497">
        <v>7789</v>
      </c>
      <c r="H367" s="498"/>
      <c r="I367" s="491">
        <f t="shared" si="27"/>
        <v>7789</v>
      </c>
      <c r="J367" s="507">
        <f t="shared" si="28"/>
        <v>0</v>
      </c>
      <c r="K367" s="464">
        <f t="shared" si="29"/>
        <v>1</v>
      </c>
      <c r="L367" s="464">
        <f>IF(J367=1,SUM($J$6:J367),0)</f>
        <v>0</v>
      </c>
      <c r="M367" s="464">
        <f>IF(K367=1,SUM($K$6:K367),0)</f>
        <v>201227232.798931</v>
      </c>
      <c r="N367" s="509">
        <f t="shared" si="30"/>
        <v>201227232.798931</v>
      </c>
      <c r="O367" s="464">
        <f t="shared" si="31"/>
        <v>0</v>
      </c>
      <c r="P367" s="464">
        <f>IF(O367=1,SUM($O$6:O367),0)</f>
        <v>0</v>
      </c>
    </row>
    <row r="368" customHeight="1" spans="1:16">
      <c r="A368" s="483"/>
      <c r="B368" s="510">
        <v>7</v>
      </c>
      <c r="C368" s="203" t="s">
        <v>411</v>
      </c>
      <c r="D368" s="494" t="s">
        <v>45</v>
      </c>
      <c r="E368" s="495" t="s">
        <v>43</v>
      </c>
      <c r="F368" s="497">
        <v>47459</v>
      </c>
      <c r="G368" s="497">
        <v>47459</v>
      </c>
      <c r="H368" s="498"/>
      <c r="I368" s="491">
        <f t="shared" si="27"/>
        <v>47459</v>
      </c>
      <c r="J368" s="507">
        <f t="shared" si="28"/>
        <v>0</v>
      </c>
      <c r="K368" s="464">
        <f t="shared" si="29"/>
        <v>1</v>
      </c>
      <c r="L368" s="464">
        <f>IF(J368=1,SUM($J$6:J368),0)</f>
        <v>0</v>
      </c>
      <c r="M368" s="464">
        <f>IF(K368=1,SUM($K$6:K368),0)</f>
        <v>201227233.798931</v>
      </c>
      <c r="N368" s="509">
        <f t="shared" si="30"/>
        <v>201227233.798931</v>
      </c>
      <c r="O368" s="464">
        <f t="shared" si="31"/>
        <v>0</v>
      </c>
      <c r="P368" s="464">
        <f>IF(O368=1,SUM($O$6:O368),0)</f>
        <v>0</v>
      </c>
    </row>
    <row r="369" customHeight="1" spans="1:16">
      <c r="A369" s="483"/>
      <c r="B369" s="510">
        <v>8</v>
      </c>
      <c r="C369" s="203" t="s">
        <v>412</v>
      </c>
      <c r="D369" s="494" t="s">
        <v>45</v>
      </c>
      <c r="E369" s="495" t="s">
        <v>43</v>
      </c>
      <c r="F369" s="497">
        <v>112500</v>
      </c>
      <c r="G369" s="497">
        <v>112500</v>
      </c>
      <c r="H369" s="498"/>
      <c r="I369" s="491">
        <f t="shared" si="27"/>
        <v>112500</v>
      </c>
      <c r="J369" s="507">
        <f t="shared" si="28"/>
        <v>0</v>
      </c>
      <c r="K369" s="464">
        <f t="shared" si="29"/>
        <v>1</v>
      </c>
      <c r="L369" s="464">
        <f>IF(J369=1,SUM($J$6:J369),0)</f>
        <v>0</v>
      </c>
      <c r="M369" s="464">
        <f>IF(K369=1,SUM($K$6:K369),0)</f>
        <v>201227234.798931</v>
      </c>
      <c r="N369" s="509">
        <f t="shared" si="30"/>
        <v>201227234.798931</v>
      </c>
      <c r="O369" s="464">
        <f t="shared" si="31"/>
        <v>0</v>
      </c>
      <c r="P369" s="464">
        <f>IF(O369=1,SUM($O$6:O369),0)</f>
        <v>0</v>
      </c>
    </row>
    <row r="370" customHeight="1" spans="1:17">
      <c r="A370" s="483"/>
      <c r="B370" s="510">
        <v>9</v>
      </c>
      <c r="C370" s="203" t="s">
        <v>413</v>
      </c>
      <c r="D370" s="494" t="s">
        <v>45</v>
      </c>
      <c r="E370" s="495" t="s">
        <v>43</v>
      </c>
      <c r="F370" s="497">
        <v>35800</v>
      </c>
      <c r="G370" s="497">
        <v>35800</v>
      </c>
      <c r="H370" s="498"/>
      <c r="I370" s="491">
        <f t="shared" si="27"/>
        <v>35800</v>
      </c>
      <c r="J370" s="507">
        <f t="shared" si="28"/>
        <v>0</v>
      </c>
      <c r="K370" s="464">
        <f t="shared" si="29"/>
        <v>1</v>
      </c>
      <c r="L370" s="464">
        <f>IF(J370=1,SUM($J$6:J370),0)</f>
        <v>0</v>
      </c>
      <c r="M370" s="464">
        <f>IF(K370=1,SUM($K$6:K370),0)</f>
        <v>201227235.798931</v>
      </c>
      <c r="N370" s="509">
        <f t="shared" si="30"/>
        <v>201227235.798931</v>
      </c>
      <c r="O370" s="464">
        <f t="shared" si="31"/>
        <v>0</v>
      </c>
      <c r="P370" s="464">
        <f>IF(O370=1,SUM($O$6:O370),0)</f>
        <v>0</v>
      </c>
      <c r="Q370" s="517"/>
    </row>
    <row r="371" customHeight="1" spans="1:17">
      <c r="A371" s="483"/>
      <c r="B371" s="510">
        <v>10</v>
      </c>
      <c r="C371" s="203" t="s">
        <v>414</v>
      </c>
      <c r="D371" s="494" t="s">
        <v>45</v>
      </c>
      <c r="E371" s="495" t="s">
        <v>43</v>
      </c>
      <c r="F371" s="497">
        <v>36000</v>
      </c>
      <c r="G371" s="497">
        <v>36000</v>
      </c>
      <c r="H371" s="498"/>
      <c r="I371" s="491">
        <f t="shared" si="27"/>
        <v>36000</v>
      </c>
      <c r="J371" s="507">
        <f t="shared" si="28"/>
        <v>0</v>
      </c>
      <c r="K371" s="464">
        <f t="shared" si="29"/>
        <v>1</v>
      </c>
      <c r="L371" s="464">
        <f>IF(J371=1,SUM($J$6:J371),0)</f>
        <v>0</v>
      </c>
      <c r="M371" s="464">
        <f>IF(K371=1,SUM($K$6:K371),0)</f>
        <v>201227236.798931</v>
      </c>
      <c r="N371" s="509">
        <f t="shared" si="30"/>
        <v>201227236.798931</v>
      </c>
      <c r="O371" s="464">
        <f t="shared" si="31"/>
        <v>0</v>
      </c>
      <c r="P371" s="464">
        <f>IF(O371=1,SUM($O$6:O371),0)</f>
        <v>0</v>
      </c>
      <c r="Q371" s="517"/>
    </row>
    <row r="372" customHeight="1" spans="1:16">
      <c r="A372" s="483"/>
      <c r="B372" s="510">
        <v>11</v>
      </c>
      <c r="C372" s="203" t="s">
        <v>415</v>
      </c>
      <c r="D372" s="494" t="s">
        <v>45</v>
      </c>
      <c r="E372" s="495" t="s">
        <v>43</v>
      </c>
      <c r="F372" s="497">
        <v>36000</v>
      </c>
      <c r="G372" s="497">
        <v>36000</v>
      </c>
      <c r="H372" s="498"/>
      <c r="I372" s="491">
        <f t="shared" si="27"/>
        <v>36000</v>
      </c>
      <c r="J372" s="507">
        <f t="shared" si="28"/>
        <v>0</v>
      </c>
      <c r="K372" s="464">
        <f t="shared" si="29"/>
        <v>1</v>
      </c>
      <c r="L372" s="464">
        <f>IF(J372=1,SUM($J$6:J372),0)</f>
        <v>0</v>
      </c>
      <c r="M372" s="464">
        <f>IF(K372=1,SUM($K$6:K372),0)</f>
        <v>201227237.798931</v>
      </c>
      <c r="N372" s="509">
        <f t="shared" si="30"/>
        <v>201227237.798931</v>
      </c>
      <c r="O372" s="464">
        <f t="shared" si="31"/>
        <v>0</v>
      </c>
      <c r="P372" s="464">
        <f>IF(O372=1,SUM($O$6:O372),0)</f>
        <v>0</v>
      </c>
    </row>
    <row r="373" customHeight="1" spans="1:16">
      <c r="A373" s="483"/>
      <c r="B373" s="510">
        <v>12</v>
      </c>
      <c r="C373" s="203" t="s">
        <v>416</v>
      </c>
      <c r="D373" s="494" t="s">
        <v>45</v>
      </c>
      <c r="E373" s="495" t="s">
        <v>43</v>
      </c>
      <c r="F373" s="497">
        <v>40000</v>
      </c>
      <c r="G373" s="497">
        <v>40000</v>
      </c>
      <c r="H373" s="498"/>
      <c r="I373" s="491">
        <f t="shared" si="27"/>
        <v>40000</v>
      </c>
      <c r="J373" s="507">
        <f t="shared" si="28"/>
        <v>0</v>
      </c>
      <c r="K373" s="464">
        <f t="shared" si="29"/>
        <v>1</v>
      </c>
      <c r="L373" s="464">
        <f>IF(J373=1,SUM($J$6:J373),0)</f>
        <v>0</v>
      </c>
      <c r="M373" s="464">
        <f>IF(K373=1,SUM($K$6:K373),0)</f>
        <v>201227238.798931</v>
      </c>
      <c r="N373" s="509">
        <f t="shared" si="30"/>
        <v>201227238.798931</v>
      </c>
      <c r="O373" s="464">
        <f t="shared" si="31"/>
        <v>0</v>
      </c>
      <c r="P373" s="464">
        <f>IF(O373=1,SUM($O$6:O373),0)</f>
        <v>0</v>
      </c>
    </row>
    <row r="374" customHeight="1" spans="1:16">
      <c r="A374" s="483"/>
      <c r="B374" s="510">
        <v>13</v>
      </c>
      <c r="C374" s="203" t="s">
        <v>417</v>
      </c>
      <c r="D374" s="494" t="s">
        <v>45</v>
      </c>
      <c r="E374" s="495" t="s">
        <v>43</v>
      </c>
      <c r="F374" s="497">
        <v>55000</v>
      </c>
      <c r="G374" s="497">
        <v>55000</v>
      </c>
      <c r="H374" s="498"/>
      <c r="I374" s="491">
        <f t="shared" si="27"/>
        <v>55000</v>
      </c>
      <c r="J374" s="507">
        <f t="shared" si="28"/>
        <v>0</v>
      </c>
      <c r="K374" s="464">
        <f t="shared" si="29"/>
        <v>1</v>
      </c>
      <c r="L374" s="464">
        <f>IF(J374=1,SUM($J$6:J374),0)</f>
        <v>0</v>
      </c>
      <c r="M374" s="464">
        <f>IF(K374=1,SUM($K$6:K374),0)</f>
        <v>201227239.798931</v>
      </c>
      <c r="N374" s="509">
        <f t="shared" si="30"/>
        <v>201227239.798931</v>
      </c>
      <c r="O374" s="464">
        <f t="shared" si="31"/>
        <v>0</v>
      </c>
      <c r="P374" s="464">
        <f>IF(O374=1,SUM($O$6:O374),0)</f>
        <v>0</v>
      </c>
    </row>
    <row r="375" customHeight="1" spans="1:16">
      <c r="A375" s="483"/>
      <c r="B375" s="510">
        <v>14</v>
      </c>
      <c r="C375" s="203" t="s">
        <v>418</v>
      </c>
      <c r="D375" s="494" t="s">
        <v>45</v>
      </c>
      <c r="E375" s="495" t="s">
        <v>43</v>
      </c>
      <c r="F375" s="497">
        <v>45500</v>
      </c>
      <c r="G375" s="497">
        <v>45500</v>
      </c>
      <c r="H375" s="498"/>
      <c r="I375" s="491">
        <f t="shared" si="27"/>
        <v>45500</v>
      </c>
      <c r="J375" s="507">
        <f t="shared" si="28"/>
        <v>0</v>
      </c>
      <c r="K375" s="464">
        <f t="shared" si="29"/>
        <v>1</v>
      </c>
      <c r="L375" s="464">
        <f>IF(J375=1,SUM($J$6:J375),0)</f>
        <v>0</v>
      </c>
      <c r="M375" s="464">
        <f>IF(K375=1,SUM($K$6:K375),0)</f>
        <v>201227240.798931</v>
      </c>
      <c r="N375" s="509">
        <f t="shared" si="30"/>
        <v>201227240.798931</v>
      </c>
      <c r="O375" s="464">
        <f t="shared" si="31"/>
        <v>0</v>
      </c>
      <c r="P375" s="464">
        <f>IF(O375=1,SUM($O$6:O375),0)</f>
        <v>0</v>
      </c>
    </row>
    <row r="376" customHeight="1" spans="1:16">
      <c r="A376" s="483"/>
      <c r="B376" s="510">
        <v>15</v>
      </c>
      <c r="C376" s="203" t="s">
        <v>419</v>
      </c>
      <c r="D376" s="494" t="s">
        <v>45</v>
      </c>
      <c r="E376" s="495" t="s">
        <v>43</v>
      </c>
      <c r="F376" s="497">
        <v>45500</v>
      </c>
      <c r="G376" s="497">
        <v>45500</v>
      </c>
      <c r="H376" s="498"/>
      <c r="I376" s="491">
        <f t="shared" si="27"/>
        <v>45500</v>
      </c>
      <c r="J376" s="507">
        <f t="shared" si="28"/>
        <v>0</v>
      </c>
      <c r="K376" s="464">
        <f t="shared" si="29"/>
        <v>1</v>
      </c>
      <c r="L376" s="464">
        <f>IF(J376=1,SUM($J$6:J376),0)</f>
        <v>0</v>
      </c>
      <c r="M376" s="464">
        <f>IF(K376=1,SUM($K$6:K376),0)</f>
        <v>201227241.798931</v>
      </c>
      <c r="N376" s="509">
        <f t="shared" si="30"/>
        <v>201227241.798931</v>
      </c>
      <c r="O376" s="464">
        <f t="shared" si="31"/>
        <v>0</v>
      </c>
      <c r="P376" s="464">
        <f>IF(O376=1,SUM($O$6:O376),0)</f>
        <v>0</v>
      </c>
    </row>
    <row r="377" customHeight="1" spans="1:16">
      <c r="A377" s="483"/>
      <c r="B377" s="510">
        <v>16</v>
      </c>
      <c r="C377" s="203" t="s">
        <v>420</v>
      </c>
      <c r="D377" s="494" t="s">
        <v>45</v>
      </c>
      <c r="E377" s="495" t="s">
        <v>43</v>
      </c>
      <c r="F377" s="497">
        <v>45500</v>
      </c>
      <c r="G377" s="497">
        <v>45500</v>
      </c>
      <c r="H377" s="498"/>
      <c r="I377" s="491">
        <f t="shared" si="27"/>
        <v>45500</v>
      </c>
      <c r="J377" s="507">
        <f t="shared" si="28"/>
        <v>0</v>
      </c>
      <c r="K377" s="464">
        <f t="shared" si="29"/>
        <v>1</v>
      </c>
      <c r="L377" s="464">
        <f>IF(J377=1,SUM($J$6:J377),0)</f>
        <v>0</v>
      </c>
      <c r="M377" s="464">
        <f>IF(K377=1,SUM($K$6:K377),0)</f>
        <v>201227242.798931</v>
      </c>
      <c r="N377" s="509">
        <f t="shared" si="30"/>
        <v>201227242.798931</v>
      </c>
      <c r="O377" s="464">
        <f t="shared" si="31"/>
        <v>0</v>
      </c>
      <c r="P377" s="464">
        <f>IF(O377=1,SUM($O$6:O377),0)</f>
        <v>0</v>
      </c>
    </row>
    <row r="378" customHeight="1" spans="1:16">
      <c r="A378" s="483"/>
      <c r="B378" s="510">
        <v>17</v>
      </c>
      <c r="C378" s="203" t="s">
        <v>421</v>
      </c>
      <c r="D378" s="494" t="s">
        <v>45</v>
      </c>
      <c r="E378" s="495" t="s">
        <v>43</v>
      </c>
      <c r="F378" s="497">
        <v>45500</v>
      </c>
      <c r="G378" s="497">
        <v>45500</v>
      </c>
      <c r="H378" s="498"/>
      <c r="I378" s="491">
        <f t="shared" si="27"/>
        <v>45500</v>
      </c>
      <c r="J378" s="507">
        <f t="shared" si="28"/>
        <v>0</v>
      </c>
      <c r="K378" s="464">
        <f t="shared" si="29"/>
        <v>1</v>
      </c>
      <c r="L378" s="464">
        <f>IF(J378=1,SUM($J$6:J378),0)</f>
        <v>0</v>
      </c>
      <c r="M378" s="464">
        <f>IF(K378=1,SUM($K$6:K378),0)</f>
        <v>201227243.798931</v>
      </c>
      <c r="N378" s="509">
        <f t="shared" si="30"/>
        <v>201227243.798931</v>
      </c>
      <c r="O378" s="464">
        <f t="shared" si="31"/>
        <v>0</v>
      </c>
      <c r="P378" s="464">
        <f>IF(O378=1,SUM($O$6:O378),0)</f>
        <v>0</v>
      </c>
    </row>
    <row r="379" customHeight="1" spans="1:16">
      <c r="A379" s="483"/>
      <c r="B379" s="510">
        <v>18</v>
      </c>
      <c r="C379" s="203" t="s">
        <v>422</v>
      </c>
      <c r="D379" s="494" t="s">
        <v>45</v>
      </c>
      <c r="E379" s="495" t="s">
        <v>43</v>
      </c>
      <c r="F379" s="497">
        <v>7938</v>
      </c>
      <c r="G379" s="497">
        <v>7938</v>
      </c>
      <c r="H379" s="498"/>
      <c r="I379" s="491">
        <f t="shared" si="27"/>
        <v>7938</v>
      </c>
      <c r="J379" s="507">
        <f t="shared" si="28"/>
        <v>0</v>
      </c>
      <c r="K379" s="464">
        <f t="shared" si="29"/>
        <v>1</v>
      </c>
      <c r="L379" s="464">
        <f>IF(J379=1,SUM($J$6:J379),0)</f>
        <v>0</v>
      </c>
      <c r="M379" s="464">
        <f>IF(K379=1,SUM($K$6:K379),0)</f>
        <v>201227244.798931</v>
      </c>
      <c r="N379" s="509">
        <f t="shared" si="30"/>
        <v>201227244.798931</v>
      </c>
      <c r="O379" s="464">
        <f t="shared" si="31"/>
        <v>0</v>
      </c>
      <c r="P379" s="464">
        <f>IF(O379=1,SUM($O$6:O379),0)</f>
        <v>0</v>
      </c>
    </row>
    <row r="380" customHeight="1" spans="1:16">
      <c r="A380" s="483"/>
      <c r="B380" s="510">
        <v>19</v>
      </c>
      <c r="C380" s="203" t="s">
        <v>423</v>
      </c>
      <c r="D380" s="494" t="s">
        <v>45</v>
      </c>
      <c r="E380" s="495" t="s">
        <v>43</v>
      </c>
      <c r="F380" s="497">
        <v>30000</v>
      </c>
      <c r="G380" s="497">
        <v>30000</v>
      </c>
      <c r="H380" s="498"/>
      <c r="I380" s="491">
        <f t="shared" si="27"/>
        <v>30000</v>
      </c>
      <c r="J380" s="507">
        <f t="shared" si="28"/>
        <v>0</v>
      </c>
      <c r="K380" s="464">
        <f t="shared" si="29"/>
        <v>1</v>
      </c>
      <c r="L380" s="464">
        <f>IF(J380=1,SUM($J$6:J380),0)</f>
        <v>0</v>
      </c>
      <c r="M380" s="464">
        <f>IF(K380=1,SUM($K$6:K380),0)</f>
        <v>201227245.798931</v>
      </c>
      <c r="N380" s="509">
        <f t="shared" si="30"/>
        <v>201227245.798931</v>
      </c>
      <c r="O380" s="464">
        <f t="shared" si="31"/>
        <v>0</v>
      </c>
      <c r="P380" s="464">
        <f>IF(O380=1,SUM($O$6:O380),0)</f>
        <v>0</v>
      </c>
    </row>
    <row r="381" customHeight="1" spans="1:16">
      <c r="A381" s="483"/>
      <c r="B381" s="510">
        <v>20</v>
      </c>
      <c r="C381" s="203" t="s">
        <v>424</v>
      </c>
      <c r="D381" s="494" t="s">
        <v>45</v>
      </c>
      <c r="E381" s="495" t="s">
        <v>43</v>
      </c>
      <c r="F381" s="497">
        <v>26500</v>
      </c>
      <c r="G381" s="497">
        <v>26500</v>
      </c>
      <c r="H381" s="498"/>
      <c r="I381" s="491">
        <f t="shared" si="27"/>
        <v>26500</v>
      </c>
      <c r="J381" s="507">
        <f t="shared" si="28"/>
        <v>0</v>
      </c>
      <c r="K381" s="464">
        <f t="shared" si="29"/>
        <v>1</v>
      </c>
      <c r="L381" s="464">
        <f>IF(J381=1,SUM($J$6:J381),0)</f>
        <v>0</v>
      </c>
      <c r="M381" s="464">
        <f>IF(K381=1,SUM($K$6:K381),0)</f>
        <v>201227246.798931</v>
      </c>
      <c r="N381" s="509">
        <f t="shared" si="30"/>
        <v>201227246.798931</v>
      </c>
      <c r="O381" s="464">
        <f t="shared" si="31"/>
        <v>0</v>
      </c>
      <c r="P381" s="464">
        <f>IF(O381=1,SUM($O$6:O381),0)</f>
        <v>0</v>
      </c>
    </row>
    <row r="382" customHeight="1" spans="1:16">
      <c r="A382" s="483"/>
      <c r="B382" s="510">
        <v>21</v>
      </c>
      <c r="C382" s="203" t="s">
        <v>425</v>
      </c>
      <c r="D382" s="494" t="s">
        <v>45</v>
      </c>
      <c r="E382" s="495" t="s">
        <v>43</v>
      </c>
      <c r="F382" s="497">
        <v>26500</v>
      </c>
      <c r="G382" s="497">
        <v>26500</v>
      </c>
      <c r="H382" s="498"/>
      <c r="I382" s="491">
        <f t="shared" si="27"/>
        <v>26500</v>
      </c>
      <c r="J382" s="507">
        <f t="shared" si="28"/>
        <v>0</v>
      </c>
      <c r="K382" s="464">
        <f t="shared" si="29"/>
        <v>1</v>
      </c>
      <c r="L382" s="464">
        <f>IF(J382=1,SUM($J$6:J382),0)</f>
        <v>0</v>
      </c>
      <c r="M382" s="464">
        <f>IF(K382=1,SUM($K$6:K382),0)</f>
        <v>201227247.798931</v>
      </c>
      <c r="N382" s="509">
        <f t="shared" si="30"/>
        <v>201227247.798931</v>
      </c>
      <c r="O382" s="464">
        <f t="shared" si="31"/>
        <v>0</v>
      </c>
      <c r="P382" s="464">
        <f>IF(O382=1,SUM($O$6:O382),0)</f>
        <v>0</v>
      </c>
    </row>
    <row r="383" customHeight="1" spans="1:16">
      <c r="A383" s="483"/>
      <c r="B383" s="510">
        <v>22</v>
      </c>
      <c r="C383" s="203" t="s">
        <v>426</v>
      </c>
      <c r="D383" s="494" t="s">
        <v>45</v>
      </c>
      <c r="E383" s="495" t="s">
        <v>43</v>
      </c>
      <c r="F383" s="497">
        <v>26500</v>
      </c>
      <c r="G383" s="497">
        <v>26500</v>
      </c>
      <c r="H383" s="498"/>
      <c r="I383" s="491">
        <f t="shared" si="27"/>
        <v>26500</v>
      </c>
      <c r="J383" s="507">
        <f t="shared" si="28"/>
        <v>0</v>
      </c>
      <c r="K383" s="464">
        <f t="shared" si="29"/>
        <v>1</v>
      </c>
      <c r="L383" s="464">
        <f>IF(J383=1,SUM($J$6:J383),0)</f>
        <v>0</v>
      </c>
      <c r="M383" s="464">
        <f>IF(K383=1,SUM($K$6:K383),0)</f>
        <v>201227248.798931</v>
      </c>
      <c r="N383" s="509">
        <f t="shared" si="30"/>
        <v>201227248.798931</v>
      </c>
      <c r="O383" s="464">
        <f t="shared" si="31"/>
        <v>0</v>
      </c>
      <c r="P383" s="464">
        <f>IF(O383=1,SUM($O$6:O383),0)</f>
        <v>0</v>
      </c>
    </row>
    <row r="384" customHeight="1" spans="1:16">
      <c r="A384" s="483"/>
      <c r="B384" s="510">
        <v>23</v>
      </c>
      <c r="C384" s="203" t="s">
        <v>427</v>
      </c>
      <c r="D384" s="494" t="s">
        <v>45</v>
      </c>
      <c r="E384" s="495" t="s">
        <v>43</v>
      </c>
      <c r="F384" s="497">
        <v>26500</v>
      </c>
      <c r="G384" s="497">
        <v>26500</v>
      </c>
      <c r="H384" s="498"/>
      <c r="I384" s="491">
        <f t="shared" si="27"/>
        <v>26500</v>
      </c>
      <c r="J384" s="507">
        <f t="shared" si="28"/>
        <v>0</v>
      </c>
      <c r="K384" s="464">
        <f t="shared" si="29"/>
        <v>1</v>
      </c>
      <c r="L384" s="464">
        <f>IF(J384=1,SUM($J$6:J384),0)</f>
        <v>0</v>
      </c>
      <c r="M384" s="464">
        <f>IF(K384=1,SUM($K$6:K384),0)</f>
        <v>201227249.798931</v>
      </c>
      <c r="N384" s="509">
        <f t="shared" si="30"/>
        <v>201227249.798931</v>
      </c>
      <c r="O384" s="464">
        <f t="shared" si="31"/>
        <v>0</v>
      </c>
      <c r="P384" s="464">
        <f>IF(O384=1,SUM($O$6:O384),0)</f>
        <v>0</v>
      </c>
    </row>
    <row r="385" customHeight="1" spans="1:16">
      <c r="A385" s="483"/>
      <c r="B385" s="510">
        <v>24</v>
      </c>
      <c r="C385" s="203" t="s">
        <v>428</v>
      </c>
      <c r="D385" s="494" t="s">
        <v>45</v>
      </c>
      <c r="E385" s="495" t="s">
        <v>43</v>
      </c>
      <c r="F385" s="497">
        <v>33600</v>
      </c>
      <c r="G385" s="497">
        <v>33600</v>
      </c>
      <c r="H385" s="498"/>
      <c r="I385" s="491">
        <f t="shared" si="27"/>
        <v>33600</v>
      </c>
      <c r="J385" s="507">
        <f t="shared" si="28"/>
        <v>0</v>
      </c>
      <c r="K385" s="464">
        <f t="shared" si="29"/>
        <v>1</v>
      </c>
      <c r="L385" s="464">
        <f>IF(J385=1,SUM($J$6:J385),0)</f>
        <v>0</v>
      </c>
      <c r="M385" s="464">
        <f>IF(K385=1,SUM($K$6:K385),0)</f>
        <v>201227250.798931</v>
      </c>
      <c r="N385" s="509">
        <f t="shared" si="30"/>
        <v>201227250.798931</v>
      </c>
      <c r="O385" s="464">
        <f t="shared" si="31"/>
        <v>0</v>
      </c>
      <c r="P385" s="464">
        <f>IF(O385=1,SUM($O$6:O385),0)</f>
        <v>0</v>
      </c>
    </row>
    <row r="386" customHeight="1" spans="1:16">
      <c r="A386" s="483"/>
      <c r="B386" s="510">
        <v>25</v>
      </c>
      <c r="C386" s="203" t="s">
        <v>429</v>
      </c>
      <c r="D386" s="494" t="s">
        <v>45</v>
      </c>
      <c r="E386" s="495" t="s">
        <v>43</v>
      </c>
      <c r="F386" s="497">
        <v>33600</v>
      </c>
      <c r="G386" s="497">
        <v>33600</v>
      </c>
      <c r="H386" s="498"/>
      <c r="I386" s="491">
        <f t="shared" si="27"/>
        <v>33600</v>
      </c>
      <c r="J386" s="507">
        <f t="shared" si="28"/>
        <v>0</v>
      </c>
      <c r="K386" s="464">
        <f t="shared" si="29"/>
        <v>1</v>
      </c>
      <c r="L386" s="464">
        <f>IF(J386=1,SUM($J$6:J386),0)</f>
        <v>0</v>
      </c>
      <c r="M386" s="464">
        <f>IF(K386=1,SUM($K$6:K386),0)</f>
        <v>201227251.798931</v>
      </c>
      <c r="N386" s="509">
        <f t="shared" si="30"/>
        <v>201227251.798931</v>
      </c>
      <c r="O386" s="464">
        <f t="shared" si="31"/>
        <v>0</v>
      </c>
      <c r="P386" s="464">
        <f>IF(O386=1,SUM($O$6:O386),0)</f>
        <v>0</v>
      </c>
    </row>
    <row r="387" customHeight="1" spans="1:16">
      <c r="A387" s="483"/>
      <c r="B387" s="510">
        <v>26</v>
      </c>
      <c r="C387" s="203" t="s">
        <v>430</v>
      </c>
      <c r="D387" s="494" t="s">
        <v>45</v>
      </c>
      <c r="E387" s="495" t="s">
        <v>43</v>
      </c>
      <c r="F387" s="497">
        <v>33600</v>
      </c>
      <c r="G387" s="497">
        <v>33600</v>
      </c>
      <c r="H387" s="498"/>
      <c r="I387" s="491">
        <f t="shared" ref="I387:I450" si="32">IF($I$5=$G$4,G387,(IF($I$5=$F$4,F387,0)))</f>
        <v>33600</v>
      </c>
      <c r="J387" s="507">
        <f t="shared" si="28"/>
        <v>0</v>
      </c>
      <c r="K387" s="464">
        <f t="shared" si="29"/>
        <v>1</v>
      </c>
      <c r="L387" s="464">
        <f>IF(J387=1,SUM($J$6:J387),0)</f>
        <v>0</v>
      </c>
      <c r="M387" s="464">
        <f>IF(K387=1,SUM($K$6:K387),0)</f>
        <v>201227252.798931</v>
      </c>
      <c r="N387" s="509">
        <f t="shared" si="30"/>
        <v>201227252.798931</v>
      </c>
      <c r="O387" s="464">
        <f t="shared" si="31"/>
        <v>0</v>
      </c>
      <c r="P387" s="464">
        <f>IF(O387=1,SUM($O$6:O387),0)</f>
        <v>0</v>
      </c>
    </row>
    <row r="388" customHeight="1" spans="1:16">
      <c r="A388" s="483"/>
      <c r="B388" s="510">
        <v>27</v>
      </c>
      <c r="C388" s="203" t="s">
        <v>431</v>
      </c>
      <c r="D388" s="494" t="s">
        <v>45</v>
      </c>
      <c r="E388" s="495" t="s">
        <v>43</v>
      </c>
      <c r="F388" s="497">
        <v>33600</v>
      </c>
      <c r="G388" s="497">
        <v>33600</v>
      </c>
      <c r="H388" s="498"/>
      <c r="I388" s="491">
        <f t="shared" si="32"/>
        <v>33600</v>
      </c>
      <c r="J388" s="507">
        <f t="shared" si="28"/>
        <v>0</v>
      </c>
      <c r="K388" s="464">
        <f t="shared" si="29"/>
        <v>1</v>
      </c>
      <c r="L388" s="464">
        <f>IF(J388=1,SUM($J$6:J388),0)</f>
        <v>0</v>
      </c>
      <c r="M388" s="464">
        <f>IF(K388=1,SUM($K$6:K388),0)</f>
        <v>201227253.798931</v>
      </c>
      <c r="N388" s="509">
        <f t="shared" si="30"/>
        <v>201227253.798931</v>
      </c>
      <c r="O388" s="464">
        <f t="shared" si="31"/>
        <v>0</v>
      </c>
      <c r="P388" s="464">
        <f>IF(O388=1,SUM($O$6:O388),0)</f>
        <v>0</v>
      </c>
    </row>
    <row r="389" customHeight="1" spans="1:16">
      <c r="A389" s="483"/>
      <c r="B389" s="510">
        <v>28</v>
      </c>
      <c r="C389" s="203" t="s">
        <v>432</v>
      </c>
      <c r="D389" s="494" t="s">
        <v>45</v>
      </c>
      <c r="E389" s="495" t="s">
        <v>43</v>
      </c>
      <c r="F389" s="497">
        <v>32600</v>
      </c>
      <c r="G389" s="497">
        <v>32600</v>
      </c>
      <c r="H389" s="498"/>
      <c r="I389" s="491">
        <f t="shared" si="32"/>
        <v>32600</v>
      </c>
      <c r="J389" s="507">
        <f t="shared" si="28"/>
        <v>0</v>
      </c>
      <c r="K389" s="464">
        <f t="shared" si="29"/>
        <v>1</v>
      </c>
      <c r="L389" s="464">
        <f>IF(J389=1,SUM($J$6:J389),0)</f>
        <v>0</v>
      </c>
      <c r="M389" s="464">
        <f>IF(K389=1,SUM($K$6:K389),0)</f>
        <v>201227254.798931</v>
      </c>
      <c r="N389" s="509">
        <f t="shared" si="30"/>
        <v>201227254.798931</v>
      </c>
      <c r="O389" s="464">
        <f t="shared" si="31"/>
        <v>0</v>
      </c>
      <c r="P389" s="464">
        <f>IF(O389=1,SUM($O$6:O389),0)</f>
        <v>0</v>
      </c>
    </row>
    <row r="390" customHeight="1" spans="1:16">
      <c r="A390" s="483"/>
      <c r="B390" s="510">
        <v>29</v>
      </c>
      <c r="C390" s="203" t="s">
        <v>433</v>
      </c>
      <c r="D390" s="494" t="s">
        <v>45</v>
      </c>
      <c r="E390" s="495" t="s">
        <v>43</v>
      </c>
      <c r="F390" s="497">
        <v>45000</v>
      </c>
      <c r="G390" s="497">
        <v>45000</v>
      </c>
      <c r="H390" s="498"/>
      <c r="I390" s="491">
        <f t="shared" si="32"/>
        <v>45000</v>
      </c>
      <c r="J390" s="507">
        <f t="shared" si="28"/>
        <v>0</v>
      </c>
      <c r="K390" s="464">
        <f t="shared" si="29"/>
        <v>1</v>
      </c>
      <c r="L390" s="464">
        <f>IF(J390=1,SUM($J$6:J390),0)</f>
        <v>0</v>
      </c>
      <c r="M390" s="464">
        <f>IF(K390=1,SUM($K$6:K390),0)</f>
        <v>201227255.798931</v>
      </c>
      <c r="N390" s="509">
        <f t="shared" si="30"/>
        <v>201227255.798931</v>
      </c>
      <c r="O390" s="464">
        <f t="shared" si="31"/>
        <v>0</v>
      </c>
      <c r="P390" s="464">
        <f>IF(O390=1,SUM($O$6:O390),0)</f>
        <v>0</v>
      </c>
    </row>
    <row r="391" customHeight="1" spans="1:16">
      <c r="A391" s="483"/>
      <c r="B391" s="510">
        <v>30</v>
      </c>
      <c r="C391" s="203" t="s">
        <v>434</v>
      </c>
      <c r="D391" s="494" t="s">
        <v>45</v>
      </c>
      <c r="E391" s="495" t="s">
        <v>43</v>
      </c>
      <c r="F391" s="497">
        <v>92500</v>
      </c>
      <c r="G391" s="497">
        <v>92500</v>
      </c>
      <c r="H391" s="498"/>
      <c r="I391" s="491">
        <f t="shared" si="32"/>
        <v>92500</v>
      </c>
      <c r="J391" s="507">
        <f t="shared" si="28"/>
        <v>0</v>
      </c>
      <c r="K391" s="464">
        <f t="shared" si="29"/>
        <v>1</v>
      </c>
      <c r="L391" s="464">
        <f>IF(J391=1,SUM($J$6:J391),0)</f>
        <v>0</v>
      </c>
      <c r="M391" s="464">
        <f>IF(K391=1,SUM($K$6:K391),0)</f>
        <v>201227256.798931</v>
      </c>
      <c r="N391" s="509">
        <f t="shared" si="30"/>
        <v>201227256.798931</v>
      </c>
      <c r="O391" s="464">
        <f t="shared" si="31"/>
        <v>0</v>
      </c>
      <c r="P391" s="464">
        <f>IF(O391=1,SUM($O$6:O391),0)</f>
        <v>0</v>
      </c>
    </row>
    <row r="392" customHeight="1" spans="1:16">
      <c r="A392" s="483"/>
      <c r="B392" s="510">
        <v>31</v>
      </c>
      <c r="C392" s="203" t="s">
        <v>435</v>
      </c>
      <c r="D392" s="494" t="s">
        <v>45</v>
      </c>
      <c r="E392" s="495" t="s">
        <v>43</v>
      </c>
      <c r="F392" s="497">
        <v>67700</v>
      </c>
      <c r="G392" s="497">
        <v>67700</v>
      </c>
      <c r="H392" s="498"/>
      <c r="I392" s="491">
        <f t="shared" si="32"/>
        <v>67700</v>
      </c>
      <c r="J392" s="507">
        <f t="shared" si="28"/>
        <v>0</v>
      </c>
      <c r="K392" s="464">
        <f t="shared" si="29"/>
        <v>1</v>
      </c>
      <c r="L392" s="464">
        <f>IF(J392=1,SUM($J$6:J392),0)</f>
        <v>0</v>
      </c>
      <c r="M392" s="464">
        <f>IF(K392=1,SUM($K$6:K392),0)</f>
        <v>201227257.798931</v>
      </c>
      <c r="N392" s="509">
        <f t="shared" si="30"/>
        <v>201227257.798931</v>
      </c>
      <c r="O392" s="464">
        <f t="shared" si="31"/>
        <v>0</v>
      </c>
      <c r="P392" s="464">
        <f>IF(O392=1,SUM($O$6:O392),0)</f>
        <v>0</v>
      </c>
    </row>
    <row r="393" customHeight="1" spans="1:16">
      <c r="A393" s="483"/>
      <c r="B393" s="510">
        <v>32</v>
      </c>
      <c r="C393" s="203" t="s">
        <v>436</v>
      </c>
      <c r="D393" s="494" t="s">
        <v>45</v>
      </c>
      <c r="E393" s="495" t="s">
        <v>43</v>
      </c>
      <c r="F393" s="497">
        <v>13100</v>
      </c>
      <c r="G393" s="497">
        <v>13100</v>
      </c>
      <c r="H393" s="498"/>
      <c r="I393" s="491">
        <f t="shared" si="32"/>
        <v>13100</v>
      </c>
      <c r="J393" s="507">
        <f t="shared" ref="J393:J456" si="33">IF(D393="MDU-KD",1,0)</f>
        <v>0</v>
      </c>
      <c r="K393" s="464">
        <f t="shared" ref="K393:K456" si="34">IF(D393="HDW",1,0)</f>
        <v>1</v>
      </c>
      <c r="L393" s="464">
        <f>IF(J393=1,SUM($J$6:J393),0)</f>
        <v>0</v>
      </c>
      <c r="M393" s="464">
        <f>IF(K393=1,SUM($K$6:K393),0)</f>
        <v>201227258.798931</v>
      </c>
      <c r="N393" s="509">
        <f t="shared" ref="N393:N456" si="35">IF(L393=0,M393,L393)</f>
        <v>201227258.798931</v>
      </c>
      <c r="O393" s="464">
        <f t="shared" ref="O393:O456" si="36">IF(E393=0,0,IF(LEFT(C393,11)="Tiang Beton",1,0))</f>
        <v>0</v>
      </c>
      <c r="P393" s="464">
        <f>IF(O393=1,SUM($O$6:O393),0)</f>
        <v>0</v>
      </c>
    </row>
    <row r="394" customHeight="1" spans="1:16">
      <c r="A394" s="483"/>
      <c r="B394" s="510">
        <v>33</v>
      </c>
      <c r="C394" s="203" t="s">
        <v>437</v>
      </c>
      <c r="D394" s="494" t="s">
        <v>45</v>
      </c>
      <c r="E394" s="495" t="s">
        <v>43</v>
      </c>
      <c r="F394" s="497">
        <v>404600</v>
      </c>
      <c r="G394" s="497">
        <v>404600</v>
      </c>
      <c r="H394" s="498"/>
      <c r="I394" s="491">
        <f t="shared" si="32"/>
        <v>404600</v>
      </c>
      <c r="J394" s="507">
        <f t="shared" si="33"/>
        <v>0</v>
      </c>
      <c r="K394" s="464">
        <f t="shared" si="34"/>
        <v>1</v>
      </c>
      <c r="L394" s="464">
        <f>IF(J394=1,SUM($J$6:J394),0)</f>
        <v>0</v>
      </c>
      <c r="M394" s="464">
        <f>IF(K394=1,SUM($K$6:K394),0)</f>
        <v>201227259.798931</v>
      </c>
      <c r="N394" s="509">
        <f t="shared" si="35"/>
        <v>201227259.798931</v>
      </c>
      <c r="O394" s="464">
        <f t="shared" si="36"/>
        <v>0</v>
      </c>
      <c r="P394" s="464">
        <f>IF(O394=1,SUM($O$6:O394),0)</f>
        <v>0</v>
      </c>
    </row>
    <row r="395" customHeight="1" spans="1:16">
      <c r="A395" s="483"/>
      <c r="B395" s="510">
        <v>34</v>
      </c>
      <c r="C395" s="203" t="s">
        <v>438</v>
      </c>
      <c r="D395" s="494" t="s">
        <v>45</v>
      </c>
      <c r="E395" s="495" t="s">
        <v>43</v>
      </c>
      <c r="F395" s="497">
        <v>445573.56</v>
      </c>
      <c r="G395" s="497">
        <v>445573.56</v>
      </c>
      <c r="H395" s="498"/>
      <c r="I395" s="491">
        <f t="shared" si="32"/>
        <v>445573.56</v>
      </c>
      <c r="J395" s="507">
        <f t="shared" si="33"/>
        <v>0</v>
      </c>
      <c r="K395" s="464">
        <f t="shared" si="34"/>
        <v>1</v>
      </c>
      <c r="L395" s="464">
        <f>IF(J395=1,SUM($J$6:J395),0)</f>
        <v>0</v>
      </c>
      <c r="M395" s="464">
        <f>IF(K395=1,SUM($K$6:K395),0)</f>
        <v>201227260.798931</v>
      </c>
      <c r="N395" s="509">
        <f t="shared" si="35"/>
        <v>201227260.798931</v>
      </c>
      <c r="O395" s="464">
        <f t="shared" si="36"/>
        <v>0</v>
      </c>
      <c r="P395" s="464">
        <f>IF(O395=1,SUM($O$6:O395),0)</f>
        <v>0</v>
      </c>
    </row>
    <row r="396" customHeight="1" spans="1:16">
      <c r="A396" s="483"/>
      <c r="B396" s="510">
        <v>35</v>
      </c>
      <c r="C396" s="203" t="s">
        <v>439</v>
      </c>
      <c r="D396" s="494" t="s">
        <v>45</v>
      </c>
      <c r="E396" s="495" t="s">
        <v>43</v>
      </c>
      <c r="F396" s="497">
        <v>89200</v>
      </c>
      <c r="G396" s="497">
        <v>89200</v>
      </c>
      <c r="H396" s="498"/>
      <c r="I396" s="491">
        <f t="shared" si="32"/>
        <v>89200</v>
      </c>
      <c r="J396" s="507">
        <f t="shared" si="33"/>
        <v>0</v>
      </c>
      <c r="K396" s="464">
        <f t="shared" si="34"/>
        <v>1</v>
      </c>
      <c r="L396" s="464">
        <f>IF(J396=1,SUM($J$6:J396),0)</f>
        <v>0</v>
      </c>
      <c r="M396" s="464">
        <f>IF(K396=1,SUM($K$6:K396),0)</f>
        <v>201227261.798931</v>
      </c>
      <c r="N396" s="509">
        <f t="shared" si="35"/>
        <v>201227261.798931</v>
      </c>
      <c r="O396" s="464">
        <f t="shared" si="36"/>
        <v>0</v>
      </c>
      <c r="P396" s="464">
        <f>IF(O396=1,SUM($O$6:O396),0)</f>
        <v>0</v>
      </c>
    </row>
    <row r="397" customHeight="1" spans="1:16">
      <c r="A397" s="483"/>
      <c r="B397" s="510">
        <v>36</v>
      </c>
      <c r="C397" s="203" t="s">
        <v>440</v>
      </c>
      <c r="D397" s="494" t="s">
        <v>45</v>
      </c>
      <c r="E397" s="495" t="s">
        <v>43</v>
      </c>
      <c r="F397" s="497">
        <v>95000</v>
      </c>
      <c r="G397" s="497">
        <v>95000</v>
      </c>
      <c r="H397" s="498"/>
      <c r="I397" s="491">
        <f t="shared" si="32"/>
        <v>95000</v>
      </c>
      <c r="J397" s="507">
        <f t="shared" si="33"/>
        <v>0</v>
      </c>
      <c r="K397" s="464">
        <f t="shared" si="34"/>
        <v>1</v>
      </c>
      <c r="L397" s="464">
        <f>IF(J397=1,SUM($J$6:J397),0)</f>
        <v>0</v>
      </c>
      <c r="M397" s="464">
        <f>IF(K397=1,SUM($K$6:K397),0)</f>
        <v>201227262.798931</v>
      </c>
      <c r="N397" s="509">
        <f t="shared" si="35"/>
        <v>201227262.798931</v>
      </c>
      <c r="O397" s="464">
        <f t="shared" si="36"/>
        <v>0</v>
      </c>
      <c r="P397" s="464">
        <f>IF(O397=1,SUM($O$6:O397),0)</f>
        <v>0</v>
      </c>
    </row>
    <row r="398" customHeight="1" spans="1:16">
      <c r="A398" s="483"/>
      <c r="B398" s="510">
        <v>37</v>
      </c>
      <c r="C398" s="203" t="s">
        <v>441</v>
      </c>
      <c r="D398" s="494" t="s">
        <v>45</v>
      </c>
      <c r="E398" s="495" t="s">
        <v>43</v>
      </c>
      <c r="F398" s="497">
        <v>15500</v>
      </c>
      <c r="G398" s="497">
        <v>15500</v>
      </c>
      <c r="H398" s="498"/>
      <c r="I398" s="491">
        <f t="shared" si="32"/>
        <v>15500</v>
      </c>
      <c r="J398" s="507">
        <f t="shared" si="33"/>
        <v>0</v>
      </c>
      <c r="K398" s="464">
        <f t="shared" si="34"/>
        <v>1</v>
      </c>
      <c r="L398" s="464">
        <f>IF(J398=1,SUM($J$6:J398),0)</f>
        <v>0</v>
      </c>
      <c r="M398" s="464">
        <f>IF(K398=1,SUM($K$6:K398),0)</f>
        <v>201227263.798931</v>
      </c>
      <c r="N398" s="509">
        <f t="shared" si="35"/>
        <v>201227263.798931</v>
      </c>
      <c r="O398" s="464">
        <f t="shared" si="36"/>
        <v>0</v>
      </c>
      <c r="P398" s="464">
        <f>IF(O398=1,SUM($O$6:O398),0)</f>
        <v>0</v>
      </c>
    </row>
    <row r="399" customHeight="1" spans="1:16">
      <c r="A399" s="483"/>
      <c r="B399" s="510">
        <v>38</v>
      </c>
      <c r="C399" s="203" t="s">
        <v>442</v>
      </c>
      <c r="D399" s="494" t="s">
        <v>45</v>
      </c>
      <c r="E399" s="495" t="s">
        <v>43</v>
      </c>
      <c r="F399" s="497">
        <v>37700</v>
      </c>
      <c r="G399" s="497">
        <v>37700</v>
      </c>
      <c r="H399" s="498"/>
      <c r="I399" s="491">
        <f t="shared" si="32"/>
        <v>37700</v>
      </c>
      <c r="J399" s="507">
        <f t="shared" si="33"/>
        <v>0</v>
      </c>
      <c r="K399" s="464">
        <f t="shared" si="34"/>
        <v>1</v>
      </c>
      <c r="L399" s="464">
        <f>IF(J399=1,SUM($J$6:J399),0)</f>
        <v>0</v>
      </c>
      <c r="M399" s="464">
        <f>IF(K399=1,SUM($K$6:K399),0)</f>
        <v>201227264.798931</v>
      </c>
      <c r="N399" s="509">
        <f t="shared" si="35"/>
        <v>201227264.798931</v>
      </c>
      <c r="O399" s="464">
        <f t="shared" si="36"/>
        <v>0</v>
      </c>
      <c r="P399" s="464">
        <f>IF(O399=1,SUM($O$6:O399),0)</f>
        <v>0</v>
      </c>
    </row>
    <row r="400" customHeight="1" spans="1:16">
      <c r="A400" s="483"/>
      <c r="B400" s="510">
        <v>39</v>
      </c>
      <c r="C400" s="203" t="s">
        <v>443</v>
      </c>
      <c r="D400" s="494" t="s">
        <v>45</v>
      </c>
      <c r="E400" s="495" t="s">
        <v>43</v>
      </c>
      <c r="F400" s="497">
        <v>28000</v>
      </c>
      <c r="G400" s="497">
        <v>28100</v>
      </c>
      <c r="H400" s="498"/>
      <c r="I400" s="491">
        <f t="shared" si="32"/>
        <v>28100</v>
      </c>
      <c r="J400" s="507">
        <f t="shared" si="33"/>
        <v>0</v>
      </c>
      <c r="K400" s="464">
        <f t="shared" si="34"/>
        <v>1</v>
      </c>
      <c r="L400" s="464">
        <f>IF(J400=1,SUM($J$6:J400),0)</f>
        <v>0</v>
      </c>
      <c r="M400" s="464">
        <f>IF(K400=1,SUM($K$6:K400),0)</f>
        <v>201227265.798931</v>
      </c>
      <c r="N400" s="509">
        <f t="shared" si="35"/>
        <v>201227265.798931</v>
      </c>
      <c r="O400" s="464">
        <f t="shared" si="36"/>
        <v>0</v>
      </c>
      <c r="P400" s="464">
        <f>IF(O400=1,SUM($O$6:O400),0)</f>
        <v>0</v>
      </c>
    </row>
    <row r="401" customHeight="1" spans="1:16">
      <c r="A401" s="483"/>
      <c r="B401" s="510">
        <v>40</v>
      </c>
      <c r="C401" s="203" t="s">
        <v>444</v>
      </c>
      <c r="D401" s="494" t="s">
        <v>45</v>
      </c>
      <c r="E401" s="495" t="s">
        <v>43</v>
      </c>
      <c r="F401" s="497">
        <v>22400</v>
      </c>
      <c r="G401" s="497">
        <v>22400</v>
      </c>
      <c r="H401" s="498"/>
      <c r="I401" s="491">
        <f t="shared" si="32"/>
        <v>22400</v>
      </c>
      <c r="J401" s="507">
        <f t="shared" si="33"/>
        <v>0</v>
      </c>
      <c r="K401" s="464">
        <f t="shared" si="34"/>
        <v>1</v>
      </c>
      <c r="L401" s="464">
        <f>IF(J401=1,SUM($J$6:J401),0)</f>
        <v>0</v>
      </c>
      <c r="M401" s="464">
        <f>IF(K401=1,SUM($K$6:K401),0)</f>
        <v>201227266.798931</v>
      </c>
      <c r="N401" s="509">
        <f t="shared" si="35"/>
        <v>201227266.798931</v>
      </c>
      <c r="O401" s="464">
        <f t="shared" si="36"/>
        <v>0</v>
      </c>
      <c r="P401" s="464">
        <f>IF(O401=1,SUM($O$6:O401),0)</f>
        <v>0</v>
      </c>
    </row>
    <row r="402" customHeight="1" spans="1:16">
      <c r="A402" s="483"/>
      <c r="B402" s="510">
        <v>42</v>
      </c>
      <c r="C402" s="203" t="s">
        <v>445</v>
      </c>
      <c r="D402" s="494" t="s">
        <v>45</v>
      </c>
      <c r="E402" s="495" t="s">
        <v>43</v>
      </c>
      <c r="F402" s="497">
        <v>15800</v>
      </c>
      <c r="G402" s="497">
        <v>15900</v>
      </c>
      <c r="H402" s="498"/>
      <c r="I402" s="491">
        <f t="shared" si="32"/>
        <v>15900</v>
      </c>
      <c r="J402" s="507">
        <f t="shared" si="33"/>
        <v>0</v>
      </c>
      <c r="K402" s="464">
        <f t="shared" si="34"/>
        <v>1</v>
      </c>
      <c r="L402" s="464">
        <f>IF(J402=1,SUM($J$6:J402),0)</f>
        <v>0</v>
      </c>
      <c r="M402" s="464">
        <f>IF(K402=1,SUM($K$6:K402),0)</f>
        <v>201227267.798931</v>
      </c>
      <c r="N402" s="509">
        <f t="shared" si="35"/>
        <v>201227267.798931</v>
      </c>
      <c r="O402" s="464">
        <f t="shared" si="36"/>
        <v>0</v>
      </c>
      <c r="P402" s="464">
        <f>IF(O402=1,SUM($O$6:O402),0)</f>
        <v>0</v>
      </c>
    </row>
    <row r="403" customHeight="1" spans="1:16">
      <c r="A403" s="483"/>
      <c r="B403" s="510">
        <v>41</v>
      </c>
      <c r="C403" s="203" t="s">
        <v>446</v>
      </c>
      <c r="D403" s="494" t="s">
        <v>45</v>
      </c>
      <c r="E403" s="495" t="s">
        <v>43</v>
      </c>
      <c r="F403" s="497">
        <v>22400</v>
      </c>
      <c r="G403" s="497">
        <v>22500</v>
      </c>
      <c r="H403" s="498"/>
      <c r="I403" s="491">
        <f t="shared" si="32"/>
        <v>22500</v>
      </c>
      <c r="J403" s="507">
        <f t="shared" si="33"/>
        <v>0</v>
      </c>
      <c r="K403" s="464">
        <f t="shared" si="34"/>
        <v>1</v>
      </c>
      <c r="L403" s="464">
        <f>IF(J403=1,SUM($J$6:J403),0)</f>
        <v>0</v>
      </c>
      <c r="M403" s="464">
        <f>IF(K403=1,SUM($K$6:K403),0)</f>
        <v>201227268.798931</v>
      </c>
      <c r="N403" s="509">
        <f t="shared" si="35"/>
        <v>201227268.798931</v>
      </c>
      <c r="O403" s="464">
        <f t="shared" si="36"/>
        <v>0</v>
      </c>
      <c r="P403" s="464">
        <f>IF(O403=1,SUM($O$6:O403),0)</f>
        <v>0</v>
      </c>
    </row>
    <row r="404" customHeight="1" spans="1:16">
      <c r="A404" s="483"/>
      <c r="B404" s="510">
        <v>42</v>
      </c>
      <c r="C404" s="203" t="s">
        <v>447</v>
      </c>
      <c r="D404" s="494" t="s">
        <v>45</v>
      </c>
      <c r="E404" s="495" t="s">
        <v>43</v>
      </c>
      <c r="F404" s="497">
        <v>36500</v>
      </c>
      <c r="G404" s="497">
        <v>36500</v>
      </c>
      <c r="H404" s="498"/>
      <c r="I404" s="491">
        <f t="shared" si="32"/>
        <v>36500</v>
      </c>
      <c r="J404" s="507">
        <f t="shared" si="33"/>
        <v>0</v>
      </c>
      <c r="K404" s="464">
        <f t="shared" si="34"/>
        <v>1</v>
      </c>
      <c r="L404" s="464">
        <f>IF(J404=1,SUM($J$6:J404),0)</f>
        <v>0</v>
      </c>
      <c r="M404" s="464">
        <f>IF(K404=1,SUM($K$6:K404),0)</f>
        <v>201227269.798931</v>
      </c>
      <c r="N404" s="509">
        <f t="shared" si="35"/>
        <v>201227269.798931</v>
      </c>
      <c r="O404" s="464">
        <f t="shared" si="36"/>
        <v>0</v>
      </c>
      <c r="P404" s="464">
        <f>IF(O404=1,SUM($O$6:O404),0)</f>
        <v>0</v>
      </c>
    </row>
    <row r="405" customHeight="1" spans="1:16">
      <c r="A405" s="483"/>
      <c r="B405" s="510">
        <v>43</v>
      </c>
      <c r="C405" s="203" t="s">
        <v>448</v>
      </c>
      <c r="D405" s="494" t="s">
        <v>45</v>
      </c>
      <c r="E405" s="495" t="s">
        <v>43</v>
      </c>
      <c r="F405" s="497">
        <v>10800</v>
      </c>
      <c r="G405" s="497">
        <v>10800</v>
      </c>
      <c r="H405" s="498"/>
      <c r="I405" s="491">
        <f t="shared" si="32"/>
        <v>10800</v>
      </c>
      <c r="J405" s="507">
        <f t="shared" si="33"/>
        <v>0</v>
      </c>
      <c r="K405" s="464">
        <f t="shared" si="34"/>
        <v>1</v>
      </c>
      <c r="L405" s="464">
        <f>IF(J405=1,SUM($J$6:J405),0)</f>
        <v>0</v>
      </c>
      <c r="M405" s="464">
        <f>IF(K405=1,SUM($K$6:K405),0)</f>
        <v>201227270.798931</v>
      </c>
      <c r="N405" s="509">
        <f t="shared" si="35"/>
        <v>201227270.798931</v>
      </c>
      <c r="O405" s="464">
        <f t="shared" si="36"/>
        <v>0</v>
      </c>
      <c r="P405" s="464">
        <f>IF(O405=1,SUM($O$6:O405),0)</f>
        <v>0</v>
      </c>
    </row>
    <row r="406" customHeight="1" spans="1:16">
      <c r="A406" s="483"/>
      <c r="B406" s="510">
        <v>44</v>
      </c>
      <c r="C406" s="203" t="s">
        <v>449</v>
      </c>
      <c r="D406" s="494" t="s">
        <v>45</v>
      </c>
      <c r="E406" s="495" t="s">
        <v>43</v>
      </c>
      <c r="F406" s="497">
        <v>13600</v>
      </c>
      <c r="G406" s="497">
        <v>13600</v>
      </c>
      <c r="H406" s="498"/>
      <c r="I406" s="491">
        <f t="shared" si="32"/>
        <v>13600</v>
      </c>
      <c r="J406" s="507">
        <f t="shared" si="33"/>
        <v>0</v>
      </c>
      <c r="K406" s="464">
        <f t="shared" si="34"/>
        <v>1</v>
      </c>
      <c r="L406" s="464">
        <f>IF(J406=1,SUM($J$6:J406),0)</f>
        <v>0</v>
      </c>
      <c r="M406" s="464">
        <f>IF(K406=1,SUM($K$6:K406),0)</f>
        <v>201227271.798931</v>
      </c>
      <c r="N406" s="509">
        <f t="shared" si="35"/>
        <v>201227271.798931</v>
      </c>
      <c r="O406" s="464">
        <f t="shared" si="36"/>
        <v>0</v>
      </c>
      <c r="P406" s="464">
        <f>IF(O406=1,SUM($O$6:O406),0)</f>
        <v>0</v>
      </c>
    </row>
    <row r="407" customHeight="1" spans="1:16">
      <c r="A407" s="483"/>
      <c r="B407" s="510">
        <v>45</v>
      </c>
      <c r="C407" s="203" t="s">
        <v>450</v>
      </c>
      <c r="D407" s="494" t="s">
        <v>45</v>
      </c>
      <c r="E407" s="495" t="s">
        <v>43</v>
      </c>
      <c r="F407" s="497">
        <v>17100</v>
      </c>
      <c r="G407" s="497">
        <v>17100</v>
      </c>
      <c r="H407" s="498"/>
      <c r="I407" s="491">
        <f t="shared" si="32"/>
        <v>17100</v>
      </c>
      <c r="J407" s="507">
        <f t="shared" si="33"/>
        <v>0</v>
      </c>
      <c r="K407" s="464">
        <f t="shared" si="34"/>
        <v>1</v>
      </c>
      <c r="L407" s="464">
        <f>IF(J407=1,SUM($J$6:J407),0)</f>
        <v>0</v>
      </c>
      <c r="M407" s="464">
        <f>IF(K407=1,SUM($K$6:K407),0)</f>
        <v>201227272.798931</v>
      </c>
      <c r="N407" s="509">
        <f t="shared" si="35"/>
        <v>201227272.798931</v>
      </c>
      <c r="O407" s="464">
        <f t="shared" si="36"/>
        <v>0</v>
      </c>
      <c r="P407" s="464">
        <f>IF(O407=1,SUM($O$6:O407),0)</f>
        <v>0</v>
      </c>
    </row>
    <row r="408" customHeight="1" spans="1:16">
      <c r="A408" s="483"/>
      <c r="B408" s="510">
        <v>46</v>
      </c>
      <c r="C408" s="203" t="s">
        <v>451</v>
      </c>
      <c r="D408" s="494" t="s">
        <v>45</v>
      </c>
      <c r="E408" s="495" t="s">
        <v>43</v>
      </c>
      <c r="F408" s="497">
        <v>32400</v>
      </c>
      <c r="G408" s="497">
        <v>32400</v>
      </c>
      <c r="H408" s="498"/>
      <c r="I408" s="491">
        <f t="shared" si="32"/>
        <v>32400</v>
      </c>
      <c r="J408" s="507">
        <f t="shared" si="33"/>
        <v>0</v>
      </c>
      <c r="K408" s="464">
        <f t="shared" si="34"/>
        <v>1</v>
      </c>
      <c r="L408" s="464">
        <f>IF(J408=1,SUM($J$6:J408),0)</f>
        <v>0</v>
      </c>
      <c r="M408" s="464">
        <f>IF(K408=1,SUM($K$6:K408),0)</f>
        <v>201227273.798931</v>
      </c>
      <c r="N408" s="509">
        <f t="shared" si="35"/>
        <v>201227273.798931</v>
      </c>
      <c r="O408" s="464">
        <f t="shared" si="36"/>
        <v>0</v>
      </c>
      <c r="P408" s="464">
        <f>IF(O408=1,SUM($O$6:O408),0)</f>
        <v>0</v>
      </c>
    </row>
    <row r="409" customHeight="1" spans="1:16">
      <c r="A409" s="483"/>
      <c r="B409" s="510">
        <v>47</v>
      </c>
      <c r="C409" s="203" t="s">
        <v>452</v>
      </c>
      <c r="D409" s="494" t="s">
        <v>45</v>
      </c>
      <c r="E409" s="495" t="s">
        <v>43</v>
      </c>
      <c r="F409" s="497">
        <v>40400</v>
      </c>
      <c r="G409" s="497">
        <v>40400</v>
      </c>
      <c r="H409" s="498"/>
      <c r="I409" s="491">
        <f t="shared" si="32"/>
        <v>40400</v>
      </c>
      <c r="J409" s="507">
        <f t="shared" si="33"/>
        <v>0</v>
      </c>
      <c r="K409" s="464">
        <f t="shared" si="34"/>
        <v>1</v>
      </c>
      <c r="L409" s="464">
        <f>IF(J409=1,SUM($J$6:J409),0)</f>
        <v>0</v>
      </c>
      <c r="M409" s="464">
        <f>IF(K409=1,SUM($K$6:K409),0)</f>
        <v>201227274.798931</v>
      </c>
      <c r="N409" s="509">
        <f t="shared" si="35"/>
        <v>201227274.798931</v>
      </c>
      <c r="O409" s="464">
        <f t="shared" si="36"/>
        <v>0</v>
      </c>
      <c r="P409" s="464">
        <f>IF(O409=1,SUM($O$6:O409),0)</f>
        <v>0</v>
      </c>
    </row>
    <row r="410" customHeight="1" spans="1:16">
      <c r="A410" s="483"/>
      <c r="B410" s="510">
        <v>48</v>
      </c>
      <c r="C410" s="203" t="s">
        <v>453</v>
      </c>
      <c r="D410" s="494" t="s">
        <v>45</v>
      </c>
      <c r="E410" s="495" t="s">
        <v>43</v>
      </c>
      <c r="F410" s="497">
        <v>282000</v>
      </c>
      <c r="G410" s="497">
        <v>283100</v>
      </c>
      <c r="H410" s="498"/>
      <c r="I410" s="491">
        <f t="shared" si="32"/>
        <v>283100</v>
      </c>
      <c r="J410" s="507">
        <f t="shared" si="33"/>
        <v>0</v>
      </c>
      <c r="K410" s="464">
        <f t="shared" si="34"/>
        <v>1</v>
      </c>
      <c r="L410" s="464">
        <f>IF(J410=1,SUM($J$6:J410),0)</f>
        <v>0</v>
      </c>
      <c r="M410" s="464">
        <f>IF(K410=1,SUM($K$6:K410),0)</f>
        <v>201227275.798931</v>
      </c>
      <c r="N410" s="509">
        <f t="shared" si="35"/>
        <v>201227275.798931</v>
      </c>
      <c r="O410" s="464">
        <f t="shared" si="36"/>
        <v>0</v>
      </c>
      <c r="P410" s="464">
        <f>IF(O410=1,SUM($O$6:O410),0)</f>
        <v>0</v>
      </c>
    </row>
    <row r="411" customHeight="1" spans="1:16">
      <c r="A411" s="483"/>
      <c r="B411" s="510">
        <v>49</v>
      </c>
      <c r="C411" s="203" t="s">
        <v>454</v>
      </c>
      <c r="D411" s="494" t="s">
        <v>45</v>
      </c>
      <c r="E411" s="495" t="s">
        <v>43</v>
      </c>
      <c r="F411" s="497">
        <v>379000</v>
      </c>
      <c r="G411" s="497">
        <v>380500</v>
      </c>
      <c r="H411" s="498"/>
      <c r="I411" s="491">
        <f t="shared" si="32"/>
        <v>380500</v>
      </c>
      <c r="J411" s="507">
        <f t="shared" si="33"/>
        <v>0</v>
      </c>
      <c r="K411" s="464">
        <f t="shared" si="34"/>
        <v>1</v>
      </c>
      <c r="L411" s="464">
        <f>IF(J411=1,SUM($J$6:J411),0)</f>
        <v>0</v>
      </c>
      <c r="M411" s="464">
        <f>IF(K411=1,SUM($K$6:K411),0)</f>
        <v>201227276.798931</v>
      </c>
      <c r="N411" s="509">
        <f t="shared" si="35"/>
        <v>201227276.798931</v>
      </c>
      <c r="O411" s="464">
        <f t="shared" si="36"/>
        <v>0</v>
      </c>
      <c r="P411" s="464">
        <f>IF(O411=1,SUM($O$6:O411),0)</f>
        <v>0</v>
      </c>
    </row>
    <row r="412" customHeight="1" spans="1:16">
      <c r="A412" s="483"/>
      <c r="B412" s="510">
        <v>50</v>
      </c>
      <c r="C412" s="203" t="s">
        <v>455</v>
      </c>
      <c r="D412" s="494" t="s">
        <v>45</v>
      </c>
      <c r="E412" s="495" t="s">
        <v>43</v>
      </c>
      <c r="F412" s="497">
        <v>557000</v>
      </c>
      <c r="G412" s="497">
        <v>559200</v>
      </c>
      <c r="H412" s="498"/>
      <c r="I412" s="491">
        <f t="shared" si="32"/>
        <v>559200</v>
      </c>
      <c r="J412" s="507">
        <f t="shared" si="33"/>
        <v>0</v>
      </c>
      <c r="K412" s="464">
        <f t="shared" si="34"/>
        <v>1</v>
      </c>
      <c r="L412" s="464">
        <f>IF(J412=1,SUM($J$6:J412),0)</f>
        <v>0</v>
      </c>
      <c r="M412" s="464">
        <f>IF(K412=1,SUM($K$6:K412),0)</f>
        <v>201227277.798931</v>
      </c>
      <c r="N412" s="509">
        <f t="shared" si="35"/>
        <v>201227277.798931</v>
      </c>
      <c r="O412" s="464">
        <f t="shared" si="36"/>
        <v>0</v>
      </c>
      <c r="P412" s="464">
        <f>IF(O412=1,SUM($O$6:O412),0)</f>
        <v>0</v>
      </c>
    </row>
    <row r="413" customHeight="1" spans="1:16">
      <c r="A413" s="483"/>
      <c r="B413" s="510">
        <v>51</v>
      </c>
      <c r="C413" s="203" t="s">
        <v>456</v>
      </c>
      <c r="D413" s="494" t="s">
        <v>45</v>
      </c>
      <c r="E413" s="495" t="s">
        <v>43</v>
      </c>
      <c r="F413" s="497">
        <v>41800</v>
      </c>
      <c r="G413" s="497">
        <v>41800</v>
      </c>
      <c r="H413" s="498"/>
      <c r="I413" s="491">
        <f t="shared" si="32"/>
        <v>41800</v>
      </c>
      <c r="J413" s="507">
        <f t="shared" si="33"/>
        <v>0</v>
      </c>
      <c r="K413" s="464">
        <f t="shared" si="34"/>
        <v>1</v>
      </c>
      <c r="L413" s="464">
        <f>IF(J413=1,SUM($J$6:J413),0)</f>
        <v>0</v>
      </c>
      <c r="M413" s="464">
        <f>IF(K413=1,SUM($K$6:K413),0)</f>
        <v>201227278.798931</v>
      </c>
      <c r="N413" s="509">
        <f t="shared" si="35"/>
        <v>201227278.798931</v>
      </c>
      <c r="O413" s="464">
        <f t="shared" si="36"/>
        <v>0</v>
      </c>
      <c r="P413" s="464">
        <f>IF(O413=1,SUM($O$6:O413),0)</f>
        <v>0</v>
      </c>
    </row>
    <row r="414" customHeight="1" spans="1:16">
      <c r="A414" s="483"/>
      <c r="B414" s="510">
        <v>52</v>
      </c>
      <c r="C414" s="203" t="s">
        <v>457</v>
      </c>
      <c r="D414" s="494" t="s">
        <v>45</v>
      </c>
      <c r="E414" s="495" t="s">
        <v>43</v>
      </c>
      <c r="F414" s="497">
        <v>78500</v>
      </c>
      <c r="G414" s="497">
        <v>78500</v>
      </c>
      <c r="H414" s="498"/>
      <c r="I414" s="491">
        <f t="shared" si="32"/>
        <v>78500</v>
      </c>
      <c r="J414" s="507">
        <f t="shared" si="33"/>
        <v>0</v>
      </c>
      <c r="K414" s="464">
        <f t="shared" si="34"/>
        <v>1</v>
      </c>
      <c r="L414" s="464">
        <f>IF(J414=1,SUM($J$6:J414),0)</f>
        <v>0</v>
      </c>
      <c r="M414" s="464">
        <f>IF(K414=1,SUM($K$6:K414),0)</f>
        <v>201227279.798931</v>
      </c>
      <c r="N414" s="509">
        <f t="shared" si="35"/>
        <v>201227279.798931</v>
      </c>
      <c r="O414" s="464">
        <f t="shared" si="36"/>
        <v>0</v>
      </c>
      <c r="P414" s="464">
        <f>IF(O414=1,SUM($O$6:O414),0)</f>
        <v>0</v>
      </c>
    </row>
    <row r="415" customHeight="1" spans="1:16">
      <c r="A415" s="483"/>
      <c r="B415" s="510">
        <v>53</v>
      </c>
      <c r="C415" s="203" t="s">
        <v>458</v>
      </c>
      <c r="D415" s="494" t="s">
        <v>45</v>
      </c>
      <c r="E415" s="495" t="s">
        <v>43</v>
      </c>
      <c r="F415" s="497">
        <v>120000</v>
      </c>
      <c r="G415" s="497">
        <v>120000</v>
      </c>
      <c r="H415" s="498"/>
      <c r="I415" s="491">
        <f t="shared" si="32"/>
        <v>120000</v>
      </c>
      <c r="J415" s="507">
        <f t="shared" si="33"/>
        <v>0</v>
      </c>
      <c r="K415" s="464">
        <f t="shared" si="34"/>
        <v>1</v>
      </c>
      <c r="L415" s="464">
        <f>IF(J415=1,SUM($J$6:J415),0)</f>
        <v>0</v>
      </c>
      <c r="M415" s="464">
        <f>IF(K415=1,SUM($K$6:K415),0)</f>
        <v>201227280.798931</v>
      </c>
      <c r="N415" s="509">
        <f t="shared" si="35"/>
        <v>201227280.798931</v>
      </c>
      <c r="O415" s="464">
        <f t="shared" si="36"/>
        <v>0</v>
      </c>
      <c r="P415" s="464">
        <f>IF(O415=1,SUM($O$6:O415),0)</f>
        <v>0</v>
      </c>
    </row>
    <row r="416" customHeight="1" spans="1:16">
      <c r="A416" s="483"/>
      <c r="B416" s="510">
        <v>54</v>
      </c>
      <c r="C416" s="203" t="s">
        <v>459</v>
      </c>
      <c r="D416" s="494" t="s">
        <v>45</v>
      </c>
      <c r="E416" s="495" t="s">
        <v>43</v>
      </c>
      <c r="F416" s="497">
        <v>120900</v>
      </c>
      <c r="G416" s="497">
        <v>120900</v>
      </c>
      <c r="H416" s="498"/>
      <c r="I416" s="491">
        <f t="shared" si="32"/>
        <v>120900</v>
      </c>
      <c r="J416" s="507">
        <f t="shared" si="33"/>
        <v>0</v>
      </c>
      <c r="K416" s="464">
        <f t="shared" si="34"/>
        <v>1</v>
      </c>
      <c r="L416" s="464">
        <f>IF(J416=1,SUM($J$6:J416),0)</f>
        <v>0</v>
      </c>
      <c r="M416" s="464">
        <f>IF(K416=1,SUM($K$6:K416),0)</f>
        <v>201227281.798931</v>
      </c>
      <c r="N416" s="509">
        <f t="shared" si="35"/>
        <v>201227281.798931</v>
      </c>
      <c r="O416" s="464">
        <f t="shared" si="36"/>
        <v>0</v>
      </c>
      <c r="P416" s="464">
        <f>IF(O416=1,SUM($O$6:O416),0)</f>
        <v>0</v>
      </c>
    </row>
    <row r="417" customHeight="1" spans="1:17">
      <c r="A417" s="483"/>
      <c r="B417" s="510">
        <v>55</v>
      </c>
      <c r="C417" s="203" t="s">
        <v>460</v>
      </c>
      <c r="D417" s="494" t="s">
        <v>45</v>
      </c>
      <c r="E417" s="495" t="s">
        <v>43</v>
      </c>
      <c r="F417" s="497">
        <v>78500</v>
      </c>
      <c r="G417" s="497">
        <v>78500</v>
      </c>
      <c r="H417" s="498"/>
      <c r="I417" s="491">
        <f t="shared" si="32"/>
        <v>78500</v>
      </c>
      <c r="J417" s="507">
        <f t="shared" si="33"/>
        <v>0</v>
      </c>
      <c r="K417" s="464">
        <f t="shared" si="34"/>
        <v>1</v>
      </c>
      <c r="L417" s="464">
        <f>IF(J417=1,SUM($J$6:J417),0)</f>
        <v>0</v>
      </c>
      <c r="M417" s="464">
        <f>IF(K417=1,SUM($K$6:K417),0)</f>
        <v>201227282.798931</v>
      </c>
      <c r="N417" s="509">
        <f t="shared" si="35"/>
        <v>201227282.798931</v>
      </c>
      <c r="O417" s="464">
        <f t="shared" si="36"/>
        <v>0</v>
      </c>
      <c r="P417" s="464">
        <f>IF(O417=1,SUM($O$6:O417),0)</f>
        <v>0</v>
      </c>
      <c r="Q417" s="518"/>
    </row>
    <row r="418" customHeight="1" spans="1:16">
      <c r="A418" s="483"/>
      <c r="B418" s="510">
        <v>56</v>
      </c>
      <c r="C418" s="203" t="s">
        <v>461</v>
      </c>
      <c r="D418" s="494" t="s">
        <v>45</v>
      </c>
      <c r="E418" s="495" t="s">
        <v>43</v>
      </c>
      <c r="F418" s="497">
        <v>85300</v>
      </c>
      <c r="G418" s="497">
        <v>85300</v>
      </c>
      <c r="H418" s="498"/>
      <c r="I418" s="491">
        <f t="shared" si="32"/>
        <v>85300</v>
      </c>
      <c r="J418" s="507">
        <f t="shared" si="33"/>
        <v>0</v>
      </c>
      <c r="K418" s="464">
        <f t="shared" si="34"/>
        <v>1</v>
      </c>
      <c r="L418" s="464">
        <f>IF(J418=1,SUM($J$6:J418),0)</f>
        <v>0</v>
      </c>
      <c r="M418" s="464">
        <f>IF(K418=1,SUM($K$6:K418),0)</f>
        <v>201227283.798931</v>
      </c>
      <c r="N418" s="509">
        <f t="shared" si="35"/>
        <v>201227283.798931</v>
      </c>
      <c r="O418" s="464">
        <f t="shared" si="36"/>
        <v>0</v>
      </c>
      <c r="P418" s="464">
        <f>IF(O418=1,SUM($O$6:O418),0)</f>
        <v>0</v>
      </c>
    </row>
    <row r="419" customHeight="1" spans="1:16">
      <c r="A419" s="483"/>
      <c r="B419" s="510">
        <v>57</v>
      </c>
      <c r="C419" s="203" t="s">
        <v>462</v>
      </c>
      <c r="D419" s="494" t="s">
        <v>45</v>
      </c>
      <c r="E419" s="495" t="s">
        <v>43</v>
      </c>
      <c r="F419" s="497">
        <v>107300</v>
      </c>
      <c r="G419" s="497">
        <v>107300</v>
      </c>
      <c r="H419" s="498"/>
      <c r="I419" s="491">
        <f t="shared" si="32"/>
        <v>107300</v>
      </c>
      <c r="J419" s="507">
        <f t="shared" si="33"/>
        <v>0</v>
      </c>
      <c r="K419" s="464">
        <f t="shared" si="34"/>
        <v>1</v>
      </c>
      <c r="L419" s="464">
        <f>IF(J419=1,SUM($J$6:J419),0)</f>
        <v>0</v>
      </c>
      <c r="M419" s="464">
        <f>IF(K419=1,SUM($K$6:K419),0)</f>
        <v>201227284.798931</v>
      </c>
      <c r="N419" s="509">
        <f t="shared" si="35"/>
        <v>201227284.798931</v>
      </c>
      <c r="O419" s="464">
        <f t="shared" si="36"/>
        <v>0</v>
      </c>
      <c r="P419" s="464">
        <f>IF(O419=1,SUM($O$6:O419),0)</f>
        <v>0</v>
      </c>
    </row>
    <row r="420" customHeight="1" spans="1:16">
      <c r="A420" s="483"/>
      <c r="B420" s="510">
        <v>58</v>
      </c>
      <c r="C420" s="203" t="s">
        <v>463</v>
      </c>
      <c r="D420" s="494" t="s">
        <v>45</v>
      </c>
      <c r="E420" s="495" t="s">
        <v>43</v>
      </c>
      <c r="F420" s="497">
        <v>112100</v>
      </c>
      <c r="G420" s="497">
        <v>112100</v>
      </c>
      <c r="H420" s="498"/>
      <c r="I420" s="491">
        <f t="shared" si="32"/>
        <v>112100</v>
      </c>
      <c r="J420" s="507">
        <f t="shared" si="33"/>
        <v>0</v>
      </c>
      <c r="K420" s="464">
        <f t="shared" si="34"/>
        <v>1</v>
      </c>
      <c r="L420" s="464">
        <f>IF(J420=1,SUM($J$6:J420),0)</f>
        <v>0</v>
      </c>
      <c r="M420" s="464">
        <f>IF(K420=1,SUM($K$6:K420),0)</f>
        <v>201227285.798931</v>
      </c>
      <c r="N420" s="509">
        <f t="shared" si="35"/>
        <v>201227285.798931</v>
      </c>
      <c r="O420" s="464">
        <f t="shared" si="36"/>
        <v>0</v>
      </c>
      <c r="P420" s="464">
        <f>IF(O420=1,SUM($O$6:O420),0)</f>
        <v>0</v>
      </c>
    </row>
    <row r="421" customHeight="1" spans="1:16">
      <c r="A421" s="483"/>
      <c r="B421" s="510">
        <v>59</v>
      </c>
      <c r="C421" s="203" t="s">
        <v>464</v>
      </c>
      <c r="D421" s="494" t="s">
        <v>45</v>
      </c>
      <c r="E421" s="495" t="s">
        <v>43</v>
      </c>
      <c r="F421" s="497">
        <v>75400</v>
      </c>
      <c r="G421" s="497">
        <v>75400</v>
      </c>
      <c r="H421" s="498"/>
      <c r="I421" s="491">
        <f t="shared" si="32"/>
        <v>75400</v>
      </c>
      <c r="J421" s="507">
        <f t="shared" si="33"/>
        <v>0</v>
      </c>
      <c r="K421" s="464">
        <f t="shared" si="34"/>
        <v>1</v>
      </c>
      <c r="L421" s="464">
        <f>IF(J421=1,SUM($J$6:J421),0)</f>
        <v>0</v>
      </c>
      <c r="M421" s="464">
        <f>IF(K421=1,SUM($K$6:K421),0)</f>
        <v>201227286.798931</v>
      </c>
      <c r="N421" s="509">
        <f t="shared" si="35"/>
        <v>201227286.798931</v>
      </c>
      <c r="O421" s="464">
        <f t="shared" si="36"/>
        <v>0</v>
      </c>
      <c r="P421" s="464">
        <f>IF(O421=1,SUM($O$6:O421),0)</f>
        <v>0</v>
      </c>
    </row>
    <row r="422" customHeight="1" spans="1:16">
      <c r="A422" s="483"/>
      <c r="B422" s="510">
        <v>60</v>
      </c>
      <c r="C422" s="203" t="s">
        <v>465</v>
      </c>
      <c r="D422" s="494" t="s">
        <v>45</v>
      </c>
      <c r="E422" s="495" t="s">
        <v>43</v>
      </c>
      <c r="F422" s="497">
        <v>23500</v>
      </c>
      <c r="G422" s="497">
        <v>23500</v>
      </c>
      <c r="H422" s="498"/>
      <c r="I422" s="491">
        <f t="shared" si="32"/>
        <v>23500</v>
      </c>
      <c r="J422" s="507">
        <f t="shared" si="33"/>
        <v>0</v>
      </c>
      <c r="K422" s="464">
        <f t="shared" si="34"/>
        <v>1</v>
      </c>
      <c r="L422" s="464">
        <f>IF(J422=1,SUM($J$6:J422),0)</f>
        <v>0</v>
      </c>
      <c r="M422" s="464">
        <f>IF(K422=1,SUM($K$6:K422),0)</f>
        <v>201227287.798931</v>
      </c>
      <c r="N422" s="509">
        <f t="shared" si="35"/>
        <v>201227287.798931</v>
      </c>
      <c r="O422" s="464">
        <f t="shared" si="36"/>
        <v>0</v>
      </c>
      <c r="P422" s="464">
        <f>IF(O422=1,SUM($O$6:O422),0)</f>
        <v>0</v>
      </c>
    </row>
    <row r="423" customHeight="1" spans="1:16">
      <c r="A423" s="483"/>
      <c r="B423" s="510">
        <v>61</v>
      </c>
      <c r="C423" s="203" t="s">
        <v>466</v>
      </c>
      <c r="D423" s="494" t="s">
        <v>45</v>
      </c>
      <c r="E423" s="495" t="s">
        <v>43</v>
      </c>
      <c r="F423" s="497">
        <v>26500</v>
      </c>
      <c r="G423" s="497">
        <v>26500</v>
      </c>
      <c r="H423" s="498"/>
      <c r="I423" s="491">
        <f t="shared" si="32"/>
        <v>26500</v>
      </c>
      <c r="J423" s="507">
        <f t="shared" si="33"/>
        <v>0</v>
      </c>
      <c r="K423" s="464">
        <f t="shared" si="34"/>
        <v>1</v>
      </c>
      <c r="L423" s="464">
        <f>IF(J423=1,SUM($J$6:J423),0)</f>
        <v>0</v>
      </c>
      <c r="M423" s="464">
        <f>IF(K423=1,SUM($K$6:K423),0)</f>
        <v>201227288.798931</v>
      </c>
      <c r="N423" s="509">
        <f t="shared" si="35"/>
        <v>201227288.798931</v>
      </c>
      <c r="O423" s="464">
        <f t="shared" si="36"/>
        <v>0</v>
      </c>
      <c r="P423" s="464">
        <f>IF(O423=1,SUM($O$6:O423),0)</f>
        <v>0</v>
      </c>
    </row>
    <row r="424" customHeight="1" spans="1:16">
      <c r="A424" s="483"/>
      <c r="B424" s="510">
        <v>62</v>
      </c>
      <c r="C424" s="203" t="s">
        <v>467</v>
      </c>
      <c r="D424" s="494" t="s">
        <v>45</v>
      </c>
      <c r="E424" s="495" t="s">
        <v>43</v>
      </c>
      <c r="F424" s="497">
        <v>34000</v>
      </c>
      <c r="G424" s="497">
        <v>34000</v>
      </c>
      <c r="H424" s="523"/>
      <c r="I424" s="491">
        <f t="shared" si="32"/>
        <v>34000</v>
      </c>
      <c r="J424" s="507">
        <f t="shared" si="33"/>
        <v>0</v>
      </c>
      <c r="K424" s="464">
        <f t="shared" si="34"/>
        <v>1</v>
      </c>
      <c r="L424" s="464">
        <f>IF(J424=1,SUM($J$6:J424),0)</f>
        <v>0</v>
      </c>
      <c r="M424" s="464">
        <f>IF(K424=1,SUM($K$6:K424),0)</f>
        <v>201227289.798931</v>
      </c>
      <c r="N424" s="509">
        <f t="shared" si="35"/>
        <v>201227289.798931</v>
      </c>
      <c r="O424" s="464">
        <f t="shared" si="36"/>
        <v>0</v>
      </c>
      <c r="P424" s="464">
        <f>IF(O424=1,SUM($O$6:O424),0)</f>
        <v>0</v>
      </c>
    </row>
    <row r="425" customHeight="1" spans="1:16">
      <c r="A425" s="483"/>
      <c r="B425" s="510">
        <v>63</v>
      </c>
      <c r="C425" s="203" t="s">
        <v>468</v>
      </c>
      <c r="D425" s="494" t="s">
        <v>45</v>
      </c>
      <c r="E425" s="495" t="s">
        <v>43</v>
      </c>
      <c r="F425" s="497">
        <v>49600</v>
      </c>
      <c r="G425" s="497">
        <v>49600</v>
      </c>
      <c r="H425" s="498"/>
      <c r="I425" s="491">
        <f t="shared" si="32"/>
        <v>49600</v>
      </c>
      <c r="J425" s="507">
        <f t="shared" si="33"/>
        <v>0</v>
      </c>
      <c r="K425" s="464">
        <f t="shared" si="34"/>
        <v>1</v>
      </c>
      <c r="L425" s="464">
        <f>IF(J425=1,SUM($J$6:J425),0)</f>
        <v>0</v>
      </c>
      <c r="M425" s="464">
        <f>IF(K425=1,SUM($K$6:K425),0)</f>
        <v>201227290.798931</v>
      </c>
      <c r="N425" s="509">
        <f t="shared" si="35"/>
        <v>201227290.798931</v>
      </c>
      <c r="O425" s="464">
        <f t="shared" si="36"/>
        <v>0</v>
      </c>
      <c r="P425" s="464">
        <f>IF(O425=1,SUM($O$6:O425),0)</f>
        <v>0</v>
      </c>
    </row>
    <row r="426" customHeight="1" spans="1:16">
      <c r="A426" s="483"/>
      <c r="B426" s="510">
        <v>64</v>
      </c>
      <c r="C426" s="203" t="s">
        <v>469</v>
      </c>
      <c r="D426" s="494" t="s">
        <v>45</v>
      </c>
      <c r="E426" s="495" t="s">
        <v>43</v>
      </c>
      <c r="F426" s="497">
        <v>56300</v>
      </c>
      <c r="G426" s="497">
        <v>56300</v>
      </c>
      <c r="H426" s="498"/>
      <c r="I426" s="491">
        <f t="shared" si="32"/>
        <v>56300</v>
      </c>
      <c r="J426" s="507">
        <f t="shared" si="33"/>
        <v>0</v>
      </c>
      <c r="K426" s="464">
        <f t="shared" si="34"/>
        <v>1</v>
      </c>
      <c r="L426" s="464">
        <f>IF(J426=1,SUM($J$6:J426),0)</f>
        <v>0</v>
      </c>
      <c r="M426" s="464">
        <f>IF(K426=1,SUM($K$6:K426),0)</f>
        <v>201227291.798931</v>
      </c>
      <c r="N426" s="509">
        <f t="shared" si="35"/>
        <v>201227291.798931</v>
      </c>
      <c r="O426" s="464">
        <f t="shared" si="36"/>
        <v>0</v>
      </c>
      <c r="P426" s="464">
        <f>IF(O426=1,SUM($O$6:O426),0)</f>
        <v>0</v>
      </c>
    </row>
    <row r="427" customHeight="1" spans="1:16">
      <c r="A427" s="483"/>
      <c r="B427" s="510">
        <v>65</v>
      </c>
      <c r="C427" s="203" t="s">
        <v>470</v>
      </c>
      <c r="D427" s="494" t="s">
        <v>45</v>
      </c>
      <c r="E427" s="495" t="s">
        <v>261</v>
      </c>
      <c r="F427" s="497">
        <v>33800</v>
      </c>
      <c r="G427" s="497">
        <v>33800</v>
      </c>
      <c r="H427" s="498"/>
      <c r="I427" s="491">
        <f t="shared" si="32"/>
        <v>33800</v>
      </c>
      <c r="J427" s="507">
        <f t="shared" si="33"/>
        <v>0</v>
      </c>
      <c r="K427" s="464">
        <f t="shared" si="34"/>
        <v>1</v>
      </c>
      <c r="L427" s="464">
        <f>IF(J427=1,SUM($J$6:J427),0)</f>
        <v>0</v>
      </c>
      <c r="M427" s="464">
        <f>IF(K427=1,SUM($K$6:K427),0)</f>
        <v>201227292.798931</v>
      </c>
      <c r="N427" s="509">
        <f t="shared" si="35"/>
        <v>201227292.798931</v>
      </c>
      <c r="O427" s="464">
        <f t="shared" si="36"/>
        <v>0</v>
      </c>
      <c r="P427" s="464">
        <f>IF(O427=1,SUM($O$6:O427),0)</f>
        <v>0</v>
      </c>
    </row>
    <row r="428" customHeight="1" spans="1:16">
      <c r="A428" s="483"/>
      <c r="B428" s="510">
        <v>66</v>
      </c>
      <c r="C428" s="203" t="s">
        <v>471</v>
      </c>
      <c r="D428" s="494" t="s">
        <v>45</v>
      </c>
      <c r="E428" s="495" t="s">
        <v>261</v>
      </c>
      <c r="F428" s="497">
        <v>40200</v>
      </c>
      <c r="G428" s="497">
        <v>40200</v>
      </c>
      <c r="H428" s="498"/>
      <c r="I428" s="491">
        <f t="shared" si="32"/>
        <v>40200</v>
      </c>
      <c r="J428" s="507">
        <f t="shared" si="33"/>
        <v>0</v>
      </c>
      <c r="K428" s="464">
        <f t="shared" si="34"/>
        <v>1</v>
      </c>
      <c r="L428" s="464">
        <f>IF(J428=1,SUM($J$6:J428),0)</f>
        <v>0</v>
      </c>
      <c r="M428" s="464">
        <f>IF(K428=1,SUM($K$6:K428),0)</f>
        <v>201227293.798931</v>
      </c>
      <c r="N428" s="509">
        <f t="shared" si="35"/>
        <v>201227293.798931</v>
      </c>
      <c r="O428" s="464">
        <f t="shared" si="36"/>
        <v>0</v>
      </c>
      <c r="P428" s="464">
        <f>IF(O428=1,SUM($O$6:O428),0)</f>
        <v>0</v>
      </c>
    </row>
    <row r="429" customHeight="1" spans="1:16">
      <c r="A429" s="483"/>
      <c r="B429" s="510">
        <v>67</v>
      </c>
      <c r="C429" s="203" t="s">
        <v>472</v>
      </c>
      <c r="D429" s="494" t="s">
        <v>45</v>
      </c>
      <c r="E429" s="495" t="s">
        <v>261</v>
      </c>
      <c r="F429" s="497">
        <v>46800</v>
      </c>
      <c r="G429" s="497">
        <v>46800</v>
      </c>
      <c r="H429" s="498"/>
      <c r="I429" s="491">
        <f t="shared" si="32"/>
        <v>46800</v>
      </c>
      <c r="J429" s="507">
        <f t="shared" si="33"/>
        <v>0</v>
      </c>
      <c r="K429" s="464">
        <f t="shared" si="34"/>
        <v>1</v>
      </c>
      <c r="L429" s="464">
        <f>IF(J429=1,SUM($J$6:J429),0)</f>
        <v>0</v>
      </c>
      <c r="M429" s="464">
        <f>IF(K429=1,SUM($K$6:K429),0)</f>
        <v>201227294.798931</v>
      </c>
      <c r="N429" s="509">
        <f t="shared" si="35"/>
        <v>201227294.798931</v>
      </c>
      <c r="O429" s="464">
        <f t="shared" si="36"/>
        <v>0</v>
      </c>
      <c r="P429" s="464">
        <f>IF(O429=1,SUM($O$6:O429),0)</f>
        <v>0</v>
      </c>
    </row>
    <row r="430" customHeight="1" spans="1:16">
      <c r="A430" s="483"/>
      <c r="B430" s="510">
        <v>68</v>
      </c>
      <c r="C430" s="203" t="s">
        <v>473</v>
      </c>
      <c r="D430" s="494" t="s">
        <v>45</v>
      </c>
      <c r="E430" s="495" t="s">
        <v>43</v>
      </c>
      <c r="F430" s="497">
        <v>9500</v>
      </c>
      <c r="G430" s="497">
        <v>9500</v>
      </c>
      <c r="H430" s="498"/>
      <c r="I430" s="491">
        <f t="shared" si="32"/>
        <v>9500</v>
      </c>
      <c r="J430" s="507">
        <f t="shared" si="33"/>
        <v>0</v>
      </c>
      <c r="K430" s="464">
        <f t="shared" si="34"/>
        <v>1</v>
      </c>
      <c r="L430" s="464">
        <f>IF(J430=1,SUM($J$6:J430),0)</f>
        <v>0</v>
      </c>
      <c r="M430" s="464">
        <f>IF(K430=1,SUM($K$6:K430),0)</f>
        <v>201227295.798931</v>
      </c>
      <c r="N430" s="509">
        <f t="shared" si="35"/>
        <v>201227295.798931</v>
      </c>
      <c r="O430" s="464">
        <f t="shared" si="36"/>
        <v>0</v>
      </c>
      <c r="P430" s="464">
        <f>IF(O430=1,SUM($O$6:O430),0)</f>
        <v>0</v>
      </c>
    </row>
    <row r="431" customHeight="1" spans="1:16">
      <c r="A431" s="483"/>
      <c r="B431" s="510">
        <v>69</v>
      </c>
      <c r="C431" s="203" t="s">
        <v>474</v>
      </c>
      <c r="D431" s="494" t="s">
        <v>45</v>
      </c>
      <c r="E431" s="495" t="s">
        <v>43</v>
      </c>
      <c r="F431" s="497">
        <v>184500</v>
      </c>
      <c r="G431" s="497">
        <v>185200</v>
      </c>
      <c r="H431" s="498"/>
      <c r="I431" s="491">
        <f t="shared" si="32"/>
        <v>185200</v>
      </c>
      <c r="J431" s="507">
        <f t="shared" si="33"/>
        <v>0</v>
      </c>
      <c r="K431" s="464">
        <f t="shared" si="34"/>
        <v>1</v>
      </c>
      <c r="L431" s="464">
        <f>IF(J431=1,SUM($J$6:J431),0)</f>
        <v>0</v>
      </c>
      <c r="M431" s="464">
        <f>IF(K431=1,SUM($K$6:K431),0)</f>
        <v>201227296.798931</v>
      </c>
      <c r="N431" s="509">
        <f t="shared" si="35"/>
        <v>201227296.798931</v>
      </c>
      <c r="O431" s="464">
        <f t="shared" si="36"/>
        <v>0</v>
      </c>
      <c r="P431" s="464">
        <f>IF(O431=1,SUM($O$6:O431),0)</f>
        <v>0</v>
      </c>
    </row>
    <row r="432" customHeight="1" spans="1:16">
      <c r="A432" s="483"/>
      <c r="B432" s="510">
        <v>70</v>
      </c>
      <c r="C432" s="203" t="s">
        <v>475</v>
      </c>
      <c r="D432" s="494" t="s">
        <v>45</v>
      </c>
      <c r="E432" s="495" t="s">
        <v>43</v>
      </c>
      <c r="F432" s="497">
        <v>175000</v>
      </c>
      <c r="G432" s="497">
        <v>175000</v>
      </c>
      <c r="H432" s="498"/>
      <c r="I432" s="491">
        <f t="shared" si="32"/>
        <v>175000</v>
      </c>
      <c r="J432" s="507">
        <f t="shared" si="33"/>
        <v>0</v>
      </c>
      <c r="K432" s="464">
        <f t="shared" si="34"/>
        <v>1</v>
      </c>
      <c r="L432" s="464">
        <f>IF(J432=1,SUM($J$6:J432),0)</f>
        <v>0</v>
      </c>
      <c r="M432" s="464">
        <f>IF(K432=1,SUM($K$6:K432),0)</f>
        <v>201227297.798931</v>
      </c>
      <c r="N432" s="509">
        <f t="shared" si="35"/>
        <v>201227297.798931</v>
      </c>
      <c r="O432" s="464">
        <f t="shared" si="36"/>
        <v>0</v>
      </c>
      <c r="P432" s="464">
        <f>IF(O432=1,SUM($O$6:O432),0)</f>
        <v>0</v>
      </c>
    </row>
    <row r="433" customHeight="1" spans="1:16">
      <c r="A433" s="483"/>
      <c r="B433" s="510">
        <v>71</v>
      </c>
      <c r="C433" s="203" t="s">
        <v>476</v>
      </c>
      <c r="D433" s="494" t="s">
        <v>45</v>
      </c>
      <c r="E433" s="495" t="s">
        <v>261</v>
      </c>
      <c r="F433" s="497">
        <v>30000</v>
      </c>
      <c r="G433" s="497">
        <v>30000</v>
      </c>
      <c r="H433" s="498"/>
      <c r="I433" s="491">
        <f t="shared" si="32"/>
        <v>30000</v>
      </c>
      <c r="J433" s="507">
        <f t="shared" si="33"/>
        <v>0</v>
      </c>
      <c r="K433" s="464">
        <f t="shared" si="34"/>
        <v>1</v>
      </c>
      <c r="L433" s="464">
        <f>IF(J433=1,SUM($J$6:J433),0)</f>
        <v>0</v>
      </c>
      <c r="M433" s="464">
        <f>IF(K433=1,SUM($K$6:K433),0)</f>
        <v>201227298.798931</v>
      </c>
      <c r="N433" s="509">
        <f t="shared" si="35"/>
        <v>201227298.798931</v>
      </c>
      <c r="O433" s="464">
        <f t="shared" si="36"/>
        <v>0</v>
      </c>
      <c r="P433" s="464">
        <f>IF(O433=1,SUM($O$6:O433),0)</f>
        <v>0</v>
      </c>
    </row>
    <row r="434" customHeight="1" spans="1:16">
      <c r="A434" s="483"/>
      <c r="B434" s="510">
        <v>72</v>
      </c>
      <c r="C434" s="203" t="s">
        <v>477</v>
      </c>
      <c r="D434" s="494" t="s">
        <v>45</v>
      </c>
      <c r="E434" s="495" t="s">
        <v>261</v>
      </c>
      <c r="F434" s="497">
        <v>49500</v>
      </c>
      <c r="G434" s="497">
        <v>49500</v>
      </c>
      <c r="H434" s="498"/>
      <c r="I434" s="491">
        <f t="shared" si="32"/>
        <v>49500</v>
      </c>
      <c r="J434" s="507">
        <f t="shared" si="33"/>
        <v>0</v>
      </c>
      <c r="K434" s="464">
        <f t="shared" si="34"/>
        <v>1</v>
      </c>
      <c r="L434" s="464">
        <f>IF(J434=1,SUM($J$6:J434),0)</f>
        <v>0</v>
      </c>
      <c r="M434" s="464">
        <f>IF(K434=1,SUM($K$6:K434),0)</f>
        <v>201227299.798931</v>
      </c>
      <c r="N434" s="509">
        <f t="shared" si="35"/>
        <v>201227299.798931</v>
      </c>
      <c r="O434" s="464">
        <f t="shared" si="36"/>
        <v>0</v>
      </c>
      <c r="P434" s="464">
        <f>IF(O434=1,SUM($O$6:O434),0)</f>
        <v>0</v>
      </c>
    </row>
    <row r="435" customHeight="1" spans="1:16">
      <c r="A435" s="483"/>
      <c r="B435" s="510">
        <v>73</v>
      </c>
      <c r="C435" s="203" t="s">
        <v>478</v>
      </c>
      <c r="D435" s="494" t="s">
        <v>45</v>
      </c>
      <c r="E435" s="495" t="s">
        <v>261</v>
      </c>
      <c r="F435" s="497">
        <v>120000</v>
      </c>
      <c r="G435" s="497">
        <v>120000</v>
      </c>
      <c r="H435" s="498"/>
      <c r="I435" s="491">
        <f t="shared" si="32"/>
        <v>120000</v>
      </c>
      <c r="J435" s="507">
        <f t="shared" si="33"/>
        <v>0</v>
      </c>
      <c r="K435" s="464">
        <f t="shared" si="34"/>
        <v>1</v>
      </c>
      <c r="L435" s="464">
        <f>IF(J435=1,SUM($J$6:J435),0)</f>
        <v>0</v>
      </c>
      <c r="M435" s="464">
        <f>IF(K435=1,SUM($K$6:K435),0)</f>
        <v>201227300.798931</v>
      </c>
      <c r="N435" s="509">
        <f t="shared" si="35"/>
        <v>201227300.798931</v>
      </c>
      <c r="O435" s="464">
        <f t="shared" si="36"/>
        <v>0</v>
      </c>
      <c r="P435" s="464">
        <f>IF(O435=1,SUM($O$6:O435),0)</f>
        <v>0</v>
      </c>
    </row>
    <row r="436" customHeight="1" spans="1:16">
      <c r="A436" s="483"/>
      <c r="B436" s="510">
        <v>74</v>
      </c>
      <c r="C436" s="203" t="s">
        <v>479</v>
      </c>
      <c r="D436" s="494" t="s">
        <v>45</v>
      </c>
      <c r="E436" s="495" t="s">
        <v>43</v>
      </c>
      <c r="F436" s="497">
        <v>4880</v>
      </c>
      <c r="G436" s="497">
        <v>4880</v>
      </c>
      <c r="H436" s="498"/>
      <c r="I436" s="491">
        <f t="shared" si="32"/>
        <v>4880</v>
      </c>
      <c r="J436" s="507">
        <f t="shared" si="33"/>
        <v>0</v>
      </c>
      <c r="K436" s="464">
        <f t="shared" si="34"/>
        <v>1</v>
      </c>
      <c r="L436" s="464">
        <f>IF(J436=1,SUM($J$6:J436),0)</f>
        <v>0</v>
      </c>
      <c r="M436" s="464">
        <f>IF(K436=1,SUM($K$6:K436),0)</f>
        <v>201227301.798931</v>
      </c>
      <c r="N436" s="509">
        <f t="shared" si="35"/>
        <v>201227301.798931</v>
      </c>
      <c r="O436" s="464">
        <f t="shared" si="36"/>
        <v>0</v>
      </c>
      <c r="P436" s="464">
        <f>IF(O436=1,SUM($O$6:O436),0)</f>
        <v>0</v>
      </c>
    </row>
    <row r="437" customHeight="1" spans="1:16">
      <c r="A437" s="483"/>
      <c r="B437" s="510">
        <v>75</v>
      </c>
      <c r="C437" s="203" t="s">
        <v>480</v>
      </c>
      <c r="D437" s="494" t="s">
        <v>45</v>
      </c>
      <c r="E437" s="495" t="s">
        <v>43</v>
      </c>
      <c r="F437" s="497">
        <v>1308700</v>
      </c>
      <c r="G437" s="497">
        <v>1308700</v>
      </c>
      <c r="H437" s="498"/>
      <c r="I437" s="491">
        <f t="shared" si="32"/>
        <v>1308700</v>
      </c>
      <c r="J437" s="507">
        <f t="shared" si="33"/>
        <v>0</v>
      </c>
      <c r="K437" s="464">
        <f t="shared" si="34"/>
        <v>1</v>
      </c>
      <c r="L437" s="464">
        <f>IF(J437=1,SUM($J$6:J437),0)</f>
        <v>0</v>
      </c>
      <c r="M437" s="464">
        <f>IF(K437=1,SUM($K$6:K437),0)</f>
        <v>201227302.798931</v>
      </c>
      <c r="N437" s="509">
        <f t="shared" si="35"/>
        <v>201227302.798931</v>
      </c>
      <c r="O437" s="464">
        <f t="shared" si="36"/>
        <v>0</v>
      </c>
      <c r="P437" s="464">
        <f>IF(O437=1,SUM($O$6:O437),0)</f>
        <v>0</v>
      </c>
    </row>
    <row r="438" customHeight="1" spans="1:16">
      <c r="A438" s="483"/>
      <c r="B438" s="510">
        <v>76</v>
      </c>
      <c r="C438" s="203" t="s">
        <v>481</v>
      </c>
      <c r="D438" s="494" t="s">
        <v>45</v>
      </c>
      <c r="E438" s="495" t="s">
        <v>43</v>
      </c>
      <c r="F438" s="497">
        <v>12500</v>
      </c>
      <c r="G438" s="497">
        <v>12500</v>
      </c>
      <c r="H438" s="498"/>
      <c r="I438" s="491">
        <f t="shared" si="32"/>
        <v>12500</v>
      </c>
      <c r="J438" s="507">
        <f t="shared" si="33"/>
        <v>0</v>
      </c>
      <c r="K438" s="464">
        <f t="shared" si="34"/>
        <v>1</v>
      </c>
      <c r="L438" s="464">
        <f>IF(J438=1,SUM($J$6:J438),0)</f>
        <v>0</v>
      </c>
      <c r="M438" s="464">
        <f>IF(K438=1,SUM($K$6:K438),0)</f>
        <v>201227303.798931</v>
      </c>
      <c r="N438" s="509">
        <f t="shared" si="35"/>
        <v>201227303.798931</v>
      </c>
      <c r="O438" s="464">
        <f t="shared" si="36"/>
        <v>0</v>
      </c>
      <c r="P438" s="464">
        <f>IF(O438=1,SUM($O$6:O438),0)</f>
        <v>0</v>
      </c>
    </row>
    <row r="439" customHeight="1" spans="1:16">
      <c r="A439" s="483"/>
      <c r="B439" s="510">
        <v>77</v>
      </c>
      <c r="C439" s="203" t="s">
        <v>482</v>
      </c>
      <c r="D439" s="494" t="s">
        <v>45</v>
      </c>
      <c r="E439" s="495" t="s">
        <v>261</v>
      </c>
      <c r="F439" s="497">
        <v>9700</v>
      </c>
      <c r="G439" s="497">
        <v>9700</v>
      </c>
      <c r="H439" s="498"/>
      <c r="I439" s="491">
        <f t="shared" si="32"/>
        <v>9700</v>
      </c>
      <c r="J439" s="507">
        <f t="shared" si="33"/>
        <v>0</v>
      </c>
      <c r="K439" s="464">
        <f t="shared" si="34"/>
        <v>1</v>
      </c>
      <c r="L439" s="464">
        <f>IF(J439=1,SUM($J$6:J439),0)</f>
        <v>0</v>
      </c>
      <c r="M439" s="464">
        <f>IF(K439=1,SUM($K$6:K439),0)</f>
        <v>201227304.798931</v>
      </c>
      <c r="N439" s="509">
        <f t="shared" si="35"/>
        <v>201227304.798931</v>
      </c>
      <c r="O439" s="464">
        <f t="shared" si="36"/>
        <v>0</v>
      </c>
      <c r="P439" s="464">
        <f>IF(O439=1,SUM($O$6:O439),0)</f>
        <v>0</v>
      </c>
    </row>
    <row r="440" customHeight="1" spans="1:16">
      <c r="A440" s="483"/>
      <c r="B440" s="510">
        <v>78</v>
      </c>
      <c r="C440" s="203" t="s">
        <v>483</v>
      </c>
      <c r="D440" s="494" t="s">
        <v>45</v>
      </c>
      <c r="E440" s="495" t="s">
        <v>261</v>
      </c>
      <c r="F440" s="497">
        <v>24300</v>
      </c>
      <c r="G440" s="497">
        <v>24300</v>
      </c>
      <c r="H440" s="498"/>
      <c r="I440" s="491">
        <f t="shared" si="32"/>
        <v>24300</v>
      </c>
      <c r="J440" s="507">
        <f t="shared" si="33"/>
        <v>0</v>
      </c>
      <c r="K440" s="464">
        <f t="shared" si="34"/>
        <v>1</v>
      </c>
      <c r="L440" s="464">
        <f>IF(J440=1,SUM($J$6:J440),0)</f>
        <v>0</v>
      </c>
      <c r="M440" s="464">
        <f>IF(K440=1,SUM($K$6:K440),0)</f>
        <v>201227305.798931</v>
      </c>
      <c r="N440" s="509">
        <f t="shared" si="35"/>
        <v>201227305.798931</v>
      </c>
      <c r="O440" s="464">
        <f t="shared" si="36"/>
        <v>0</v>
      </c>
      <c r="P440" s="464">
        <f>IF(O440=1,SUM($O$6:O440),0)</f>
        <v>0</v>
      </c>
    </row>
    <row r="441" customHeight="1" spans="1:16">
      <c r="A441" s="483"/>
      <c r="B441" s="510">
        <v>79</v>
      </c>
      <c r="C441" s="203" t="s">
        <v>484</v>
      </c>
      <c r="D441" s="494" t="s">
        <v>45</v>
      </c>
      <c r="E441" s="495" t="s">
        <v>261</v>
      </c>
      <c r="F441" s="497">
        <v>39204</v>
      </c>
      <c r="G441" s="497">
        <v>39204</v>
      </c>
      <c r="H441" s="498"/>
      <c r="I441" s="491">
        <f t="shared" si="32"/>
        <v>39204</v>
      </c>
      <c r="J441" s="507">
        <f t="shared" si="33"/>
        <v>0</v>
      </c>
      <c r="K441" s="464">
        <f t="shared" si="34"/>
        <v>1</v>
      </c>
      <c r="L441" s="464">
        <f>IF(J441=1,SUM($J$6:J441),0)</f>
        <v>0</v>
      </c>
      <c r="M441" s="464">
        <f>IF(K441=1,SUM($K$6:K441),0)</f>
        <v>201227306.798931</v>
      </c>
      <c r="N441" s="509">
        <f t="shared" si="35"/>
        <v>201227306.798931</v>
      </c>
      <c r="O441" s="464">
        <f t="shared" si="36"/>
        <v>0</v>
      </c>
      <c r="P441" s="464">
        <f>IF(O441=1,SUM($O$6:O441),0)</f>
        <v>0</v>
      </c>
    </row>
    <row r="442" customHeight="1" spans="1:16">
      <c r="A442" s="483"/>
      <c r="B442" s="510"/>
      <c r="C442" s="203" t="s">
        <v>485</v>
      </c>
      <c r="D442" s="494" t="s">
        <v>45</v>
      </c>
      <c r="E442" s="495" t="s">
        <v>261</v>
      </c>
      <c r="F442" s="497">
        <v>491900</v>
      </c>
      <c r="G442" s="497">
        <v>547900</v>
      </c>
      <c r="H442" s="498"/>
      <c r="I442" s="491">
        <f t="shared" si="32"/>
        <v>547900</v>
      </c>
      <c r="J442" s="507">
        <f t="shared" si="33"/>
        <v>0</v>
      </c>
      <c r="K442" s="464">
        <f t="shared" si="34"/>
        <v>1</v>
      </c>
      <c r="L442" s="464">
        <f>IF(J442=1,SUM($J$6:J442),0)</f>
        <v>0</v>
      </c>
      <c r="M442" s="464">
        <f>IF(K442=1,SUM($K$6:K442),0)</f>
        <v>201227307.798931</v>
      </c>
      <c r="N442" s="509">
        <f t="shared" si="35"/>
        <v>201227307.798931</v>
      </c>
      <c r="O442" s="464">
        <f t="shared" si="36"/>
        <v>0</v>
      </c>
      <c r="P442" s="464">
        <f>IF(O442=1,SUM($O$6:O442),0)</f>
        <v>0</v>
      </c>
    </row>
    <row r="443" customHeight="1" spans="1:16">
      <c r="A443" s="483"/>
      <c r="B443" s="510">
        <v>80</v>
      </c>
      <c r="C443" s="203" t="s">
        <v>486</v>
      </c>
      <c r="D443" s="494" t="s">
        <v>45</v>
      </c>
      <c r="E443" s="495" t="s">
        <v>43</v>
      </c>
      <c r="F443" s="497">
        <v>78069</v>
      </c>
      <c r="G443" s="497">
        <v>87000</v>
      </c>
      <c r="H443" s="498"/>
      <c r="I443" s="491">
        <f t="shared" si="32"/>
        <v>87000</v>
      </c>
      <c r="J443" s="507">
        <f t="shared" si="33"/>
        <v>0</v>
      </c>
      <c r="K443" s="464">
        <f t="shared" si="34"/>
        <v>1</v>
      </c>
      <c r="L443" s="464">
        <f>IF(J443=1,SUM($J$6:J443),0)</f>
        <v>0</v>
      </c>
      <c r="M443" s="464">
        <f>IF(K443=1,SUM($K$6:K443),0)</f>
        <v>201227308.798931</v>
      </c>
      <c r="N443" s="509">
        <f t="shared" si="35"/>
        <v>201227308.798931</v>
      </c>
      <c r="O443" s="464">
        <f t="shared" si="36"/>
        <v>0</v>
      </c>
      <c r="P443" s="464">
        <f>IF(O443=1,SUM($O$6:O443),0)</f>
        <v>0</v>
      </c>
    </row>
    <row r="444" customHeight="1" spans="1:16">
      <c r="A444" s="483"/>
      <c r="B444" s="510">
        <v>81</v>
      </c>
      <c r="C444" s="203" t="s">
        <v>487</v>
      </c>
      <c r="D444" s="494" t="s">
        <v>45</v>
      </c>
      <c r="E444" s="495" t="s">
        <v>43</v>
      </c>
      <c r="F444" s="497">
        <v>155631</v>
      </c>
      <c r="G444" s="497">
        <v>173400</v>
      </c>
      <c r="H444" s="498"/>
      <c r="I444" s="491">
        <f t="shared" si="32"/>
        <v>173400</v>
      </c>
      <c r="J444" s="507">
        <f t="shared" si="33"/>
        <v>0</v>
      </c>
      <c r="K444" s="464">
        <f t="shared" si="34"/>
        <v>1</v>
      </c>
      <c r="L444" s="464">
        <f>IF(J444=1,SUM($J$6:J444),0)</f>
        <v>0</v>
      </c>
      <c r="M444" s="464">
        <f>IF(K444=1,SUM($K$6:K444),0)</f>
        <v>201227309.798931</v>
      </c>
      <c r="N444" s="509">
        <f t="shared" si="35"/>
        <v>201227309.798931</v>
      </c>
      <c r="O444" s="464">
        <f t="shared" si="36"/>
        <v>0</v>
      </c>
      <c r="P444" s="464">
        <f>IF(O444=1,SUM($O$6:O444),0)</f>
        <v>0</v>
      </c>
    </row>
    <row r="445" customHeight="1" spans="1:16">
      <c r="A445" s="483"/>
      <c r="B445" s="510">
        <v>82</v>
      </c>
      <c r="C445" s="524" t="s">
        <v>488</v>
      </c>
      <c r="D445" s="494" t="s">
        <v>45</v>
      </c>
      <c r="E445" s="495" t="s">
        <v>43</v>
      </c>
      <c r="F445" s="497">
        <v>3965</v>
      </c>
      <c r="G445" s="497">
        <v>3965</v>
      </c>
      <c r="H445" s="498"/>
      <c r="I445" s="491">
        <f t="shared" si="32"/>
        <v>3965</v>
      </c>
      <c r="J445" s="507">
        <f t="shared" si="33"/>
        <v>0</v>
      </c>
      <c r="K445" s="464">
        <f t="shared" si="34"/>
        <v>1</v>
      </c>
      <c r="L445" s="464">
        <f>IF(J445=1,SUM($J$6:J445),0)</f>
        <v>0</v>
      </c>
      <c r="M445" s="464">
        <f>IF(K445=1,SUM($K$6:K445),0)</f>
        <v>201227310.798931</v>
      </c>
      <c r="N445" s="509">
        <f t="shared" si="35"/>
        <v>201227310.798931</v>
      </c>
      <c r="O445" s="464">
        <f t="shared" si="36"/>
        <v>0</v>
      </c>
      <c r="P445" s="464">
        <f>IF(O445=1,SUM($O$6:O445),0)</f>
        <v>0</v>
      </c>
    </row>
    <row r="446" customHeight="1" spans="1:16">
      <c r="A446" s="483"/>
      <c r="B446" s="510">
        <v>83</v>
      </c>
      <c r="C446" s="203" t="s">
        <v>489</v>
      </c>
      <c r="D446" s="494" t="s">
        <v>45</v>
      </c>
      <c r="E446" s="495" t="s">
        <v>43</v>
      </c>
      <c r="F446" s="497">
        <v>31800</v>
      </c>
      <c r="G446" s="497">
        <v>31800</v>
      </c>
      <c r="H446" s="498"/>
      <c r="I446" s="491">
        <f t="shared" si="32"/>
        <v>31800</v>
      </c>
      <c r="J446" s="507">
        <f t="shared" si="33"/>
        <v>0</v>
      </c>
      <c r="K446" s="464">
        <f t="shared" si="34"/>
        <v>1</v>
      </c>
      <c r="L446" s="464">
        <f>IF(J446=1,SUM($J$6:J446),0)</f>
        <v>0</v>
      </c>
      <c r="M446" s="464">
        <f>IF(K446=1,SUM($K$6:K446),0)</f>
        <v>201227311.798931</v>
      </c>
      <c r="N446" s="509">
        <f t="shared" si="35"/>
        <v>201227311.798931</v>
      </c>
      <c r="O446" s="464">
        <f t="shared" si="36"/>
        <v>0</v>
      </c>
      <c r="P446" s="464">
        <f>IF(O446=1,SUM($O$6:O446),0)</f>
        <v>0</v>
      </c>
    </row>
    <row r="447" customHeight="1" spans="1:16">
      <c r="A447" s="483"/>
      <c r="B447" s="510">
        <v>84</v>
      </c>
      <c r="C447" s="203" t="s">
        <v>490</v>
      </c>
      <c r="D447" s="494" t="s">
        <v>45</v>
      </c>
      <c r="E447" s="495" t="s">
        <v>43</v>
      </c>
      <c r="F447" s="497">
        <v>33800</v>
      </c>
      <c r="G447" s="497">
        <v>33800</v>
      </c>
      <c r="H447" s="498"/>
      <c r="I447" s="491">
        <f t="shared" si="32"/>
        <v>33800</v>
      </c>
      <c r="J447" s="507">
        <f t="shared" si="33"/>
        <v>0</v>
      </c>
      <c r="K447" s="464">
        <f t="shared" si="34"/>
        <v>1</v>
      </c>
      <c r="L447" s="464">
        <f>IF(J447=1,SUM($J$6:J447),0)</f>
        <v>0</v>
      </c>
      <c r="M447" s="464">
        <f>IF(K447=1,SUM($K$6:K447),0)</f>
        <v>201227312.798931</v>
      </c>
      <c r="N447" s="509">
        <f t="shared" si="35"/>
        <v>201227312.798931</v>
      </c>
      <c r="O447" s="464">
        <f t="shared" si="36"/>
        <v>0</v>
      </c>
      <c r="P447" s="464">
        <f>IF(O447=1,SUM($O$6:O447),0)</f>
        <v>0</v>
      </c>
    </row>
    <row r="448" customHeight="1" spans="1:16">
      <c r="A448" s="483"/>
      <c r="B448" s="510">
        <v>85</v>
      </c>
      <c r="C448" s="203" t="s">
        <v>491</v>
      </c>
      <c r="D448" s="494" t="s">
        <v>45</v>
      </c>
      <c r="E448" s="495" t="s">
        <v>43</v>
      </c>
      <c r="F448" s="497">
        <v>38500</v>
      </c>
      <c r="G448" s="497">
        <v>38600</v>
      </c>
      <c r="H448" s="498"/>
      <c r="I448" s="491">
        <f t="shared" si="32"/>
        <v>38600</v>
      </c>
      <c r="J448" s="507">
        <f t="shared" si="33"/>
        <v>0</v>
      </c>
      <c r="K448" s="464">
        <f t="shared" si="34"/>
        <v>1</v>
      </c>
      <c r="L448" s="464">
        <f>IF(J448=1,SUM($J$6:J448),0)</f>
        <v>0</v>
      </c>
      <c r="M448" s="464">
        <f>IF(K448=1,SUM($K$6:K448),0)</f>
        <v>201227313.798931</v>
      </c>
      <c r="N448" s="509">
        <f t="shared" si="35"/>
        <v>201227313.798931</v>
      </c>
      <c r="O448" s="464">
        <f t="shared" si="36"/>
        <v>0</v>
      </c>
      <c r="P448" s="464">
        <f>IF(O448=1,SUM($O$6:O448),0)</f>
        <v>0</v>
      </c>
    </row>
    <row r="449" customHeight="1" spans="1:16">
      <c r="A449" s="483"/>
      <c r="B449" s="510">
        <v>86</v>
      </c>
      <c r="C449" s="203" t="s">
        <v>492</v>
      </c>
      <c r="D449" s="494" t="s">
        <v>45</v>
      </c>
      <c r="E449" s="495" t="s">
        <v>43</v>
      </c>
      <c r="F449" s="497">
        <v>76000</v>
      </c>
      <c r="G449" s="497">
        <v>76300</v>
      </c>
      <c r="H449" s="498"/>
      <c r="I449" s="491">
        <f t="shared" si="32"/>
        <v>76300</v>
      </c>
      <c r="J449" s="507">
        <f t="shared" si="33"/>
        <v>0</v>
      </c>
      <c r="K449" s="464">
        <f t="shared" si="34"/>
        <v>1</v>
      </c>
      <c r="L449" s="464">
        <f>IF(J449=1,SUM($J$6:J449),0)</f>
        <v>0</v>
      </c>
      <c r="M449" s="464">
        <f>IF(K449=1,SUM($K$6:K449),0)</f>
        <v>201227314.798931</v>
      </c>
      <c r="N449" s="509">
        <f t="shared" si="35"/>
        <v>201227314.798931</v>
      </c>
      <c r="O449" s="464">
        <f t="shared" si="36"/>
        <v>0</v>
      </c>
      <c r="P449" s="464">
        <f>IF(O449=1,SUM($O$6:O449),0)</f>
        <v>0</v>
      </c>
    </row>
    <row r="450" customHeight="1" spans="1:16">
      <c r="A450" s="483"/>
      <c r="B450" s="510">
        <v>87</v>
      </c>
      <c r="C450" s="203" t="s">
        <v>493</v>
      </c>
      <c r="D450" s="494" t="s">
        <v>45</v>
      </c>
      <c r="E450" s="495" t="s">
        <v>43</v>
      </c>
      <c r="F450" s="497">
        <v>97000</v>
      </c>
      <c r="G450" s="497">
        <v>97400</v>
      </c>
      <c r="H450" s="498"/>
      <c r="I450" s="491">
        <f t="shared" si="32"/>
        <v>97400</v>
      </c>
      <c r="J450" s="507">
        <f t="shared" si="33"/>
        <v>0</v>
      </c>
      <c r="K450" s="464">
        <f t="shared" si="34"/>
        <v>1</v>
      </c>
      <c r="L450" s="464">
        <f>IF(J450=1,SUM($J$6:J450),0)</f>
        <v>0</v>
      </c>
      <c r="M450" s="464">
        <f>IF(K450=1,SUM($K$6:K450),0)</f>
        <v>201227315.798931</v>
      </c>
      <c r="N450" s="509">
        <f t="shared" si="35"/>
        <v>201227315.798931</v>
      </c>
      <c r="O450" s="464">
        <f t="shared" si="36"/>
        <v>0</v>
      </c>
      <c r="P450" s="464">
        <f>IF(O450=1,SUM($O$6:O450),0)</f>
        <v>0</v>
      </c>
    </row>
    <row r="451" customHeight="1" spans="1:16">
      <c r="A451" s="483"/>
      <c r="B451" s="510">
        <v>88</v>
      </c>
      <c r="C451" s="203" t="s">
        <v>494</v>
      </c>
      <c r="D451" s="494" t="s">
        <v>45</v>
      </c>
      <c r="E451" s="495" t="s">
        <v>261</v>
      </c>
      <c r="F451" s="497">
        <v>4520</v>
      </c>
      <c r="G451" s="497">
        <v>4520</v>
      </c>
      <c r="H451" s="498"/>
      <c r="I451" s="491">
        <f t="shared" ref="I451:I514" si="37">IF($I$5=$G$4,G451,(IF($I$5=$F$4,F451,0)))</f>
        <v>4520</v>
      </c>
      <c r="J451" s="507">
        <f t="shared" si="33"/>
        <v>0</v>
      </c>
      <c r="K451" s="464">
        <f t="shared" si="34"/>
        <v>1</v>
      </c>
      <c r="L451" s="464">
        <f>IF(J451=1,SUM($J$6:J451),0)</f>
        <v>0</v>
      </c>
      <c r="M451" s="464">
        <f>IF(K451=1,SUM($K$6:K451),0)</f>
        <v>201227316.798931</v>
      </c>
      <c r="N451" s="509">
        <f t="shared" si="35"/>
        <v>201227316.798931</v>
      </c>
      <c r="O451" s="464">
        <f t="shared" si="36"/>
        <v>0</v>
      </c>
      <c r="P451" s="464">
        <f>IF(O451=1,SUM($O$6:O451),0)</f>
        <v>0</v>
      </c>
    </row>
    <row r="452" customHeight="1" spans="1:16">
      <c r="A452" s="483"/>
      <c r="B452" s="510">
        <v>89</v>
      </c>
      <c r="C452" s="203" t="s">
        <v>495</v>
      </c>
      <c r="D452" s="494" t="s">
        <v>45</v>
      </c>
      <c r="E452" s="495" t="s">
        <v>43</v>
      </c>
      <c r="F452" s="497">
        <v>7290</v>
      </c>
      <c r="G452" s="497">
        <v>7290</v>
      </c>
      <c r="H452" s="498"/>
      <c r="I452" s="491">
        <f t="shared" si="37"/>
        <v>7290</v>
      </c>
      <c r="J452" s="507">
        <f t="shared" si="33"/>
        <v>0</v>
      </c>
      <c r="K452" s="464">
        <f t="shared" si="34"/>
        <v>1</v>
      </c>
      <c r="L452" s="464">
        <f>IF(J452=1,SUM($J$6:J452),0)</f>
        <v>0</v>
      </c>
      <c r="M452" s="464">
        <f>IF(K452=1,SUM($K$6:K452),0)</f>
        <v>201227317.798931</v>
      </c>
      <c r="N452" s="509">
        <f t="shared" si="35"/>
        <v>201227317.798931</v>
      </c>
      <c r="O452" s="464">
        <f t="shared" si="36"/>
        <v>0</v>
      </c>
      <c r="P452" s="464">
        <f>IF(O452=1,SUM($O$6:O452),0)</f>
        <v>0</v>
      </c>
    </row>
    <row r="453" customHeight="1" spans="1:16">
      <c r="A453" s="483"/>
      <c r="B453" s="510">
        <v>90</v>
      </c>
      <c r="C453" s="203" t="s">
        <v>496</v>
      </c>
      <c r="D453" s="494" t="s">
        <v>45</v>
      </c>
      <c r="E453" s="495" t="s">
        <v>43</v>
      </c>
      <c r="F453" s="497">
        <v>4500</v>
      </c>
      <c r="G453" s="497">
        <v>4500</v>
      </c>
      <c r="H453" s="498"/>
      <c r="I453" s="491">
        <f t="shared" si="37"/>
        <v>4500</v>
      </c>
      <c r="J453" s="507">
        <f t="shared" si="33"/>
        <v>0</v>
      </c>
      <c r="K453" s="464">
        <f t="shared" si="34"/>
        <v>1</v>
      </c>
      <c r="L453" s="464">
        <f>IF(J453=1,SUM($J$6:J453),0)</f>
        <v>0</v>
      </c>
      <c r="M453" s="464">
        <f>IF(K453=1,SUM($K$6:K453),0)</f>
        <v>201227318.798931</v>
      </c>
      <c r="N453" s="509">
        <f t="shared" si="35"/>
        <v>201227318.798931</v>
      </c>
      <c r="O453" s="464">
        <f t="shared" si="36"/>
        <v>0</v>
      </c>
      <c r="P453" s="464">
        <f>IF(O453=1,SUM($O$6:O453),0)</f>
        <v>0</v>
      </c>
    </row>
    <row r="454" customHeight="1" spans="1:16">
      <c r="A454" s="483"/>
      <c r="B454" s="510">
        <v>91</v>
      </c>
      <c r="C454" s="203" t="s">
        <v>497</v>
      </c>
      <c r="D454" s="494" t="s">
        <v>45</v>
      </c>
      <c r="E454" s="495" t="s">
        <v>43</v>
      </c>
      <c r="F454" s="497">
        <v>106300</v>
      </c>
      <c r="G454" s="497">
        <v>106300</v>
      </c>
      <c r="H454" s="498"/>
      <c r="I454" s="491">
        <f t="shared" si="37"/>
        <v>106300</v>
      </c>
      <c r="J454" s="507">
        <f t="shared" si="33"/>
        <v>0</v>
      </c>
      <c r="K454" s="464">
        <f t="shared" si="34"/>
        <v>1</v>
      </c>
      <c r="L454" s="464">
        <f>IF(J454=1,SUM($J$6:J454),0)</f>
        <v>0</v>
      </c>
      <c r="M454" s="464">
        <f>IF(K454=1,SUM($K$6:K454),0)</f>
        <v>201227319.798931</v>
      </c>
      <c r="N454" s="509">
        <f t="shared" si="35"/>
        <v>201227319.798931</v>
      </c>
      <c r="O454" s="464">
        <f t="shared" si="36"/>
        <v>0</v>
      </c>
      <c r="P454" s="464">
        <f>IF(O454=1,SUM($O$6:O454),0)</f>
        <v>0</v>
      </c>
    </row>
    <row r="455" customHeight="1" spans="1:16">
      <c r="A455" s="483"/>
      <c r="B455" s="510">
        <v>92</v>
      </c>
      <c r="C455" s="203" t="s">
        <v>498</v>
      </c>
      <c r="D455" s="494" t="s">
        <v>45</v>
      </c>
      <c r="E455" s="495" t="s">
        <v>43</v>
      </c>
      <c r="F455" s="497">
        <v>116800</v>
      </c>
      <c r="G455" s="497">
        <v>116800</v>
      </c>
      <c r="H455" s="498"/>
      <c r="I455" s="491">
        <f t="shared" si="37"/>
        <v>116800</v>
      </c>
      <c r="J455" s="507">
        <f t="shared" si="33"/>
        <v>0</v>
      </c>
      <c r="K455" s="464">
        <f t="shared" si="34"/>
        <v>1</v>
      </c>
      <c r="L455" s="464">
        <f>IF(J455=1,SUM($J$6:J455),0)</f>
        <v>0</v>
      </c>
      <c r="M455" s="464">
        <f>IF(K455=1,SUM($K$6:K455),0)</f>
        <v>201227320.798931</v>
      </c>
      <c r="N455" s="509">
        <f t="shared" si="35"/>
        <v>201227320.798931</v>
      </c>
      <c r="O455" s="464">
        <f t="shared" si="36"/>
        <v>0</v>
      </c>
      <c r="P455" s="464">
        <f>IF(O455=1,SUM($O$6:O455),0)</f>
        <v>0</v>
      </c>
    </row>
    <row r="456" customHeight="1" spans="1:16">
      <c r="A456" s="483"/>
      <c r="B456" s="510">
        <v>93</v>
      </c>
      <c r="C456" s="203" t="s">
        <v>499</v>
      </c>
      <c r="D456" s="494" t="s">
        <v>45</v>
      </c>
      <c r="E456" s="495" t="s">
        <v>43</v>
      </c>
      <c r="F456" s="497">
        <v>11400</v>
      </c>
      <c r="G456" s="497">
        <v>11400</v>
      </c>
      <c r="H456" s="498"/>
      <c r="I456" s="491">
        <f t="shared" si="37"/>
        <v>11400</v>
      </c>
      <c r="J456" s="507">
        <f t="shared" si="33"/>
        <v>0</v>
      </c>
      <c r="K456" s="464">
        <f t="shared" si="34"/>
        <v>1</v>
      </c>
      <c r="L456" s="464">
        <f>IF(J456=1,SUM($J$6:J456),0)</f>
        <v>0</v>
      </c>
      <c r="M456" s="464">
        <f>IF(K456=1,SUM($K$6:K456),0)</f>
        <v>201227321.798931</v>
      </c>
      <c r="N456" s="509">
        <f t="shared" si="35"/>
        <v>201227321.798931</v>
      </c>
      <c r="O456" s="464">
        <f t="shared" si="36"/>
        <v>0</v>
      </c>
      <c r="P456" s="464">
        <f>IF(O456=1,SUM($O$6:O456),0)</f>
        <v>0</v>
      </c>
    </row>
    <row r="457" customHeight="1" spans="1:16">
      <c r="A457" s="483"/>
      <c r="B457" s="510">
        <v>94</v>
      </c>
      <c r="C457" s="203" t="s">
        <v>500</v>
      </c>
      <c r="D457" s="494" t="s">
        <v>45</v>
      </c>
      <c r="E457" s="495" t="s">
        <v>43</v>
      </c>
      <c r="F457" s="497">
        <v>29600</v>
      </c>
      <c r="G457" s="497">
        <v>29600</v>
      </c>
      <c r="H457" s="498"/>
      <c r="I457" s="491">
        <f t="shared" si="37"/>
        <v>29600</v>
      </c>
      <c r="J457" s="507">
        <f t="shared" ref="J457:J520" si="38">IF(D457="MDU-KD",1,0)</f>
        <v>0</v>
      </c>
      <c r="K457" s="464">
        <f t="shared" ref="K457:K520" si="39">IF(D457="HDW",1,0)</f>
        <v>1</v>
      </c>
      <c r="L457" s="464">
        <f>IF(J457=1,SUM($J$6:J457),0)</f>
        <v>0</v>
      </c>
      <c r="M457" s="464">
        <f>IF(K457=1,SUM($K$6:K457),0)</f>
        <v>201227322.798931</v>
      </c>
      <c r="N457" s="509">
        <f t="shared" ref="N457:N520" si="40">IF(L457=0,M457,L457)</f>
        <v>201227322.798931</v>
      </c>
      <c r="O457" s="464">
        <f t="shared" ref="O457:O520" si="41">IF(E457=0,0,IF(LEFT(C457,11)="Tiang Beton",1,0))</f>
        <v>0</v>
      </c>
      <c r="P457" s="464">
        <f>IF(O457=1,SUM($O$6:O457),0)</f>
        <v>0</v>
      </c>
    </row>
    <row r="458" customHeight="1" spans="1:16">
      <c r="A458" s="483"/>
      <c r="B458" s="510">
        <v>95</v>
      </c>
      <c r="C458" s="203" t="s">
        <v>501</v>
      </c>
      <c r="D458" s="494" t="s">
        <v>45</v>
      </c>
      <c r="E458" s="495" t="s">
        <v>43</v>
      </c>
      <c r="F458" s="497">
        <v>290142</v>
      </c>
      <c r="G458" s="497">
        <v>290142</v>
      </c>
      <c r="H458" s="498"/>
      <c r="I458" s="491">
        <f t="shared" si="37"/>
        <v>290142</v>
      </c>
      <c r="J458" s="507">
        <f t="shared" si="38"/>
        <v>0</v>
      </c>
      <c r="K458" s="464">
        <f t="shared" si="39"/>
        <v>1</v>
      </c>
      <c r="L458" s="464">
        <f>IF(J458=1,SUM($J$6:J458),0)</f>
        <v>0</v>
      </c>
      <c r="M458" s="464">
        <f>IF(K458=1,SUM($K$6:K458),0)</f>
        <v>201227323.798931</v>
      </c>
      <c r="N458" s="509">
        <f t="shared" si="40"/>
        <v>201227323.798931</v>
      </c>
      <c r="O458" s="464">
        <f t="shared" si="41"/>
        <v>0</v>
      </c>
      <c r="P458" s="464">
        <f>IF(O458=1,SUM($O$6:O458),0)</f>
        <v>0</v>
      </c>
    </row>
    <row r="459" customHeight="1" spans="1:16">
      <c r="A459" s="483"/>
      <c r="B459" s="510">
        <v>96</v>
      </c>
      <c r="C459" s="203" t="s">
        <v>502</v>
      </c>
      <c r="D459" s="494" t="s">
        <v>45</v>
      </c>
      <c r="E459" s="495" t="s">
        <v>43</v>
      </c>
      <c r="F459" s="497">
        <v>265680</v>
      </c>
      <c r="G459" s="497">
        <v>265680</v>
      </c>
      <c r="H459" s="498"/>
      <c r="I459" s="491">
        <f t="shared" si="37"/>
        <v>265680</v>
      </c>
      <c r="J459" s="507">
        <f t="shared" si="38"/>
        <v>0</v>
      </c>
      <c r="K459" s="464">
        <f t="shared" si="39"/>
        <v>1</v>
      </c>
      <c r="L459" s="464">
        <f>IF(J459=1,SUM($J$6:J459),0)</f>
        <v>0</v>
      </c>
      <c r="M459" s="464">
        <f>IF(K459=1,SUM($K$6:K459),0)</f>
        <v>201227324.798931</v>
      </c>
      <c r="N459" s="509">
        <f t="shared" si="40"/>
        <v>201227324.798931</v>
      </c>
      <c r="O459" s="464">
        <f t="shared" si="41"/>
        <v>0</v>
      </c>
      <c r="P459" s="464">
        <f>IF(O459=1,SUM($O$6:O459),0)</f>
        <v>0</v>
      </c>
    </row>
    <row r="460" customHeight="1" spans="1:16">
      <c r="A460" s="483"/>
      <c r="B460" s="510">
        <v>97</v>
      </c>
      <c r="C460" s="203" t="s">
        <v>503</v>
      </c>
      <c r="D460" s="494" t="s">
        <v>45</v>
      </c>
      <c r="E460" s="495" t="s">
        <v>43</v>
      </c>
      <c r="F460" s="497">
        <v>265680</v>
      </c>
      <c r="G460" s="497">
        <v>265680</v>
      </c>
      <c r="H460" s="498"/>
      <c r="I460" s="491">
        <f t="shared" si="37"/>
        <v>265680</v>
      </c>
      <c r="J460" s="507">
        <f t="shared" si="38"/>
        <v>0</v>
      </c>
      <c r="K460" s="464">
        <f t="shared" si="39"/>
        <v>1</v>
      </c>
      <c r="L460" s="464">
        <f>IF(J460=1,SUM($J$6:J460),0)</f>
        <v>0</v>
      </c>
      <c r="M460" s="464">
        <f>IF(K460=1,SUM($K$6:K460),0)</f>
        <v>201227325.798931</v>
      </c>
      <c r="N460" s="509">
        <f t="shared" si="40"/>
        <v>201227325.798931</v>
      </c>
      <c r="O460" s="464">
        <f t="shared" si="41"/>
        <v>0</v>
      </c>
      <c r="P460" s="464">
        <f>IF(O460=1,SUM($O$6:O460),0)</f>
        <v>0</v>
      </c>
    </row>
    <row r="461" customHeight="1" spans="1:16">
      <c r="A461" s="483"/>
      <c r="B461" s="510">
        <v>98</v>
      </c>
      <c r="C461" s="203" t="s">
        <v>504</v>
      </c>
      <c r="D461" s="494" t="s">
        <v>45</v>
      </c>
      <c r="E461" s="495" t="s">
        <v>43</v>
      </c>
      <c r="F461" s="497">
        <v>20898</v>
      </c>
      <c r="G461" s="497">
        <v>20898</v>
      </c>
      <c r="H461" s="498"/>
      <c r="I461" s="491">
        <f t="shared" si="37"/>
        <v>20898</v>
      </c>
      <c r="J461" s="507">
        <f t="shared" si="38"/>
        <v>0</v>
      </c>
      <c r="K461" s="464">
        <f t="shared" si="39"/>
        <v>1</v>
      </c>
      <c r="L461" s="464">
        <f>IF(J461=1,SUM($J$6:J461),0)</f>
        <v>0</v>
      </c>
      <c r="M461" s="464">
        <f>IF(K461=1,SUM($K$6:K461),0)</f>
        <v>201227326.798931</v>
      </c>
      <c r="N461" s="509">
        <f t="shared" si="40"/>
        <v>201227326.798931</v>
      </c>
      <c r="O461" s="464">
        <f t="shared" si="41"/>
        <v>0</v>
      </c>
      <c r="P461" s="464">
        <f>IF(O461=1,SUM($O$6:O461),0)</f>
        <v>0</v>
      </c>
    </row>
    <row r="462" customHeight="1" spans="1:16">
      <c r="A462" s="483"/>
      <c r="B462" s="510">
        <v>99</v>
      </c>
      <c r="C462" s="203" t="s">
        <v>505</v>
      </c>
      <c r="D462" s="494" t="s">
        <v>45</v>
      </c>
      <c r="E462" s="495" t="s">
        <v>43</v>
      </c>
      <c r="F462" s="497">
        <v>20700</v>
      </c>
      <c r="G462" s="497">
        <v>20700</v>
      </c>
      <c r="H462" s="498"/>
      <c r="I462" s="491">
        <f t="shared" si="37"/>
        <v>20700</v>
      </c>
      <c r="J462" s="507">
        <f t="shared" si="38"/>
        <v>0</v>
      </c>
      <c r="K462" s="464">
        <f t="shared" si="39"/>
        <v>1</v>
      </c>
      <c r="L462" s="464">
        <f>IF(J462=1,SUM($J$6:J462),0)</f>
        <v>0</v>
      </c>
      <c r="M462" s="464">
        <f>IF(K462=1,SUM($K$6:K462),0)</f>
        <v>201227327.798931</v>
      </c>
      <c r="N462" s="509">
        <f t="shared" si="40"/>
        <v>201227327.798931</v>
      </c>
      <c r="O462" s="464">
        <f t="shared" si="41"/>
        <v>0</v>
      </c>
      <c r="P462" s="464">
        <f>IF(O462=1,SUM($O$6:O462),0)</f>
        <v>0</v>
      </c>
    </row>
    <row r="463" customHeight="1" spans="1:16">
      <c r="A463" s="483"/>
      <c r="B463" s="510">
        <v>100</v>
      </c>
      <c r="C463" s="203" t="s">
        <v>506</v>
      </c>
      <c r="D463" s="494" t="s">
        <v>45</v>
      </c>
      <c r="E463" s="495" t="s">
        <v>43</v>
      </c>
      <c r="F463" s="497">
        <v>13600</v>
      </c>
      <c r="G463" s="497">
        <v>13600</v>
      </c>
      <c r="H463" s="498"/>
      <c r="I463" s="491">
        <f t="shared" si="37"/>
        <v>13600</v>
      </c>
      <c r="J463" s="507">
        <f t="shared" si="38"/>
        <v>0</v>
      </c>
      <c r="K463" s="464">
        <f t="shared" si="39"/>
        <v>1</v>
      </c>
      <c r="L463" s="464">
        <f>IF(J463=1,SUM($J$6:J463),0)</f>
        <v>0</v>
      </c>
      <c r="M463" s="464">
        <f>IF(K463=1,SUM($K$6:K463),0)</f>
        <v>201227328.798931</v>
      </c>
      <c r="N463" s="509">
        <f t="shared" si="40"/>
        <v>201227328.798931</v>
      </c>
      <c r="O463" s="464">
        <f t="shared" si="41"/>
        <v>0</v>
      </c>
      <c r="P463" s="464">
        <f>IF(O463=1,SUM($O$6:O463),0)</f>
        <v>0</v>
      </c>
    </row>
    <row r="464" customHeight="1" spans="1:16">
      <c r="A464" s="483"/>
      <c r="B464" s="510">
        <v>101</v>
      </c>
      <c r="C464" s="203" t="s">
        <v>507</v>
      </c>
      <c r="D464" s="494" t="s">
        <v>45</v>
      </c>
      <c r="E464" s="495" t="s">
        <v>43</v>
      </c>
      <c r="F464" s="497">
        <v>27900</v>
      </c>
      <c r="G464" s="497">
        <v>27900</v>
      </c>
      <c r="H464" s="498"/>
      <c r="I464" s="491">
        <f t="shared" si="37"/>
        <v>27900</v>
      </c>
      <c r="J464" s="507">
        <f t="shared" si="38"/>
        <v>0</v>
      </c>
      <c r="K464" s="464">
        <f t="shared" si="39"/>
        <v>1</v>
      </c>
      <c r="L464" s="464">
        <f>IF(J464=1,SUM($J$6:J464),0)</f>
        <v>0</v>
      </c>
      <c r="M464" s="464">
        <f>IF(K464=1,SUM($K$6:K464),0)</f>
        <v>201227329.798931</v>
      </c>
      <c r="N464" s="509">
        <f t="shared" si="40"/>
        <v>201227329.798931</v>
      </c>
      <c r="O464" s="464">
        <f t="shared" si="41"/>
        <v>0</v>
      </c>
      <c r="P464" s="464">
        <f>IF(O464=1,SUM($O$6:O464),0)</f>
        <v>0</v>
      </c>
    </row>
    <row r="465" customHeight="1" spans="1:16">
      <c r="A465" s="483"/>
      <c r="B465" s="510">
        <v>102</v>
      </c>
      <c r="C465" s="203" t="s">
        <v>508</v>
      </c>
      <c r="D465" s="494" t="s">
        <v>45</v>
      </c>
      <c r="E465" s="495" t="s">
        <v>43</v>
      </c>
      <c r="F465" s="497">
        <v>27815</v>
      </c>
      <c r="G465" s="497">
        <v>27815</v>
      </c>
      <c r="H465" s="498"/>
      <c r="I465" s="491">
        <f t="shared" si="37"/>
        <v>27815</v>
      </c>
      <c r="J465" s="507">
        <f t="shared" si="38"/>
        <v>0</v>
      </c>
      <c r="K465" s="464">
        <f t="shared" si="39"/>
        <v>1</v>
      </c>
      <c r="L465" s="464">
        <f>IF(J465=1,SUM($J$6:J465),0)</f>
        <v>0</v>
      </c>
      <c r="M465" s="464">
        <f>IF(K465=1,SUM($K$6:K465),0)</f>
        <v>201227330.798931</v>
      </c>
      <c r="N465" s="509">
        <f t="shared" si="40"/>
        <v>201227330.798931</v>
      </c>
      <c r="O465" s="464">
        <f t="shared" si="41"/>
        <v>0</v>
      </c>
      <c r="P465" s="464">
        <f>IF(O465=1,SUM($O$6:O465),0)</f>
        <v>0</v>
      </c>
    </row>
    <row r="466" customHeight="1" spans="1:16">
      <c r="A466" s="483"/>
      <c r="B466" s="510">
        <v>103</v>
      </c>
      <c r="C466" s="203" t="s">
        <v>509</v>
      </c>
      <c r="D466" s="494" t="s">
        <v>45</v>
      </c>
      <c r="E466" s="495" t="s">
        <v>43</v>
      </c>
      <c r="F466" s="497">
        <v>20800</v>
      </c>
      <c r="G466" s="497">
        <v>20800</v>
      </c>
      <c r="H466" s="498"/>
      <c r="I466" s="491">
        <f t="shared" si="37"/>
        <v>20800</v>
      </c>
      <c r="J466" s="507">
        <f t="shared" si="38"/>
        <v>0</v>
      </c>
      <c r="K466" s="464">
        <f t="shared" si="39"/>
        <v>1</v>
      </c>
      <c r="L466" s="464">
        <f>IF(J466=1,SUM($J$6:J466),0)</f>
        <v>0</v>
      </c>
      <c r="M466" s="464">
        <f>IF(K466=1,SUM($K$6:K466),0)</f>
        <v>201227331.798931</v>
      </c>
      <c r="N466" s="509">
        <f t="shared" si="40"/>
        <v>201227331.798931</v>
      </c>
      <c r="O466" s="464">
        <f t="shared" si="41"/>
        <v>0</v>
      </c>
      <c r="P466" s="464">
        <f>IF(O466=1,SUM($O$6:O466),0)</f>
        <v>0</v>
      </c>
    </row>
    <row r="467" customHeight="1" spans="1:16">
      <c r="A467" s="483"/>
      <c r="B467" s="510">
        <v>104</v>
      </c>
      <c r="C467" s="203" t="s">
        <v>510</v>
      </c>
      <c r="D467" s="494" t="s">
        <v>45</v>
      </c>
      <c r="E467" s="495" t="s">
        <v>43</v>
      </c>
      <c r="F467" s="497">
        <v>23936</v>
      </c>
      <c r="G467" s="497">
        <v>23936</v>
      </c>
      <c r="H467" s="498"/>
      <c r="I467" s="491">
        <f t="shared" si="37"/>
        <v>23936</v>
      </c>
      <c r="J467" s="507">
        <f t="shared" si="38"/>
        <v>0</v>
      </c>
      <c r="K467" s="464">
        <f t="shared" si="39"/>
        <v>1</v>
      </c>
      <c r="L467" s="464">
        <f>IF(J467=1,SUM($J$6:J467),0)</f>
        <v>0</v>
      </c>
      <c r="M467" s="464">
        <f>IF(K467=1,SUM($K$6:K467),0)</f>
        <v>201227332.798931</v>
      </c>
      <c r="N467" s="509">
        <f t="shared" si="40"/>
        <v>201227332.798931</v>
      </c>
      <c r="O467" s="464">
        <f t="shared" si="41"/>
        <v>0</v>
      </c>
      <c r="P467" s="464">
        <f>IF(O467=1,SUM($O$6:O467),0)</f>
        <v>0</v>
      </c>
    </row>
    <row r="468" customHeight="1" spans="1:16">
      <c r="A468" s="483"/>
      <c r="B468" s="510">
        <v>105</v>
      </c>
      <c r="C468" s="203" t="s">
        <v>511</v>
      </c>
      <c r="D468" s="494" t="s">
        <v>45</v>
      </c>
      <c r="E468" s="495" t="s">
        <v>43</v>
      </c>
      <c r="F468" s="497">
        <v>31590</v>
      </c>
      <c r="G468" s="497">
        <v>31590</v>
      </c>
      <c r="H468" s="498"/>
      <c r="I468" s="491">
        <f t="shared" si="37"/>
        <v>31590</v>
      </c>
      <c r="J468" s="507">
        <f t="shared" si="38"/>
        <v>0</v>
      </c>
      <c r="K468" s="464">
        <f t="shared" si="39"/>
        <v>1</v>
      </c>
      <c r="L468" s="464">
        <f>IF(J468=1,SUM($J$6:J468),0)</f>
        <v>0</v>
      </c>
      <c r="M468" s="464">
        <f>IF(K468=1,SUM($K$6:K468),0)</f>
        <v>201227333.798931</v>
      </c>
      <c r="N468" s="509">
        <f t="shared" si="40"/>
        <v>201227333.798931</v>
      </c>
      <c r="O468" s="464">
        <f t="shared" si="41"/>
        <v>0</v>
      </c>
      <c r="P468" s="464">
        <f>IF(O468=1,SUM($O$6:O468),0)</f>
        <v>0</v>
      </c>
    </row>
    <row r="469" customHeight="1" spans="1:16">
      <c r="A469" s="483"/>
      <c r="B469" s="510">
        <v>106</v>
      </c>
      <c r="C469" s="203" t="s">
        <v>512</v>
      </c>
      <c r="D469" s="494" t="s">
        <v>45</v>
      </c>
      <c r="E469" s="495" t="s">
        <v>43</v>
      </c>
      <c r="F469" s="497">
        <v>32500</v>
      </c>
      <c r="G469" s="497">
        <v>32500</v>
      </c>
      <c r="H469" s="498"/>
      <c r="I469" s="491">
        <f t="shared" si="37"/>
        <v>32500</v>
      </c>
      <c r="J469" s="507">
        <f t="shared" si="38"/>
        <v>0</v>
      </c>
      <c r="K469" s="464">
        <f t="shared" si="39"/>
        <v>1</v>
      </c>
      <c r="L469" s="464">
        <f>IF(J469=1,SUM($J$6:J469),0)</f>
        <v>0</v>
      </c>
      <c r="M469" s="464">
        <f>IF(K469=1,SUM($K$6:K469),0)</f>
        <v>201227334.798931</v>
      </c>
      <c r="N469" s="509">
        <f t="shared" si="40"/>
        <v>201227334.798931</v>
      </c>
      <c r="O469" s="464">
        <f t="shared" si="41"/>
        <v>0</v>
      </c>
      <c r="P469" s="464">
        <f>IF(O469=1,SUM($O$6:O469),0)</f>
        <v>0</v>
      </c>
    </row>
    <row r="470" customHeight="1" spans="1:16">
      <c r="A470" s="483"/>
      <c r="B470" s="510">
        <v>107</v>
      </c>
      <c r="C470" s="203" t="s">
        <v>513</v>
      </c>
      <c r="D470" s="494" t="s">
        <v>45</v>
      </c>
      <c r="E470" s="495" t="s">
        <v>43</v>
      </c>
      <c r="F470" s="497">
        <v>47300</v>
      </c>
      <c r="G470" s="497">
        <v>47300</v>
      </c>
      <c r="H470" s="498"/>
      <c r="I470" s="491">
        <f t="shared" si="37"/>
        <v>47300</v>
      </c>
      <c r="J470" s="507">
        <f t="shared" si="38"/>
        <v>0</v>
      </c>
      <c r="K470" s="464">
        <f t="shared" si="39"/>
        <v>1</v>
      </c>
      <c r="L470" s="464">
        <f>IF(J470=1,SUM($J$6:J470),0)</f>
        <v>0</v>
      </c>
      <c r="M470" s="464">
        <f>IF(K470=1,SUM($K$6:K470),0)</f>
        <v>201227335.798931</v>
      </c>
      <c r="N470" s="509">
        <f t="shared" si="40"/>
        <v>201227335.798931</v>
      </c>
      <c r="O470" s="464">
        <f t="shared" si="41"/>
        <v>0</v>
      </c>
      <c r="P470" s="464">
        <f>IF(O470=1,SUM($O$6:O470),0)</f>
        <v>0</v>
      </c>
    </row>
    <row r="471" customHeight="1" spans="1:16">
      <c r="A471" s="483"/>
      <c r="B471" s="510">
        <v>108</v>
      </c>
      <c r="C471" s="203" t="s">
        <v>514</v>
      </c>
      <c r="D471" s="494" t="s">
        <v>45</v>
      </c>
      <c r="E471" s="495" t="s">
        <v>43</v>
      </c>
      <c r="F471" s="497">
        <v>61560</v>
      </c>
      <c r="G471" s="497">
        <v>61560</v>
      </c>
      <c r="H471" s="498"/>
      <c r="I471" s="491">
        <f t="shared" si="37"/>
        <v>61560</v>
      </c>
      <c r="J471" s="507">
        <f t="shared" si="38"/>
        <v>0</v>
      </c>
      <c r="K471" s="464">
        <f t="shared" si="39"/>
        <v>1</v>
      </c>
      <c r="L471" s="464">
        <f>IF(J471=1,SUM($J$6:J471),0)</f>
        <v>0</v>
      </c>
      <c r="M471" s="464">
        <f>IF(K471=1,SUM($K$6:K471),0)</f>
        <v>201227336.798931</v>
      </c>
      <c r="N471" s="509">
        <f t="shared" si="40"/>
        <v>201227336.798931</v>
      </c>
      <c r="O471" s="464">
        <f t="shared" si="41"/>
        <v>0</v>
      </c>
      <c r="P471" s="464">
        <f>IF(O471=1,SUM($O$6:O471),0)</f>
        <v>0</v>
      </c>
    </row>
    <row r="472" customHeight="1" spans="1:16">
      <c r="A472" s="483"/>
      <c r="B472" s="510">
        <v>109</v>
      </c>
      <c r="C472" s="203" t="s">
        <v>515</v>
      </c>
      <c r="D472" s="494" t="s">
        <v>45</v>
      </c>
      <c r="E472" s="495" t="s">
        <v>43</v>
      </c>
      <c r="F472" s="497">
        <v>79056</v>
      </c>
      <c r="G472" s="497">
        <v>79056</v>
      </c>
      <c r="H472" s="498"/>
      <c r="I472" s="491">
        <f t="shared" si="37"/>
        <v>79056</v>
      </c>
      <c r="J472" s="507">
        <f t="shared" si="38"/>
        <v>0</v>
      </c>
      <c r="K472" s="464">
        <f t="shared" si="39"/>
        <v>1</v>
      </c>
      <c r="L472" s="464">
        <f>IF(J472=1,SUM($J$6:J472),0)</f>
        <v>0</v>
      </c>
      <c r="M472" s="464">
        <f>IF(K472=1,SUM($K$6:K472),0)</f>
        <v>201227337.798931</v>
      </c>
      <c r="N472" s="509">
        <f t="shared" si="40"/>
        <v>201227337.798931</v>
      </c>
      <c r="O472" s="464">
        <f t="shared" si="41"/>
        <v>0</v>
      </c>
      <c r="P472" s="464">
        <f>IF(O472=1,SUM($O$6:O472),0)</f>
        <v>0</v>
      </c>
    </row>
    <row r="473" customHeight="1" spans="1:16">
      <c r="A473" s="483"/>
      <c r="B473" s="510">
        <v>110</v>
      </c>
      <c r="C473" s="203" t="s">
        <v>516</v>
      </c>
      <c r="D473" s="494" t="s">
        <v>45</v>
      </c>
      <c r="E473" s="495" t="s">
        <v>43</v>
      </c>
      <c r="F473" s="497">
        <v>81984</v>
      </c>
      <c r="G473" s="497">
        <v>81984</v>
      </c>
      <c r="H473" s="498"/>
      <c r="I473" s="491">
        <f t="shared" si="37"/>
        <v>81984</v>
      </c>
      <c r="J473" s="507">
        <f t="shared" si="38"/>
        <v>0</v>
      </c>
      <c r="K473" s="464">
        <f t="shared" si="39"/>
        <v>1</v>
      </c>
      <c r="L473" s="464">
        <f>IF(J473=1,SUM($J$6:J473),0)</f>
        <v>0</v>
      </c>
      <c r="M473" s="464">
        <f>IF(K473=1,SUM($K$6:K473),0)</f>
        <v>201227338.798931</v>
      </c>
      <c r="N473" s="509">
        <f t="shared" si="40"/>
        <v>201227338.798931</v>
      </c>
      <c r="O473" s="464">
        <f t="shared" si="41"/>
        <v>0</v>
      </c>
      <c r="P473" s="464">
        <f>IF(O473=1,SUM($O$6:O473),0)</f>
        <v>0</v>
      </c>
    </row>
    <row r="474" customHeight="1" spans="1:16">
      <c r="A474" s="483"/>
      <c r="B474" s="510">
        <v>111</v>
      </c>
      <c r="C474" s="203" t="s">
        <v>517</v>
      </c>
      <c r="D474" s="494" t="s">
        <v>45</v>
      </c>
      <c r="E474" s="495" t="s">
        <v>43</v>
      </c>
      <c r="F474" s="497">
        <v>7320</v>
      </c>
      <c r="G474" s="497">
        <v>7320</v>
      </c>
      <c r="H474" s="498"/>
      <c r="I474" s="491">
        <f t="shared" si="37"/>
        <v>7320</v>
      </c>
      <c r="J474" s="507">
        <f t="shared" si="38"/>
        <v>0</v>
      </c>
      <c r="K474" s="464">
        <f t="shared" si="39"/>
        <v>1</v>
      </c>
      <c r="L474" s="464">
        <f>IF(J474=1,SUM($J$6:J474),0)</f>
        <v>0</v>
      </c>
      <c r="M474" s="464">
        <f>IF(K474=1,SUM($K$6:K474),0)</f>
        <v>201227339.798931</v>
      </c>
      <c r="N474" s="509">
        <f t="shared" si="40"/>
        <v>201227339.798931</v>
      </c>
      <c r="O474" s="464">
        <f t="shared" si="41"/>
        <v>0</v>
      </c>
      <c r="P474" s="464">
        <f>IF(O474=1,SUM($O$6:O474),0)</f>
        <v>0</v>
      </c>
    </row>
    <row r="475" customHeight="1" spans="1:16">
      <c r="A475" s="483"/>
      <c r="B475" s="510">
        <v>112</v>
      </c>
      <c r="C475" s="203" t="s">
        <v>518</v>
      </c>
      <c r="D475" s="494" t="s">
        <v>45</v>
      </c>
      <c r="E475" s="495" t="s">
        <v>43</v>
      </c>
      <c r="F475" s="497">
        <v>8784</v>
      </c>
      <c r="G475" s="497">
        <v>8784</v>
      </c>
      <c r="H475" s="498"/>
      <c r="I475" s="491">
        <f t="shared" si="37"/>
        <v>8784</v>
      </c>
      <c r="J475" s="507">
        <f t="shared" si="38"/>
        <v>0</v>
      </c>
      <c r="K475" s="464">
        <f t="shared" si="39"/>
        <v>1</v>
      </c>
      <c r="L475" s="464">
        <f>IF(J475=1,SUM($J$6:J475),0)</f>
        <v>0</v>
      </c>
      <c r="M475" s="464">
        <f>IF(K475=1,SUM($K$6:K475),0)</f>
        <v>201227340.798931</v>
      </c>
      <c r="N475" s="509">
        <f t="shared" si="40"/>
        <v>201227340.798931</v>
      </c>
      <c r="O475" s="464">
        <f t="shared" si="41"/>
        <v>0</v>
      </c>
      <c r="P475" s="464">
        <f>IF(O475=1,SUM($O$6:O475),0)</f>
        <v>0</v>
      </c>
    </row>
    <row r="476" customHeight="1" spans="1:16">
      <c r="A476" s="483"/>
      <c r="B476" s="510">
        <v>113</v>
      </c>
      <c r="C476" s="203" t="s">
        <v>519</v>
      </c>
      <c r="D476" s="494" t="s">
        <v>45</v>
      </c>
      <c r="E476" s="495" t="s">
        <v>43</v>
      </c>
      <c r="F476" s="497">
        <v>52704</v>
      </c>
      <c r="G476" s="497">
        <v>52704</v>
      </c>
      <c r="H476" s="498"/>
      <c r="I476" s="491">
        <f t="shared" si="37"/>
        <v>52704</v>
      </c>
      <c r="J476" s="507">
        <f t="shared" si="38"/>
        <v>0</v>
      </c>
      <c r="K476" s="464">
        <f t="shared" si="39"/>
        <v>1</v>
      </c>
      <c r="L476" s="464">
        <f>IF(J476=1,SUM($J$6:J476),0)</f>
        <v>0</v>
      </c>
      <c r="M476" s="464">
        <f>IF(K476=1,SUM($K$6:K476),0)</f>
        <v>201227341.798931</v>
      </c>
      <c r="N476" s="509">
        <f t="shared" si="40"/>
        <v>201227341.798931</v>
      </c>
      <c r="O476" s="464">
        <f t="shared" si="41"/>
        <v>0</v>
      </c>
      <c r="P476" s="464">
        <f>IF(O476=1,SUM($O$6:O476),0)</f>
        <v>0</v>
      </c>
    </row>
    <row r="477" customHeight="1" spans="1:16">
      <c r="A477" s="483"/>
      <c r="B477" s="510">
        <v>114</v>
      </c>
      <c r="C477" s="203" t="s">
        <v>520</v>
      </c>
      <c r="D477" s="494" t="s">
        <v>45</v>
      </c>
      <c r="E477" s="495" t="s">
        <v>43</v>
      </c>
      <c r="F477" s="497">
        <v>67344</v>
      </c>
      <c r="G477" s="497">
        <v>67344</v>
      </c>
      <c r="H477" s="498"/>
      <c r="I477" s="491">
        <f t="shared" si="37"/>
        <v>67344</v>
      </c>
      <c r="J477" s="507">
        <f t="shared" si="38"/>
        <v>0</v>
      </c>
      <c r="K477" s="464">
        <f t="shared" si="39"/>
        <v>1</v>
      </c>
      <c r="L477" s="464">
        <f>IF(J477=1,SUM($J$6:J477),0)</f>
        <v>0</v>
      </c>
      <c r="M477" s="464">
        <f>IF(K477=1,SUM($K$6:K477),0)</f>
        <v>201227342.798931</v>
      </c>
      <c r="N477" s="509">
        <f t="shared" si="40"/>
        <v>201227342.798931</v>
      </c>
      <c r="O477" s="464">
        <f t="shared" si="41"/>
        <v>0</v>
      </c>
      <c r="P477" s="464">
        <f>IF(O477=1,SUM($O$6:O477),0)</f>
        <v>0</v>
      </c>
    </row>
    <row r="478" customHeight="1" spans="1:16">
      <c r="A478" s="483"/>
      <c r="B478" s="510">
        <v>115</v>
      </c>
      <c r="C478" s="203" t="s">
        <v>521</v>
      </c>
      <c r="D478" s="494" t="s">
        <v>45</v>
      </c>
      <c r="E478" s="495" t="s">
        <v>43</v>
      </c>
      <c r="F478" s="497">
        <v>40000</v>
      </c>
      <c r="G478" s="497">
        <v>40000</v>
      </c>
      <c r="H478" s="498"/>
      <c r="I478" s="491">
        <f t="shared" si="37"/>
        <v>40000</v>
      </c>
      <c r="J478" s="507">
        <f t="shared" si="38"/>
        <v>0</v>
      </c>
      <c r="K478" s="464">
        <f t="shared" si="39"/>
        <v>1</v>
      </c>
      <c r="L478" s="464">
        <f>IF(J478=1,SUM($J$6:J478),0)</f>
        <v>0</v>
      </c>
      <c r="M478" s="464">
        <f>IF(K478=1,SUM($K$6:K478),0)</f>
        <v>201227343.798931</v>
      </c>
      <c r="N478" s="509">
        <f t="shared" si="40"/>
        <v>201227343.798931</v>
      </c>
      <c r="O478" s="464">
        <f t="shared" si="41"/>
        <v>0</v>
      </c>
      <c r="P478" s="464">
        <f>IF(O478=1,SUM($O$6:O478),0)</f>
        <v>0</v>
      </c>
    </row>
    <row r="479" customHeight="1" spans="1:16">
      <c r="A479" s="483"/>
      <c r="B479" s="510">
        <v>116</v>
      </c>
      <c r="C479" s="203" t="s">
        <v>522</v>
      </c>
      <c r="D479" s="494" t="s">
        <v>45</v>
      </c>
      <c r="E479" s="495" t="s">
        <v>43</v>
      </c>
      <c r="F479" s="497">
        <v>150000</v>
      </c>
      <c r="G479" s="497">
        <v>150000</v>
      </c>
      <c r="H479" s="498"/>
      <c r="I479" s="491">
        <f t="shared" si="37"/>
        <v>150000</v>
      </c>
      <c r="J479" s="507">
        <f t="shared" si="38"/>
        <v>0</v>
      </c>
      <c r="K479" s="464">
        <f t="shared" si="39"/>
        <v>1</v>
      </c>
      <c r="L479" s="464">
        <f>IF(J479=1,SUM($J$6:J479),0)</f>
        <v>0</v>
      </c>
      <c r="M479" s="464">
        <f>IF(K479=1,SUM($K$6:K479),0)</f>
        <v>201227344.798931</v>
      </c>
      <c r="N479" s="509">
        <f t="shared" si="40"/>
        <v>201227344.798931</v>
      </c>
      <c r="O479" s="464">
        <f t="shared" si="41"/>
        <v>0</v>
      </c>
      <c r="P479" s="464">
        <f>IF(O479=1,SUM($O$6:O479),0)</f>
        <v>0</v>
      </c>
    </row>
    <row r="480" customHeight="1" spans="1:16">
      <c r="A480" s="483"/>
      <c r="B480" s="510">
        <v>117</v>
      </c>
      <c r="C480" s="203" t="s">
        <v>523</v>
      </c>
      <c r="D480" s="494" t="s">
        <v>45</v>
      </c>
      <c r="E480" s="495" t="s">
        <v>43</v>
      </c>
      <c r="F480" s="497">
        <v>4212</v>
      </c>
      <c r="G480" s="497">
        <v>4212</v>
      </c>
      <c r="H480" s="498"/>
      <c r="I480" s="491">
        <f t="shared" si="37"/>
        <v>4212</v>
      </c>
      <c r="J480" s="507">
        <f t="shared" si="38"/>
        <v>0</v>
      </c>
      <c r="K480" s="464">
        <f t="shared" si="39"/>
        <v>1</v>
      </c>
      <c r="L480" s="464">
        <f>IF(J480=1,SUM($J$6:J480),0)</f>
        <v>0</v>
      </c>
      <c r="M480" s="464">
        <f>IF(K480=1,SUM($K$6:K480),0)</f>
        <v>201227345.798931</v>
      </c>
      <c r="N480" s="509">
        <f t="shared" si="40"/>
        <v>201227345.798931</v>
      </c>
      <c r="O480" s="464">
        <f t="shared" si="41"/>
        <v>0</v>
      </c>
      <c r="P480" s="464">
        <f>IF(O480=1,SUM($O$6:O480),0)</f>
        <v>0</v>
      </c>
    </row>
    <row r="481" customHeight="1" spans="1:16">
      <c r="A481" s="483"/>
      <c r="B481" s="510">
        <v>118</v>
      </c>
      <c r="C481" s="203" t="s">
        <v>524</v>
      </c>
      <c r="D481" s="494" t="s">
        <v>45</v>
      </c>
      <c r="E481" s="495" t="s">
        <v>43</v>
      </c>
      <c r="F481" s="497">
        <v>50000</v>
      </c>
      <c r="G481" s="497">
        <v>50000</v>
      </c>
      <c r="H481" s="498"/>
      <c r="I481" s="491">
        <f t="shared" si="37"/>
        <v>50000</v>
      </c>
      <c r="J481" s="507">
        <f t="shared" si="38"/>
        <v>0</v>
      </c>
      <c r="K481" s="464">
        <f t="shared" si="39"/>
        <v>1</v>
      </c>
      <c r="L481" s="464">
        <f>IF(J481=1,SUM($J$6:J481),0)</f>
        <v>0</v>
      </c>
      <c r="M481" s="464">
        <f>IF(K481=1,SUM($K$6:K481),0)</f>
        <v>201227346.798931</v>
      </c>
      <c r="N481" s="509">
        <f t="shared" si="40"/>
        <v>201227346.798931</v>
      </c>
      <c r="O481" s="464">
        <f t="shared" si="41"/>
        <v>0</v>
      </c>
      <c r="P481" s="464">
        <f>IF(O481=1,SUM($O$6:O481),0)</f>
        <v>0</v>
      </c>
    </row>
    <row r="482" customHeight="1" spans="1:16">
      <c r="A482" s="483"/>
      <c r="B482" s="510">
        <v>119</v>
      </c>
      <c r="C482" s="203" t="s">
        <v>525</v>
      </c>
      <c r="D482" s="494" t="s">
        <v>45</v>
      </c>
      <c r="E482" s="495" t="s">
        <v>43</v>
      </c>
      <c r="F482" s="497">
        <v>32500</v>
      </c>
      <c r="G482" s="497">
        <v>32500</v>
      </c>
      <c r="H482" s="498"/>
      <c r="I482" s="491">
        <f t="shared" si="37"/>
        <v>32500</v>
      </c>
      <c r="J482" s="507">
        <f t="shared" si="38"/>
        <v>0</v>
      </c>
      <c r="K482" s="464">
        <f t="shared" si="39"/>
        <v>1</v>
      </c>
      <c r="L482" s="464">
        <f>IF(J482=1,SUM($J$6:J482),0)</f>
        <v>0</v>
      </c>
      <c r="M482" s="464">
        <f>IF(K482=1,SUM($K$6:K482),0)</f>
        <v>201227347.798931</v>
      </c>
      <c r="N482" s="509">
        <f t="shared" si="40"/>
        <v>201227347.798931</v>
      </c>
      <c r="O482" s="464">
        <f t="shared" si="41"/>
        <v>0</v>
      </c>
      <c r="P482" s="464">
        <f>IF(O482=1,SUM($O$6:O482),0)</f>
        <v>0</v>
      </c>
    </row>
    <row r="483" customHeight="1" spans="1:16">
      <c r="A483" s="483"/>
      <c r="B483" s="510">
        <v>120</v>
      </c>
      <c r="C483" s="203" t="s">
        <v>526</v>
      </c>
      <c r="D483" s="494" t="s">
        <v>45</v>
      </c>
      <c r="E483" s="495" t="s">
        <v>43</v>
      </c>
      <c r="F483" s="497">
        <v>37500</v>
      </c>
      <c r="G483" s="497">
        <v>37500</v>
      </c>
      <c r="H483" s="498"/>
      <c r="I483" s="491">
        <f t="shared" si="37"/>
        <v>37500</v>
      </c>
      <c r="J483" s="507">
        <f t="shared" si="38"/>
        <v>0</v>
      </c>
      <c r="K483" s="464">
        <f t="shared" si="39"/>
        <v>1</v>
      </c>
      <c r="L483" s="464">
        <f>IF(J483=1,SUM($J$6:J483),0)</f>
        <v>0</v>
      </c>
      <c r="M483" s="464">
        <f>IF(K483=1,SUM($K$6:K483),0)</f>
        <v>201227348.798931</v>
      </c>
      <c r="N483" s="509">
        <f t="shared" si="40"/>
        <v>201227348.798931</v>
      </c>
      <c r="O483" s="464">
        <f t="shared" si="41"/>
        <v>0</v>
      </c>
      <c r="P483" s="464">
        <f>IF(O483=1,SUM($O$6:O483),0)</f>
        <v>0</v>
      </c>
    </row>
    <row r="484" customHeight="1" spans="1:16">
      <c r="A484" s="483"/>
      <c r="B484" s="510">
        <v>121</v>
      </c>
      <c r="C484" s="203" t="s">
        <v>527</v>
      </c>
      <c r="D484" s="494" t="s">
        <v>45</v>
      </c>
      <c r="E484" s="495" t="s">
        <v>43</v>
      </c>
      <c r="F484" s="497">
        <v>47800</v>
      </c>
      <c r="G484" s="497">
        <v>47800</v>
      </c>
      <c r="H484" s="498"/>
      <c r="I484" s="491">
        <f t="shared" si="37"/>
        <v>47800</v>
      </c>
      <c r="J484" s="507">
        <f t="shared" si="38"/>
        <v>0</v>
      </c>
      <c r="K484" s="464">
        <f t="shared" si="39"/>
        <v>1</v>
      </c>
      <c r="L484" s="464">
        <f>IF(J484=1,SUM($J$6:J484),0)</f>
        <v>0</v>
      </c>
      <c r="M484" s="464">
        <f>IF(K484=1,SUM($K$6:K484),0)</f>
        <v>201227349.798931</v>
      </c>
      <c r="N484" s="509">
        <f t="shared" si="40"/>
        <v>201227349.798931</v>
      </c>
      <c r="O484" s="464">
        <f t="shared" si="41"/>
        <v>0</v>
      </c>
      <c r="P484" s="464">
        <f>IF(O484=1,SUM($O$6:O484),0)</f>
        <v>0</v>
      </c>
    </row>
    <row r="485" customHeight="1" spans="1:16">
      <c r="A485" s="483"/>
      <c r="B485" s="510">
        <v>122</v>
      </c>
      <c r="C485" s="203" t="s">
        <v>528</v>
      </c>
      <c r="D485" s="494" t="s">
        <v>45</v>
      </c>
      <c r="E485" s="495" t="s">
        <v>43</v>
      </c>
      <c r="F485" s="497">
        <v>52500</v>
      </c>
      <c r="G485" s="497">
        <v>52500</v>
      </c>
      <c r="H485" s="498"/>
      <c r="I485" s="491">
        <f t="shared" si="37"/>
        <v>52500</v>
      </c>
      <c r="J485" s="507">
        <f t="shared" si="38"/>
        <v>0</v>
      </c>
      <c r="K485" s="464">
        <f t="shared" si="39"/>
        <v>1</v>
      </c>
      <c r="L485" s="464">
        <f>IF(J485=1,SUM($J$6:J485),0)</f>
        <v>0</v>
      </c>
      <c r="M485" s="464">
        <f>IF(K485=1,SUM($K$6:K485),0)</f>
        <v>201227350.798931</v>
      </c>
      <c r="N485" s="509">
        <f t="shared" si="40"/>
        <v>201227350.798931</v>
      </c>
      <c r="O485" s="464">
        <f t="shared" si="41"/>
        <v>0</v>
      </c>
      <c r="P485" s="464">
        <f>IF(O485=1,SUM($O$6:O485),0)</f>
        <v>0</v>
      </c>
    </row>
    <row r="486" customHeight="1" spans="1:16">
      <c r="A486" s="483"/>
      <c r="B486" s="510">
        <v>123</v>
      </c>
      <c r="C486" s="203" t="s">
        <v>529</v>
      </c>
      <c r="D486" s="494" t="s">
        <v>45</v>
      </c>
      <c r="E486" s="495" t="s">
        <v>43</v>
      </c>
      <c r="F486" s="497">
        <v>63500</v>
      </c>
      <c r="G486" s="497">
        <v>63500</v>
      </c>
      <c r="H486" s="498"/>
      <c r="I486" s="491">
        <f t="shared" si="37"/>
        <v>63500</v>
      </c>
      <c r="J486" s="507">
        <f t="shared" si="38"/>
        <v>0</v>
      </c>
      <c r="K486" s="464">
        <f t="shared" si="39"/>
        <v>1</v>
      </c>
      <c r="L486" s="464">
        <f>IF(J486=1,SUM($J$6:J486),0)</f>
        <v>0</v>
      </c>
      <c r="M486" s="464">
        <f>IF(K486=1,SUM($K$6:K486),0)</f>
        <v>201227351.798931</v>
      </c>
      <c r="N486" s="509">
        <f t="shared" si="40"/>
        <v>201227351.798931</v>
      </c>
      <c r="O486" s="464">
        <f t="shared" si="41"/>
        <v>0</v>
      </c>
      <c r="P486" s="464">
        <f>IF(O486=1,SUM($O$6:O486),0)</f>
        <v>0</v>
      </c>
    </row>
    <row r="487" customHeight="1" spans="1:16">
      <c r="A487" s="483"/>
      <c r="B487" s="510">
        <v>124</v>
      </c>
      <c r="C487" s="203" t="s">
        <v>530</v>
      </c>
      <c r="D487" s="494" t="s">
        <v>45</v>
      </c>
      <c r="E487" s="495" t="s">
        <v>43</v>
      </c>
      <c r="F487" s="497">
        <v>67500</v>
      </c>
      <c r="G487" s="497">
        <v>67500</v>
      </c>
      <c r="H487" s="498"/>
      <c r="I487" s="491">
        <f t="shared" si="37"/>
        <v>67500</v>
      </c>
      <c r="J487" s="507">
        <f t="shared" si="38"/>
        <v>0</v>
      </c>
      <c r="K487" s="464">
        <f t="shared" si="39"/>
        <v>1</v>
      </c>
      <c r="L487" s="464">
        <f>IF(J487=1,SUM($J$6:J487),0)</f>
        <v>0</v>
      </c>
      <c r="M487" s="464">
        <f>IF(K487=1,SUM($K$6:K487),0)</f>
        <v>201227352.798931</v>
      </c>
      <c r="N487" s="509">
        <f t="shared" si="40"/>
        <v>201227352.798931</v>
      </c>
      <c r="O487" s="464">
        <f t="shared" si="41"/>
        <v>0</v>
      </c>
      <c r="P487" s="464">
        <f>IF(O487=1,SUM($O$6:O487),0)</f>
        <v>0</v>
      </c>
    </row>
    <row r="488" customHeight="1" spans="1:16">
      <c r="A488" s="483"/>
      <c r="B488" s="510">
        <v>125</v>
      </c>
      <c r="C488" s="203" t="s">
        <v>531</v>
      </c>
      <c r="D488" s="494" t="s">
        <v>45</v>
      </c>
      <c r="E488" s="495" t="s">
        <v>43</v>
      </c>
      <c r="F488" s="497">
        <v>53000</v>
      </c>
      <c r="G488" s="497">
        <v>53000</v>
      </c>
      <c r="H488" s="498"/>
      <c r="I488" s="491">
        <f t="shared" si="37"/>
        <v>53000</v>
      </c>
      <c r="J488" s="507">
        <f t="shared" si="38"/>
        <v>0</v>
      </c>
      <c r="K488" s="464">
        <f t="shared" si="39"/>
        <v>1</v>
      </c>
      <c r="L488" s="464">
        <f>IF(J488=1,SUM($J$6:J488),0)</f>
        <v>0</v>
      </c>
      <c r="M488" s="464">
        <f>IF(K488=1,SUM($K$6:K488),0)</f>
        <v>201227353.798931</v>
      </c>
      <c r="N488" s="509">
        <f t="shared" si="40"/>
        <v>201227353.798931</v>
      </c>
      <c r="O488" s="464">
        <f t="shared" si="41"/>
        <v>0</v>
      </c>
      <c r="P488" s="464">
        <f>IF(O488=1,SUM($O$6:O488),0)</f>
        <v>0</v>
      </c>
    </row>
    <row r="489" customHeight="1" spans="1:16">
      <c r="A489" s="483"/>
      <c r="B489" s="510">
        <v>126</v>
      </c>
      <c r="C489" s="203" t="s">
        <v>532</v>
      </c>
      <c r="D489" s="494" t="s">
        <v>45</v>
      </c>
      <c r="E489" s="495" t="s">
        <v>43</v>
      </c>
      <c r="F489" s="497">
        <v>34000</v>
      </c>
      <c r="G489" s="497">
        <v>34000</v>
      </c>
      <c r="H489" s="498"/>
      <c r="I489" s="491">
        <f t="shared" si="37"/>
        <v>34000</v>
      </c>
      <c r="J489" s="507">
        <f t="shared" si="38"/>
        <v>0</v>
      </c>
      <c r="K489" s="464">
        <f t="shared" si="39"/>
        <v>1</v>
      </c>
      <c r="L489" s="464">
        <f>IF(J489=1,SUM($J$6:J489),0)</f>
        <v>0</v>
      </c>
      <c r="M489" s="464">
        <f>IF(K489=1,SUM($K$6:K489),0)</f>
        <v>201227354.798931</v>
      </c>
      <c r="N489" s="509">
        <f t="shared" si="40"/>
        <v>201227354.798931</v>
      </c>
      <c r="O489" s="464">
        <f t="shared" si="41"/>
        <v>0</v>
      </c>
      <c r="P489" s="464">
        <f>IF(O489=1,SUM($O$6:O489),0)</f>
        <v>0</v>
      </c>
    </row>
    <row r="490" customHeight="1" spans="1:16">
      <c r="A490" s="483"/>
      <c r="B490" s="510">
        <v>127</v>
      </c>
      <c r="C490" s="203" t="s">
        <v>533</v>
      </c>
      <c r="D490" s="494" t="s">
        <v>45</v>
      </c>
      <c r="E490" s="495" t="s">
        <v>43</v>
      </c>
      <c r="F490" s="497">
        <v>39500</v>
      </c>
      <c r="G490" s="497">
        <v>39500</v>
      </c>
      <c r="H490" s="498"/>
      <c r="I490" s="491">
        <f t="shared" si="37"/>
        <v>39500</v>
      </c>
      <c r="J490" s="507">
        <f t="shared" si="38"/>
        <v>0</v>
      </c>
      <c r="K490" s="464">
        <f t="shared" si="39"/>
        <v>1</v>
      </c>
      <c r="L490" s="464">
        <f>IF(J490=1,SUM($J$6:J490),0)</f>
        <v>0</v>
      </c>
      <c r="M490" s="464">
        <f>IF(K490=1,SUM($K$6:K490),0)</f>
        <v>201227355.798931</v>
      </c>
      <c r="N490" s="509">
        <f t="shared" si="40"/>
        <v>201227355.798931</v>
      </c>
      <c r="O490" s="464">
        <f t="shared" si="41"/>
        <v>0</v>
      </c>
      <c r="P490" s="464">
        <f>IF(O490=1,SUM($O$6:O490),0)</f>
        <v>0</v>
      </c>
    </row>
    <row r="491" customHeight="1" spans="1:16">
      <c r="A491" s="483"/>
      <c r="B491" s="510">
        <v>128</v>
      </c>
      <c r="C491" s="203" t="s">
        <v>534</v>
      </c>
      <c r="D491" s="494" t="s">
        <v>45</v>
      </c>
      <c r="E491" s="495" t="s">
        <v>43</v>
      </c>
      <c r="F491" s="497">
        <v>41900</v>
      </c>
      <c r="G491" s="497">
        <v>41900</v>
      </c>
      <c r="H491" s="498"/>
      <c r="I491" s="491">
        <f t="shared" si="37"/>
        <v>41900</v>
      </c>
      <c r="J491" s="507">
        <f t="shared" si="38"/>
        <v>0</v>
      </c>
      <c r="K491" s="464">
        <f t="shared" si="39"/>
        <v>1</v>
      </c>
      <c r="L491" s="464">
        <f>IF(J491=1,SUM($J$6:J491),0)</f>
        <v>0</v>
      </c>
      <c r="M491" s="464">
        <f>IF(K491=1,SUM($K$6:K491),0)</f>
        <v>201227356.798931</v>
      </c>
      <c r="N491" s="509">
        <f t="shared" si="40"/>
        <v>201227356.798931</v>
      </c>
      <c r="O491" s="464">
        <f t="shared" si="41"/>
        <v>0</v>
      </c>
      <c r="P491" s="464">
        <f>IF(O491=1,SUM($O$6:O491),0)</f>
        <v>0</v>
      </c>
    </row>
    <row r="492" customHeight="1" spans="1:16">
      <c r="A492" s="483"/>
      <c r="B492" s="510">
        <v>129</v>
      </c>
      <c r="C492" s="203" t="s">
        <v>535</v>
      </c>
      <c r="D492" s="494" t="s">
        <v>45</v>
      </c>
      <c r="E492" s="495" t="s">
        <v>43</v>
      </c>
      <c r="F492" s="497">
        <v>44400</v>
      </c>
      <c r="G492" s="497">
        <v>44400</v>
      </c>
      <c r="H492" s="498"/>
      <c r="I492" s="491">
        <f t="shared" si="37"/>
        <v>44400</v>
      </c>
      <c r="J492" s="507">
        <f t="shared" si="38"/>
        <v>0</v>
      </c>
      <c r="K492" s="464">
        <f t="shared" si="39"/>
        <v>1</v>
      </c>
      <c r="L492" s="464">
        <f>IF(J492=1,SUM($J$6:J492),0)</f>
        <v>0</v>
      </c>
      <c r="M492" s="464">
        <f>IF(K492=1,SUM($K$6:K492),0)</f>
        <v>201227357.798931</v>
      </c>
      <c r="N492" s="509">
        <f t="shared" si="40"/>
        <v>201227357.798931</v>
      </c>
      <c r="O492" s="464">
        <f t="shared" si="41"/>
        <v>0</v>
      </c>
      <c r="P492" s="464">
        <f>IF(O492=1,SUM($O$6:O492),0)</f>
        <v>0</v>
      </c>
    </row>
    <row r="493" customHeight="1" spans="1:16">
      <c r="A493" s="483"/>
      <c r="B493" s="510">
        <v>130</v>
      </c>
      <c r="C493" s="203" t="s">
        <v>536</v>
      </c>
      <c r="D493" s="494" t="s">
        <v>45</v>
      </c>
      <c r="E493" s="495" t="s">
        <v>43</v>
      </c>
      <c r="F493" s="497">
        <v>61800</v>
      </c>
      <c r="G493" s="497">
        <v>61800</v>
      </c>
      <c r="H493" s="498"/>
      <c r="I493" s="491">
        <f t="shared" si="37"/>
        <v>61800</v>
      </c>
      <c r="J493" s="507">
        <f t="shared" si="38"/>
        <v>0</v>
      </c>
      <c r="K493" s="464">
        <f t="shared" si="39"/>
        <v>1</v>
      </c>
      <c r="L493" s="464">
        <f>IF(J493=1,SUM($J$6:J493),0)</f>
        <v>0</v>
      </c>
      <c r="M493" s="464">
        <f>IF(K493=1,SUM($K$6:K493),0)</f>
        <v>201227358.798931</v>
      </c>
      <c r="N493" s="509">
        <f t="shared" si="40"/>
        <v>201227358.798931</v>
      </c>
      <c r="O493" s="464">
        <f t="shared" si="41"/>
        <v>0</v>
      </c>
      <c r="P493" s="464">
        <f>IF(O493=1,SUM($O$6:O493),0)</f>
        <v>0</v>
      </c>
    </row>
    <row r="494" customHeight="1" spans="1:16">
      <c r="A494" s="483"/>
      <c r="B494" s="510">
        <v>131</v>
      </c>
      <c r="C494" s="203" t="s">
        <v>537</v>
      </c>
      <c r="D494" s="494" t="s">
        <v>45</v>
      </c>
      <c r="E494" s="495" t="s">
        <v>43</v>
      </c>
      <c r="F494" s="497">
        <v>68600</v>
      </c>
      <c r="G494" s="497">
        <v>68600</v>
      </c>
      <c r="H494" s="498"/>
      <c r="I494" s="491">
        <f t="shared" si="37"/>
        <v>68600</v>
      </c>
      <c r="J494" s="507">
        <f t="shared" si="38"/>
        <v>0</v>
      </c>
      <c r="K494" s="464">
        <f t="shared" si="39"/>
        <v>1</v>
      </c>
      <c r="L494" s="464">
        <f>IF(J494=1,SUM($J$6:J494),0)</f>
        <v>0</v>
      </c>
      <c r="M494" s="464">
        <f>IF(K494=1,SUM($K$6:K494),0)</f>
        <v>201227359.798931</v>
      </c>
      <c r="N494" s="509">
        <f t="shared" si="40"/>
        <v>201227359.798931</v>
      </c>
      <c r="O494" s="464">
        <f t="shared" si="41"/>
        <v>0</v>
      </c>
      <c r="P494" s="464">
        <f>IF(O494=1,SUM($O$6:O494),0)</f>
        <v>0</v>
      </c>
    </row>
    <row r="495" customHeight="1" spans="1:16">
      <c r="A495" s="483"/>
      <c r="B495" s="510">
        <v>132</v>
      </c>
      <c r="C495" s="203" t="s">
        <v>538</v>
      </c>
      <c r="D495" s="494" t="s">
        <v>45</v>
      </c>
      <c r="E495" s="495" t="s">
        <v>43</v>
      </c>
      <c r="F495" s="497">
        <v>68600</v>
      </c>
      <c r="G495" s="497">
        <v>68600</v>
      </c>
      <c r="H495" s="498"/>
      <c r="I495" s="491">
        <f t="shared" si="37"/>
        <v>68600</v>
      </c>
      <c r="J495" s="507">
        <f t="shared" si="38"/>
        <v>0</v>
      </c>
      <c r="K495" s="464">
        <f t="shared" si="39"/>
        <v>1</v>
      </c>
      <c r="L495" s="464">
        <f>IF(J495=1,SUM($J$6:J495),0)</f>
        <v>0</v>
      </c>
      <c r="M495" s="464">
        <f>IF(K495=1,SUM($K$6:K495),0)</f>
        <v>201227360.798931</v>
      </c>
      <c r="N495" s="509">
        <f t="shared" si="40"/>
        <v>201227360.798931</v>
      </c>
      <c r="O495" s="464">
        <f t="shared" si="41"/>
        <v>0</v>
      </c>
      <c r="P495" s="464">
        <f>IF(O495=1,SUM($O$6:O495),0)</f>
        <v>0</v>
      </c>
    </row>
    <row r="496" customHeight="1" spans="1:16">
      <c r="A496" s="483"/>
      <c r="B496" s="510">
        <v>133</v>
      </c>
      <c r="C496" s="203" t="s">
        <v>539</v>
      </c>
      <c r="D496" s="494" t="s">
        <v>45</v>
      </c>
      <c r="E496" s="495" t="s">
        <v>43</v>
      </c>
      <c r="F496" s="497">
        <v>29600</v>
      </c>
      <c r="G496" s="497">
        <v>29600</v>
      </c>
      <c r="H496" s="498"/>
      <c r="I496" s="491">
        <f t="shared" si="37"/>
        <v>29600</v>
      </c>
      <c r="J496" s="507">
        <f t="shared" si="38"/>
        <v>0</v>
      </c>
      <c r="K496" s="464">
        <f t="shared" si="39"/>
        <v>1</v>
      </c>
      <c r="L496" s="464">
        <f>IF(J496=1,SUM($J$6:J496),0)</f>
        <v>0</v>
      </c>
      <c r="M496" s="464">
        <f>IF(K496=1,SUM($K$6:K496),0)</f>
        <v>201227361.798931</v>
      </c>
      <c r="N496" s="509">
        <f t="shared" si="40"/>
        <v>201227361.798931</v>
      </c>
      <c r="O496" s="464">
        <f t="shared" si="41"/>
        <v>0</v>
      </c>
      <c r="P496" s="464">
        <f>IF(O496=1,SUM($O$6:O496),0)</f>
        <v>0</v>
      </c>
    </row>
    <row r="497" customHeight="1" spans="1:16">
      <c r="A497" s="483"/>
      <c r="B497" s="510">
        <v>134</v>
      </c>
      <c r="C497" s="203" t="s">
        <v>540</v>
      </c>
      <c r="D497" s="494" t="s">
        <v>45</v>
      </c>
      <c r="E497" s="495" t="s">
        <v>43</v>
      </c>
      <c r="F497" s="497">
        <v>34500</v>
      </c>
      <c r="G497" s="497">
        <v>34500</v>
      </c>
      <c r="H497" s="498"/>
      <c r="I497" s="491">
        <f t="shared" si="37"/>
        <v>34500</v>
      </c>
      <c r="J497" s="507">
        <f t="shared" si="38"/>
        <v>0</v>
      </c>
      <c r="K497" s="464">
        <f t="shared" si="39"/>
        <v>1</v>
      </c>
      <c r="L497" s="464">
        <f>IF(J497=1,SUM($J$6:J497),0)</f>
        <v>0</v>
      </c>
      <c r="M497" s="464">
        <f>IF(K497=1,SUM($K$6:K497),0)</f>
        <v>201227362.798931</v>
      </c>
      <c r="N497" s="509">
        <f t="shared" si="40"/>
        <v>201227362.798931</v>
      </c>
      <c r="O497" s="464">
        <f t="shared" si="41"/>
        <v>0</v>
      </c>
      <c r="P497" s="464">
        <f>IF(O497=1,SUM($O$6:O497),0)</f>
        <v>0</v>
      </c>
    </row>
    <row r="498" customHeight="1" spans="1:16">
      <c r="A498" s="483"/>
      <c r="B498" s="510">
        <v>135</v>
      </c>
      <c r="C498" s="203" t="s">
        <v>541</v>
      </c>
      <c r="D498" s="494" t="s">
        <v>45</v>
      </c>
      <c r="E498" s="495" t="s">
        <v>43</v>
      </c>
      <c r="F498" s="497">
        <v>44800</v>
      </c>
      <c r="G498" s="497">
        <v>44800</v>
      </c>
      <c r="H498" s="523"/>
      <c r="I498" s="491">
        <f t="shared" si="37"/>
        <v>44800</v>
      </c>
      <c r="J498" s="507">
        <f t="shared" si="38"/>
        <v>0</v>
      </c>
      <c r="K498" s="464">
        <f t="shared" si="39"/>
        <v>1</v>
      </c>
      <c r="L498" s="464">
        <f>IF(J498=1,SUM($J$6:J498),0)</f>
        <v>0</v>
      </c>
      <c r="M498" s="464">
        <f>IF(K498=1,SUM($K$6:K498),0)</f>
        <v>201227363.798931</v>
      </c>
      <c r="N498" s="509">
        <f t="shared" si="40"/>
        <v>201227363.798931</v>
      </c>
      <c r="O498" s="464">
        <f t="shared" si="41"/>
        <v>0</v>
      </c>
      <c r="P498" s="464">
        <f>IF(O498=1,SUM($O$6:O498),0)</f>
        <v>0</v>
      </c>
    </row>
    <row r="499" customHeight="1" spans="1:16">
      <c r="A499" s="483"/>
      <c r="B499" s="510">
        <v>136</v>
      </c>
      <c r="C499" s="203" t="s">
        <v>542</v>
      </c>
      <c r="D499" s="494" t="s">
        <v>45</v>
      </c>
      <c r="E499" s="495" t="s">
        <v>43</v>
      </c>
      <c r="F499" s="497">
        <v>49500</v>
      </c>
      <c r="G499" s="497">
        <v>49500</v>
      </c>
      <c r="H499" s="498"/>
      <c r="I499" s="491">
        <f t="shared" si="37"/>
        <v>49500</v>
      </c>
      <c r="J499" s="507">
        <f t="shared" si="38"/>
        <v>0</v>
      </c>
      <c r="K499" s="464">
        <f t="shared" si="39"/>
        <v>1</v>
      </c>
      <c r="L499" s="464">
        <f>IF(J499=1,SUM($J$6:J499),0)</f>
        <v>0</v>
      </c>
      <c r="M499" s="464">
        <f>IF(K499=1,SUM($K$6:K499),0)</f>
        <v>201227364.798931</v>
      </c>
      <c r="N499" s="509">
        <f t="shared" si="40"/>
        <v>201227364.798931</v>
      </c>
      <c r="O499" s="464">
        <f t="shared" si="41"/>
        <v>0</v>
      </c>
      <c r="P499" s="464">
        <f>IF(O499=1,SUM($O$6:O499),0)</f>
        <v>0</v>
      </c>
    </row>
    <row r="500" customHeight="1" spans="1:16">
      <c r="A500" s="483"/>
      <c r="B500" s="510">
        <v>137</v>
      </c>
      <c r="C500" s="203" t="s">
        <v>543</v>
      </c>
      <c r="D500" s="494" t="s">
        <v>45</v>
      </c>
      <c r="E500" s="495" t="s">
        <v>43</v>
      </c>
      <c r="F500" s="497">
        <v>57690</v>
      </c>
      <c r="G500" s="497">
        <v>57690</v>
      </c>
      <c r="H500" s="498"/>
      <c r="I500" s="491">
        <f t="shared" si="37"/>
        <v>57690</v>
      </c>
      <c r="J500" s="507">
        <f t="shared" si="38"/>
        <v>0</v>
      </c>
      <c r="K500" s="464">
        <f t="shared" si="39"/>
        <v>1</v>
      </c>
      <c r="L500" s="464">
        <f>IF(J500=1,SUM($J$6:J500),0)</f>
        <v>0</v>
      </c>
      <c r="M500" s="464">
        <f>IF(K500=1,SUM($K$6:K500),0)</f>
        <v>201227365.798931</v>
      </c>
      <c r="N500" s="509">
        <f t="shared" si="40"/>
        <v>201227365.798931</v>
      </c>
      <c r="O500" s="464">
        <f t="shared" si="41"/>
        <v>0</v>
      </c>
      <c r="P500" s="464">
        <f>IF(O500=1,SUM($O$6:O500),0)</f>
        <v>0</v>
      </c>
    </row>
    <row r="501" customHeight="1" spans="1:16">
      <c r="A501" s="483"/>
      <c r="B501" s="510">
        <v>138</v>
      </c>
      <c r="C501" s="203" t="s">
        <v>544</v>
      </c>
      <c r="D501" s="494" t="s">
        <v>45</v>
      </c>
      <c r="E501" s="495" t="s">
        <v>43</v>
      </c>
      <c r="F501" s="497">
        <v>60300</v>
      </c>
      <c r="G501" s="497">
        <v>60300</v>
      </c>
      <c r="H501" s="498"/>
      <c r="I501" s="491">
        <f t="shared" si="37"/>
        <v>60300</v>
      </c>
      <c r="J501" s="507">
        <f t="shared" si="38"/>
        <v>0</v>
      </c>
      <c r="K501" s="464">
        <f t="shared" si="39"/>
        <v>1</v>
      </c>
      <c r="L501" s="464">
        <f>IF(J501=1,SUM($J$6:J501),0)</f>
        <v>0</v>
      </c>
      <c r="M501" s="464">
        <f>IF(K501=1,SUM($K$6:K501),0)</f>
        <v>201227366.798931</v>
      </c>
      <c r="N501" s="509">
        <f t="shared" si="40"/>
        <v>201227366.798931</v>
      </c>
      <c r="O501" s="464">
        <f t="shared" si="41"/>
        <v>0</v>
      </c>
      <c r="P501" s="464">
        <f>IF(O501=1,SUM($O$6:O501),0)</f>
        <v>0</v>
      </c>
    </row>
    <row r="502" customHeight="1" spans="1:16">
      <c r="A502" s="483"/>
      <c r="B502" s="510">
        <v>139</v>
      </c>
      <c r="C502" s="203" t="s">
        <v>545</v>
      </c>
      <c r="D502" s="494" t="s">
        <v>45</v>
      </c>
      <c r="E502" s="495" t="s">
        <v>43</v>
      </c>
      <c r="F502" s="497">
        <v>39900</v>
      </c>
      <c r="G502" s="497">
        <v>39900</v>
      </c>
      <c r="H502" s="498"/>
      <c r="I502" s="491">
        <f t="shared" si="37"/>
        <v>39900</v>
      </c>
      <c r="J502" s="507">
        <f t="shared" si="38"/>
        <v>0</v>
      </c>
      <c r="K502" s="464">
        <f t="shared" si="39"/>
        <v>1</v>
      </c>
      <c r="L502" s="464">
        <f>IF(J502=1,SUM($J$6:J502),0)</f>
        <v>0</v>
      </c>
      <c r="M502" s="464">
        <f>IF(K502=1,SUM($K$6:K502),0)</f>
        <v>201227367.798931</v>
      </c>
      <c r="N502" s="509">
        <f t="shared" si="40"/>
        <v>201227367.798931</v>
      </c>
      <c r="O502" s="464">
        <f t="shared" si="41"/>
        <v>0</v>
      </c>
      <c r="P502" s="464">
        <f>IF(O502=1,SUM($O$6:O502),0)</f>
        <v>0</v>
      </c>
    </row>
    <row r="503" customHeight="1" spans="1:16">
      <c r="A503" s="483"/>
      <c r="B503" s="510">
        <v>140</v>
      </c>
      <c r="C503" s="203" t="s">
        <v>546</v>
      </c>
      <c r="D503" s="494" t="s">
        <v>45</v>
      </c>
      <c r="E503" s="495" t="s">
        <v>43</v>
      </c>
      <c r="F503" s="497">
        <v>34500</v>
      </c>
      <c r="G503" s="497">
        <v>34500</v>
      </c>
      <c r="H503" s="498"/>
      <c r="I503" s="491">
        <f t="shared" si="37"/>
        <v>34500</v>
      </c>
      <c r="J503" s="507">
        <f t="shared" si="38"/>
        <v>0</v>
      </c>
      <c r="K503" s="464">
        <f t="shared" si="39"/>
        <v>1</v>
      </c>
      <c r="L503" s="464">
        <f>IF(J503=1,SUM($J$6:J503),0)</f>
        <v>0</v>
      </c>
      <c r="M503" s="464">
        <f>IF(K503=1,SUM($K$6:K503),0)</f>
        <v>201227368.798931</v>
      </c>
      <c r="N503" s="509">
        <f t="shared" si="40"/>
        <v>201227368.798931</v>
      </c>
      <c r="O503" s="464">
        <f t="shared" si="41"/>
        <v>0</v>
      </c>
      <c r="P503" s="464">
        <f>IF(O503=1,SUM($O$6:O503),0)</f>
        <v>0</v>
      </c>
    </row>
    <row r="504" customHeight="1" spans="1:16">
      <c r="A504" s="483"/>
      <c r="B504" s="510">
        <v>141</v>
      </c>
      <c r="C504" s="203" t="s">
        <v>547</v>
      </c>
      <c r="D504" s="494" t="s">
        <v>45</v>
      </c>
      <c r="E504" s="495" t="s">
        <v>43</v>
      </c>
      <c r="F504" s="497">
        <v>37000</v>
      </c>
      <c r="G504" s="497">
        <v>37000</v>
      </c>
      <c r="H504" s="498"/>
      <c r="I504" s="491">
        <f t="shared" si="37"/>
        <v>37000</v>
      </c>
      <c r="J504" s="507">
        <f t="shared" si="38"/>
        <v>0</v>
      </c>
      <c r="K504" s="464">
        <f t="shared" si="39"/>
        <v>1</v>
      </c>
      <c r="L504" s="464">
        <f>IF(J504=1,SUM($J$6:J504),0)</f>
        <v>0</v>
      </c>
      <c r="M504" s="464">
        <f>IF(K504=1,SUM($K$6:K504),0)</f>
        <v>201227369.798931</v>
      </c>
      <c r="N504" s="509">
        <f t="shared" si="40"/>
        <v>201227369.798931</v>
      </c>
      <c r="O504" s="464">
        <f t="shared" si="41"/>
        <v>0</v>
      </c>
      <c r="P504" s="464">
        <f>IF(O504=1,SUM($O$6:O504),0)</f>
        <v>0</v>
      </c>
    </row>
    <row r="505" customHeight="1" spans="1:16">
      <c r="A505" s="483"/>
      <c r="B505" s="510">
        <v>142</v>
      </c>
      <c r="C505" s="203" t="s">
        <v>548</v>
      </c>
      <c r="D505" s="494" t="s">
        <v>45</v>
      </c>
      <c r="E505" s="495" t="s">
        <v>43</v>
      </c>
      <c r="F505" s="497">
        <v>39500</v>
      </c>
      <c r="G505" s="497">
        <v>39500</v>
      </c>
      <c r="H505" s="498"/>
      <c r="I505" s="491">
        <f t="shared" si="37"/>
        <v>39500</v>
      </c>
      <c r="J505" s="507">
        <f t="shared" si="38"/>
        <v>0</v>
      </c>
      <c r="K505" s="464">
        <f t="shared" si="39"/>
        <v>1</v>
      </c>
      <c r="L505" s="464">
        <f>IF(J505=1,SUM($J$6:J505),0)</f>
        <v>0</v>
      </c>
      <c r="M505" s="464">
        <f>IF(K505=1,SUM($K$6:K505),0)</f>
        <v>201227370.798931</v>
      </c>
      <c r="N505" s="509">
        <f t="shared" si="40"/>
        <v>201227370.798931</v>
      </c>
      <c r="O505" s="464">
        <f t="shared" si="41"/>
        <v>0</v>
      </c>
      <c r="P505" s="464">
        <f>IF(O505=1,SUM($O$6:O505),0)</f>
        <v>0</v>
      </c>
    </row>
    <row r="506" customHeight="1" spans="1:16">
      <c r="A506" s="483"/>
      <c r="B506" s="510">
        <v>143</v>
      </c>
      <c r="C506" s="203" t="s">
        <v>549</v>
      </c>
      <c r="D506" s="494" t="s">
        <v>45</v>
      </c>
      <c r="E506" s="495" t="s">
        <v>43</v>
      </c>
      <c r="F506" s="497">
        <v>41900</v>
      </c>
      <c r="G506" s="497">
        <v>41900</v>
      </c>
      <c r="H506" s="498"/>
      <c r="I506" s="491">
        <f t="shared" si="37"/>
        <v>41900</v>
      </c>
      <c r="J506" s="507">
        <f t="shared" si="38"/>
        <v>0</v>
      </c>
      <c r="K506" s="464">
        <f t="shared" si="39"/>
        <v>1</v>
      </c>
      <c r="L506" s="464">
        <f>IF(J506=1,SUM($J$6:J506),0)</f>
        <v>0</v>
      </c>
      <c r="M506" s="464">
        <f>IF(K506=1,SUM($K$6:K506),0)</f>
        <v>201227371.798931</v>
      </c>
      <c r="N506" s="509">
        <f t="shared" si="40"/>
        <v>201227371.798931</v>
      </c>
      <c r="O506" s="464">
        <f t="shared" si="41"/>
        <v>0</v>
      </c>
      <c r="P506" s="464">
        <f>IF(O506=1,SUM($O$6:O506),0)</f>
        <v>0</v>
      </c>
    </row>
    <row r="507" customHeight="1" spans="1:16">
      <c r="A507" s="483"/>
      <c r="B507" s="510">
        <v>144</v>
      </c>
      <c r="C507" s="203" t="s">
        <v>550</v>
      </c>
      <c r="D507" s="494" t="s">
        <v>45</v>
      </c>
      <c r="E507" s="495" t="s">
        <v>43</v>
      </c>
      <c r="F507" s="497">
        <v>51100</v>
      </c>
      <c r="G507" s="497">
        <v>51100</v>
      </c>
      <c r="H507" s="498"/>
      <c r="I507" s="491">
        <f t="shared" si="37"/>
        <v>51100</v>
      </c>
      <c r="J507" s="507">
        <f t="shared" si="38"/>
        <v>0</v>
      </c>
      <c r="K507" s="464">
        <f t="shared" si="39"/>
        <v>1</v>
      </c>
      <c r="L507" s="464">
        <f>IF(J507=1,SUM($J$6:J507),0)</f>
        <v>0</v>
      </c>
      <c r="M507" s="464">
        <f>IF(K507=1,SUM($K$6:K507),0)</f>
        <v>201227372.798931</v>
      </c>
      <c r="N507" s="509">
        <f t="shared" si="40"/>
        <v>201227372.798931</v>
      </c>
      <c r="O507" s="464">
        <f t="shared" si="41"/>
        <v>0</v>
      </c>
      <c r="P507" s="464">
        <f>IF(O507=1,SUM($O$6:O507),0)</f>
        <v>0</v>
      </c>
    </row>
    <row r="508" customHeight="1" spans="1:16">
      <c r="A508" s="483"/>
      <c r="B508" s="510">
        <v>145</v>
      </c>
      <c r="C508" s="203" t="s">
        <v>551</v>
      </c>
      <c r="D508" s="494" t="s">
        <v>45</v>
      </c>
      <c r="E508" s="495" t="s">
        <v>43</v>
      </c>
      <c r="F508" s="497">
        <v>51800</v>
      </c>
      <c r="G508" s="497">
        <v>51800</v>
      </c>
      <c r="H508" s="498"/>
      <c r="I508" s="491">
        <f t="shared" si="37"/>
        <v>51800</v>
      </c>
      <c r="J508" s="507">
        <f t="shared" si="38"/>
        <v>0</v>
      </c>
      <c r="K508" s="464">
        <f t="shared" si="39"/>
        <v>1</v>
      </c>
      <c r="L508" s="464">
        <f>IF(J508=1,SUM($J$6:J508),0)</f>
        <v>0</v>
      </c>
      <c r="M508" s="464">
        <f>IF(K508=1,SUM($K$6:K508),0)</f>
        <v>201227373.798931</v>
      </c>
      <c r="N508" s="509">
        <f t="shared" si="40"/>
        <v>201227373.798931</v>
      </c>
      <c r="O508" s="464">
        <f t="shared" si="41"/>
        <v>0</v>
      </c>
      <c r="P508" s="464">
        <f>IF(O508=1,SUM($O$6:O508),0)</f>
        <v>0</v>
      </c>
    </row>
    <row r="509" customHeight="1" spans="1:16">
      <c r="A509" s="483"/>
      <c r="B509" s="510">
        <v>146</v>
      </c>
      <c r="C509" s="203" t="s">
        <v>552</v>
      </c>
      <c r="D509" s="494" t="s">
        <v>45</v>
      </c>
      <c r="E509" s="495" t="s">
        <v>43</v>
      </c>
      <c r="F509" s="497">
        <v>51800</v>
      </c>
      <c r="G509" s="497">
        <v>51800</v>
      </c>
      <c r="H509" s="498"/>
      <c r="I509" s="491">
        <f t="shared" si="37"/>
        <v>51800</v>
      </c>
      <c r="J509" s="507">
        <f t="shared" si="38"/>
        <v>0</v>
      </c>
      <c r="K509" s="464">
        <f t="shared" si="39"/>
        <v>1</v>
      </c>
      <c r="L509" s="464">
        <f>IF(J509=1,SUM($J$6:J509),0)</f>
        <v>0</v>
      </c>
      <c r="M509" s="464">
        <f>IF(K509=1,SUM($K$6:K509),0)</f>
        <v>201227374.798931</v>
      </c>
      <c r="N509" s="509">
        <f t="shared" si="40"/>
        <v>201227374.798931</v>
      </c>
      <c r="O509" s="464">
        <f t="shared" si="41"/>
        <v>0</v>
      </c>
      <c r="P509" s="464">
        <f>IF(O509=1,SUM($O$6:O509),0)</f>
        <v>0</v>
      </c>
    </row>
    <row r="510" customHeight="1" spans="1:16">
      <c r="A510" s="483"/>
      <c r="B510" s="510">
        <v>147</v>
      </c>
      <c r="C510" s="203" t="s">
        <v>553</v>
      </c>
      <c r="D510" s="494" t="s">
        <v>45</v>
      </c>
      <c r="E510" s="495" t="s">
        <v>43</v>
      </c>
      <c r="F510" s="497">
        <v>75420</v>
      </c>
      <c r="G510" s="497">
        <v>75420</v>
      </c>
      <c r="H510" s="498"/>
      <c r="I510" s="491">
        <f t="shared" si="37"/>
        <v>75420</v>
      </c>
      <c r="J510" s="507">
        <f t="shared" si="38"/>
        <v>0</v>
      </c>
      <c r="K510" s="464">
        <f t="shared" si="39"/>
        <v>1</v>
      </c>
      <c r="L510" s="464">
        <f>IF(J510=1,SUM($J$6:J510),0)</f>
        <v>0</v>
      </c>
      <c r="M510" s="464">
        <f>IF(K510=1,SUM($K$6:K510),0)</f>
        <v>201227375.798931</v>
      </c>
      <c r="N510" s="509">
        <f t="shared" si="40"/>
        <v>201227375.798931</v>
      </c>
      <c r="O510" s="464">
        <f t="shared" si="41"/>
        <v>0</v>
      </c>
      <c r="P510" s="464">
        <f>IF(O510=1,SUM($O$6:O510),0)</f>
        <v>0</v>
      </c>
    </row>
    <row r="511" customHeight="1" spans="1:16">
      <c r="A511" s="483"/>
      <c r="B511" s="510">
        <v>148</v>
      </c>
      <c r="C511" s="203" t="s">
        <v>554</v>
      </c>
      <c r="D511" s="494" t="s">
        <v>45</v>
      </c>
      <c r="E511" s="495" t="s">
        <v>43</v>
      </c>
      <c r="F511" s="497">
        <v>118440</v>
      </c>
      <c r="G511" s="497">
        <v>118440</v>
      </c>
      <c r="H511" s="498"/>
      <c r="I511" s="491">
        <f t="shared" si="37"/>
        <v>118440</v>
      </c>
      <c r="J511" s="507">
        <f t="shared" si="38"/>
        <v>0</v>
      </c>
      <c r="K511" s="464">
        <f t="shared" si="39"/>
        <v>1</v>
      </c>
      <c r="L511" s="464">
        <f>IF(J511=1,SUM($J$6:J511),0)</f>
        <v>0</v>
      </c>
      <c r="M511" s="464">
        <f>IF(K511=1,SUM($K$6:K511),0)</f>
        <v>201227376.798931</v>
      </c>
      <c r="N511" s="509">
        <f t="shared" si="40"/>
        <v>201227376.798931</v>
      </c>
      <c r="O511" s="464">
        <f t="shared" si="41"/>
        <v>0</v>
      </c>
      <c r="P511" s="464">
        <f>IF(O511=1,SUM($O$6:O511),0)</f>
        <v>0</v>
      </c>
    </row>
    <row r="512" customHeight="1" spans="1:16">
      <c r="A512" s="483"/>
      <c r="B512" s="510">
        <v>149</v>
      </c>
      <c r="C512" s="203" t="s">
        <v>555</v>
      </c>
      <c r="D512" s="494" t="s">
        <v>45</v>
      </c>
      <c r="E512" s="495" t="s">
        <v>43</v>
      </c>
      <c r="F512" s="497">
        <v>136980</v>
      </c>
      <c r="G512" s="497">
        <v>136980</v>
      </c>
      <c r="H512" s="498"/>
      <c r="I512" s="491">
        <f t="shared" si="37"/>
        <v>136980</v>
      </c>
      <c r="J512" s="507">
        <f t="shared" si="38"/>
        <v>0</v>
      </c>
      <c r="K512" s="464">
        <f t="shared" si="39"/>
        <v>1</v>
      </c>
      <c r="L512" s="464">
        <f>IF(J512=1,SUM($J$6:J512),0)</f>
        <v>0</v>
      </c>
      <c r="M512" s="464">
        <f>IF(K512=1,SUM($K$6:K512),0)</f>
        <v>201227377.798931</v>
      </c>
      <c r="N512" s="509">
        <f t="shared" si="40"/>
        <v>201227377.798931</v>
      </c>
      <c r="O512" s="464">
        <f t="shared" si="41"/>
        <v>0</v>
      </c>
      <c r="P512" s="464">
        <f>IF(O512=1,SUM($O$6:O512),0)</f>
        <v>0</v>
      </c>
    </row>
    <row r="513" customHeight="1" spans="1:16">
      <c r="A513" s="483"/>
      <c r="B513" s="510">
        <v>150</v>
      </c>
      <c r="C513" s="203" t="s">
        <v>556</v>
      </c>
      <c r="D513" s="494" t="s">
        <v>45</v>
      </c>
      <c r="E513" s="495" t="s">
        <v>43</v>
      </c>
      <c r="F513" s="497">
        <v>172350</v>
      </c>
      <c r="G513" s="497">
        <v>172350</v>
      </c>
      <c r="H513" s="498"/>
      <c r="I513" s="491">
        <f t="shared" si="37"/>
        <v>172350</v>
      </c>
      <c r="J513" s="507">
        <f t="shared" si="38"/>
        <v>0</v>
      </c>
      <c r="K513" s="464">
        <f t="shared" si="39"/>
        <v>1</v>
      </c>
      <c r="L513" s="464">
        <f>IF(J513=1,SUM($J$6:J513),0)</f>
        <v>0</v>
      </c>
      <c r="M513" s="464">
        <f>IF(K513=1,SUM($K$6:K513),0)</f>
        <v>201227378.798931</v>
      </c>
      <c r="N513" s="509">
        <f t="shared" si="40"/>
        <v>201227378.798931</v>
      </c>
      <c r="O513" s="464">
        <f t="shared" si="41"/>
        <v>0</v>
      </c>
      <c r="P513" s="464">
        <f>IF(O513=1,SUM($O$6:O513),0)</f>
        <v>0</v>
      </c>
    </row>
    <row r="514" customHeight="1" spans="1:16">
      <c r="A514" s="483"/>
      <c r="B514" s="510">
        <v>151</v>
      </c>
      <c r="C514" s="203" t="s">
        <v>557</v>
      </c>
      <c r="D514" s="494" t="s">
        <v>45</v>
      </c>
      <c r="E514" s="495" t="s">
        <v>43</v>
      </c>
      <c r="F514" s="497">
        <v>180000</v>
      </c>
      <c r="G514" s="497">
        <v>180000</v>
      </c>
      <c r="H514" s="498"/>
      <c r="I514" s="491">
        <f t="shared" si="37"/>
        <v>180000</v>
      </c>
      <c r="J514" s="507">
        <f t="shared" si="38"/>
        <v>0</v>
      </c>
      <c r="K514" s="464">
        <f t="shared" si="39"/>
        <v>1</v>
      </c>
      <c r="L514" s="464">
        <f>IF(J514=1,SUM($J$6:J514),0)</f>
        <v>0</v>
      </c>
      <c r="M514" s="464">
        <f>IF(K514=1,SUM($K$6:K514),0)</f>
        <v>201227379.798931</v>
      </c>
      <c r="N514" s="509">
        <f t="shared" si="40"/>
        <v>201227379.798931</v>
      </c>
      <c r="O514" s="464">
        <f t="shared" si="41"/>
        <v>0</v>
      </c>
      <c r="P514" s="464">
        <f>IF(O514=1,SUM($O$6:O514),0)</f>
        <v>0</v>
      </c>
    </row>
    <row r="515" customHeight="1" spans="1:16">
      <c r="A515" s="483"/>
      <c r="B515" s="510">
        <v>152</v>
      </c>
      <c r="C515" s="203" t="s">
        <v>558</v>
      </c>
      <c r="D515" s="494" t="s">
        <v>45</v>
      </c>
      <c r="E515" s="495" t="s">
        <v>43</v>
      </c>
      <c r="F515" s="497">
        <v>135800</v>
      </c>
      <c r="G515" s="497">
        <v>135800</v>
      </c>
      <c r="H515" s="498"/>
      <c r="I515" s="491">
        <f t="shared" ref="I515:I579" si="42">IF($I$5=$G$4,G515,(IF($I$5=$F$4,F515,0)))</f>
        <v>135800</v>
      </c>
      <c r="J515" s="507">
        <f t="shared" si="38"/>
        <v>0</v>
      </c>
      <c r="K515" s="464">
        <f t="shared" si="39"/>
        <v>1</v>
      </c>
      <c r="L515" s="464">
        <f>IF(J515=1,SUM($J$6:J515),0)</f>
        <v>0</v>
      </c>
      <c r="M515" s="464">
        <f>IF(K515=1,SUM($K$6:K515),0)</f>
        <v>201227380.798931</v>
      </c>
      <c r="N515" s="509">
        <f t="shared" si="40"/>
        <v>201227380.798931</v>
      </c>
      <c r="O515" s="464">
        <f t="shared" si="41"/>
        <v>0</v>
      </c>
      <c r="P515" s="464">
        <f>IF(O515=1,SUM($O$6:O515),0)</f>
        <v>0</v>
      </c>
    </row>
    <row r="516" customHeight="1" spans="1:16">
      <c r="A516" s="483"/>
      <c r="B516" s="510">
        <v>153</v>
      </c>
      <c r="C516" s="203" t="s">
        <v>559</v>
      </c>
      <c r="D516" s="494" t="s">
        <v>45</v>
      </c>
      <c r="E516" s="495" t="s">
        <v>43</v>
      </c>
      <c r="F516" s="497">
        <v>104200</v>
      </c>
      <c r="G516" s="497">
        <v>104200</v>
      </c>
      <c r="H516" s="498"/>
      <c r="I516" s="491">
        <f t="shared" si="42"/>
        <v>104200</v>
      </c>
      <c r="J516" s="507">
        <f t="shared" si="38"/>
        <v>0</v>
      </c>
      <c r="K516" s="464">
        <f t="shared" si="39"/>
        <v>1</v>
      </c>
      <c r="L516" s="464">
        <f>IF(J516=1,SUM($J$6:J516),0)</f>
        <v>0</v>
      </c>
      <c r="M516" s="464">
        <f>IF(K516=1,SUM($K$6:K516),0)</f>
        <v>201227381.798931</v>
      </c>
      <c r="N516" s="509">
        <f t="shared" si="40"/>
        <v>201227381.798931</v>
      </c>
      <c r="O516" s="464">
        <f t="shared" si="41"/>
        <v>0</v>
      </c>
      <c r="P516" s="464">
        <f>IF(O516=1,SUM($O$6:O516),0)</f>
        <v>0</v>
      </c>
    </row>
    <row r="517" customHeight="1" spans="1:16">
      <c r="A517" s="483"/>
      <c r="B517" s="510">
        <v>154</v>
      </c>
      <c r="C517" s="203" t="s">
        <v>560</v>
      </c>
      <c r="D517" s="494" t="s">
        <v>45</v>
      </c>
      <c r="E517" s="495" t="s">
        <v>43</v>
      </c>
      <c r="F517" s="497">
        <v>16000</v>
      </c>
      <c r="G517" s="497">
        <v>16000</v>
      </c>
      <c r="H517" s="498"/>
      <c r="I517" s="491">
        <f t="shared" si="42"/>
        <v>16000</v>
      </c>
      <c r="J517" s="507">
        <f t="shared" si="38"/>
        <v>0</v>
      </c>
      <c r="K517" s="464">
        <f t="shared" si="39"/>
        <v>1</v>
      </c>
      <c r="L517" s="464">
        <f>IF(J517=1,SUM($J$6:J517),0)</f>
        <v>0</v>
      </c>
      <c r="M517" s="464">
        <f>IF(K517=1,SUM($K$6:K517),0)</f>
        <v>201227382.798931</v>
      </c>
      <c r="N517" s="509">
        <f t="shared" si="40"/>
        <v>201227382.798931</v>
      </c>
      <c r="O517" s="464">
        <f t="shared" si="41"/>
        <v>0</v>
      </c>
      <c r="P517" s="464">
        <f>IF(O517=1,SUM($O$6:O517),0)</f>
        <v>0</v>
      </c>
    </row>
    <row r="518" customHeight="1" spans="1:16">
      <c r="A518" s="483"/>
      <c r="B518" s="510">
        <v>155</v>
      </c>
      <c r="C518" s="203" t="s">
        <v>561</v>
      </c>
      <c r="D518" s="494" t="s">
        <v>45</v>
      </c>
      <c r="E518" s="495" t="s">
        <v>43</v>
      </c>
      <c r="F518" s="497">
        <v>118530</v>
      </c>
      <c r="G518" s="497">
        <v>118530</v>
      </c>
      <c r="H518" s="498"/>
      <c r="I518" s="491">
        <f t="shared" si="42"/>
        <v>118530</v>
      </c>
      <c r="J518" s="507">
        <f t="shared" si="38"/>
        <v>0</v>
      </c>
      <c r="K518" s="464">
        <f t="shared" si="39"/>
        <v>1</v>
      </c>
      <c r="L518" s="464">
        <f>IF(J518=1,SUM($J$6:J518),0)</f>
        <v>0</v>
      </c>
      <c r="M518" s="464">
        <f>IF(K518=1,SUM($K$6:K518),0)</f>
        <v>201227383.798931</v>
      </c>
      <c r="N518" s="509">
        <f t="shared" si="40"/>
        <v>201227383.798931</v>
      </c>
      <c r="O518" s="464">
        <f t="shared" si="41"/>
        <v>0</v>
      </c>
      <c r="P518" s="464">
        <f>IF(O518=1,SUM($O$6:O518),0)</f>
        <v>0</v>
      </c>
    </row>
    <row r="519" customHeight="1" spans="1:16">
      <c r="A519" s="525"/>
      <c r="B519" s="510">
        <v>156</v>
      </c>
      <c r="C519" s="524" t="s">
        <v>562</v>
      </c>
      <c r="D519" s="494" t="s">
        <v>45</v>
      </c>
      <c r="E519" s="495" t="s">
        <v>43</v>
      </c>
      <c r="F519" s="497">
        <v>3711.24</v>
      </c>
      <c r="G519" s="497">
        <v>3711.24</v>
      </c>
      <c r="H519" s="498"/>
      <c r="I519" s="491">
        <f t="shared" si="42"/>
        <v>3711.24</v>
      </c>
      <c r="J519" s="507">
        <f t="shared" si="38"/>
        <v>0</v>
      </c>
      <c r="K519" s="464">
        <f t="shared" si="39"/>
        <v>1</v>
      </c>
      <c r="L519" s="464">
        <f>IF(J519=1,SUM($J$6:J519),0)</f>
        <v>0</v>
      </c>
      <c r="M519" s="464">
        <f>IF(K519=1,SUM($K$6:K519),0)</f>
        <v>201227384.798931</v>
      </c>
      <c r="N519" s="509">
        <f t="shared" si="40"/>
        <v>201227384.798931</v>
      </c>
      <c r="O519" s="464">
        <f t="shared" si="41"/>
        <v>0</v>
      </c>
      <c r="P519" s="464">
        <f>IF(O519=1,SUM($O$6:O519),0)</f>
        <v>0</v>
      </c>
    </row>
    <row r="520" customHeight="1" spans="1:16">
      <c r="A520" s="483"/>
      <c r="B520" s="510">
        <v>157</v>
      </c>
      <c r="C520" s="203" t="s">
        <v>563</v>
      </c>
      <c r="D520" s="494" t="s">
        <v>45</v>
      </c>
      <c r="E520" s="495" t="s">
        <v>43</v>
      </c>
      <c r="F520" s="497">
        <v>28000</v>
      </c>
      <c r="G520" s="497">
        <v>28000</v>
      </c>
      <c r="H520" s="498"/>
      <c r="I520" s="491">
        <f t="shared" si="42"/>
        <v>28000</v>
      </c>
      <c r="J520" s="507">
        <f t="shared" si="38"/>
        <v>0</v>
      </c>
      <c r="K520" s="464">
        <f t="shared" si="39"/>
        <v>1</v>
      </c>
      <c r="L520" s="464">
        <f>IF(J520=1,SUM($J$6:J520),0)</f>
        <v>0</v>
      </c>
      <c r="M520" s="464">
        <f>IF(K520=1,SUM($K$6:K520),0)</f>
        <v>201227385.798931</v>
      </c>
      <c r="N520" s="509">
        <f t="shared" si="40"/>
        <v>201227385.798931</v>
      </c>
      <c r="O520" s="464">
        <f t="shared" si="41"/>
        <v>0</v>
      </c>
      <c r="P520" s="464">
        <f>IF(O520=1,SUM($O$6:O520),0)</f>
        <v>0</v>
      </c>
    </row>
    <row r="521" customHeight="1" spans="1:16">
      <c r="A521" s="483"/>
      <c r="B521" s="510">
        <v>158</v>
      </c>
      <c r="C521" s="203" t="s">
        <v>564</v>
      </c>
      <c r="D521" s="494" t="s">
        <v>45</v>
      </c>
      <c r="E521" s="495" t="s">
        <v>43</v>
      </c>
      <c r="F521" s="497">
        <v>33501.8666666667</v>
      </c>
      <c r="G521" s="497">
        <v>33501.8666666667</v>
      </c>
      <c r="H521" s="498"/>
      <c r="I521" s="491">
        <f t="shared" si="42"/>
        <v>33501.8666666667</v>
      </c>
      <c r="J521" s="507">
        <f t="shared" ref="J521:J584" si="43">IF(D521="MDU-KD",1,0)</f>
        <v>0</v>
      </c>
      <c r="K521" s="464">
        <f t="shared" ref="K521:K584" si="44">IF(D521="HDW",1,0)</f>
        <v>1</v>
      </c>
      <c r="L521" s="464">
        <f>IF(J521=1,SUM($J$6:J521),0)</f>
        <v>0</v>
      </c>
      <c r="M521" s="464">
        <f>IF(K521=1,SUM($K$6:K521),0)</f>
        <v>201227386.798931</v>
      </c>
      <c r="N521" s="509">
        <f t="shared" ref="N521:N584" si="45">IF(L521=0,M521,L521)</f>
        <v>201227386.798931</v>
      </c>
      <c r="O521" s="464">
        <f t="shared" ref="O521:O584" si="46">IF(E521=0,0,IF(LEFT(C521,11)="Tiang Beton",1,0))</f>
        <v>0</v>
      </c>
      <c r="P521" s="464">
        <f>IF(O521=1,SUM($O$6:O521),0)</f>
        <v>0</v>
      </c>
    </row>
    <row r="522" customHeight="1" spans="1:16">
      <c r="A522" s="483"/>
      <c r="B522" s="510">
        <v>159</v>
      </c>
      <c r="C522" s="203" t="s">
        <v>565</v>
      </c>
      <c r="D522" s="494" t="s">
        <v>45</v>
      </c>
      <c r="E522" s="495" t="s">
        <v>261</v>
      </c>
      <c r="F522" s="497">
        <v>23310</v>
      </c>
      <c r="G522" s="497">
        <v>23310</v>
      </c>
      <c r="H522" s="498"/>
      <c r="I522" s="491">
        <f t="shared" si="42"/>
        <v>23310</v>
      </c>
      <c r="J522" s="507">
        <f t="shared" si="43"/>
        <v>0</v>
      </c>
      <c r="K522" s="464">
        <f t="shared" si="44"/>
        <v>1</v>
      </c>
      <c r="L522" s="464">
        <f>IF(J522=1,SUM($J$6:J522),0)</f>
        <v>0</v>
      </c>
      <c r="M522" s="464">
        <f>IF(K522=1,SUM($K$6:K522),0)</f>
        <v>201227387.798931</v>
      </c>
      <c r="N522" s="509">
        <f t="shared" si="45"/>
        <v>201227387.798931</v>
      </c>
      <c r="O522" s="464">
        <f t="shared" si="46"/>
        <v>0</v>
      </c>
      <c r="P522" s="464">
        <f>IF(O522=1,SUM($O$6:O522),0)</f>
        <v>0</v>
      </c>
    </row>
    <row r="523" customHeight="1" spans="1:16">
      <c r="A523" s="483"/>
      <c r="B523" s="510">
        <v>160</v>
      </c>
      <c r="C523" s="203" t="s">
        <v>566</v>
      </c>
      <c r="D523" s="494" t="s">
        <v>45</v>
      </c>
      <c r="E523" s="495" t="s">
        <v>43</v>
      </c>
      <c r="F523" s="497">
        <v>129000</v>
      </c>
      <c r="G523" s="497">
        <v>129000</v>
      </c>
      <c r="H523" s="498"/>
      <c r="I523" s="491">
        <f t="shared" si="42"/>
        <v>129000</v>
      </c>
      <c r="J523" s="507">
        <f t="shared" si="43"/>
        <v>0</v>
      </c>
      <c r="K523" s="464">
        <f t="shared" si="44"/>
        <v>1</v>
      </c>
      <c r="L523" s="464">
        <f>IF(J523=1,SUM($J$6:J523),0)</f>
        <v>0</v>
      </c>
      <c r="M523" s="464">
        <f>IF(K523=1,SUM($K$6:K523),0)</f>
        <v>201227388.798931</v>
      </c>
      <c r="N523" s="509">
        <f t="shared" si="45"/>
        <v>201227388.798931</v>
      </c>
      <c r="O523" s="464">
        <f t="shared" si="46"/>
        <v>0</v>
      </c>
      <c r="P523" s="464">
        <f>IF(O523=1,SUM($O$6:O523),0)</f>
        <v>0</v>
      </c>
    </row>
    <row r="524" customHeight="1" spans="1:16">
      <c r="A524" s="483"/>
      <c r="B524" s="510">
        <v>161</v>
      </c>
      <c r="C524" s="203" t="s">
        <v>567</v>
      </c>
      <c r="D524" s="494" t="s">
        <v>45</v>
      </c>
      <c r="E524" s="495" t="s">
        <v>43</v>
      </c>
      <c r="F524" s="497">
        <v>145400</v>
      </c>
      <c r="G524" s="497">
        <v>145400</v>
      </c>
      <c r="H524" s="498"/>
      <c r="I524" s="491">
        <f t="shared" si="42"/>
        <v>145400</v>
      </c>
      <c r="J524" s="507">
        <f t="shared" si="43"/>
        <v>0</v>
      </c>
      <c r="K524" s="464">
        <f t="shared" si="44"/>
        <v>1</v>
      </c>
      <c r="L524" s="464">
        <f>IF(J524=1,SUM($J$6:J524),0)</f>
        <v>0</v>
      </c>
      <c r="M524" s="464">
        <f>IF(K524=1,SUM($K$6:K524),0)</f>
        <v>201227389.798931</v>
      </c>
      <c r="N524" s="509">
        <f t="shared" si="45"/>
        <v>201227389.798931</v>
      </c>
      <c r="O524" s="464">
        <f t="shared" si="46"/>
        <v>0</v>
      </c>
      <c r="P524" s="464">
        <f>IF(O524=1,SUM($O$6:O524),0)</f>
        <v>0</v>
      </c>
    </row>
    <row r="525" customHeight="1" spans="1:16">
      <c r="A525" s="483"/>
      <c r="B525" s="510">
        <v>162</v>
      </c>
      <c r="C525" s="203" t="s">
        <v>568</v>
      </c>
      <c r="D525" s="494" t="s">
        <v>45</v>
      </c>
      <c r="E525" s="495" t="s">
        <v>43</v>
      </c>
      <c r="F525" s="497">
        <v>351751.732814509</v>
      </c>
      <c r="G525" s="497">
        <v>351751.732814509</v>
      </c>
      <c r="H525" s="498"/>
      <c r="I525" s="491">
        <f t="shared" si="42"/>
        <v>351751.732814509</v>
      </c>
      <c r="J525" s="507">
        <f t="shared" si="43"/>
        <v>0</v>
      </c>
      <c r="K525" s="464">
        <f t="shared" si="44"/>
        <v>1</v>
      </c>
      <c r="L525" s="464">
        <f>IF(J525=1,SUM($J$6:J525),0)</f>
        <v>0</v>
      </c>
      <c r="M525" s="464">
        <f>IF(K525=1,SUM($K$6:K525),0)</f>
        <v>201227390.798931</v>
      </c>
      <c r="N525" s="509">
        <f t="shared" si="45"/>
        <v>201227390.798931</v>
      </c>
      <c r="O525" s="464">
        <f t="shared" si="46"/>
        <v>0</v>
      </c>
      <c r="P525" s="464">
        <f>IF(O525=1,SUM($O$6:O525),0)</f>
        <v>0</v>
      </c>
    </row>
    <row r="526" customHeight="1" spans="1:16">
      <c r="A526" s="483"/>
      <c r="B526" s="510">
        <v>163</v>
      </c>
      <c r="C526" s="203" t="s">
        <v>569</v>
      </c>
      <c r="D526" s="494" t="s">
        <v>45</v>
      </c>
      <c r="E526" s="495" t="s">
        <v>43</v>
      </c>
      <c r="F526" s="497">
        <v>250000</v>
      </c>
      <c r="G526" s="497">
        <v>250000</v>
      </c>
      <c r="H526" s="498"/>
      <c r="I526" s="491">
        <f t="shared" si="42"/>
        <v>250000</v>
      </c>
      <c r="J526" s="507">
        <f t="shared" si="43"/>
        <v>0</v>
      </c>
      <c r="K526" s="464">
        <f t="shared" si="44"/>
        <v>1</v>
      </c>
      <c r="L526" s="464">
        <f>IF(J526=1,SUM($J$6:J526),0)</f>
        <v>0</v>
      </c>
      <c r="M526" s="464">
        <f>IF(K526=1,SUM($K$6:K526),0)</f>
        <v>201227391.798931</v>
      </c>
      <c r="N526" s="509">
        <f t="shared" si="45"/>
        <v>201227391.798931</v>
      </c>
      <c r="O526" s="464">
        <f t="shared" si="46"/>
        <v>0</v>
      </c>
      <c r="P526" s="464">
        <f>IF(O526=1,SUM($O$6:O526),0)</f>
        <v>0</v>
      </c>
    </row>
    <row r="527" customHeight="1" spans="1:16">
      <c r="A527" s="483"/>
      <c r="B527" s="510">
        <v>164</v>
      </c>
      <c r="C527" s="203" t="s">
        <v>570</v>
      </c>
      <c r="D527" s="494" t="s">
        <v>45</v>
      </c>
      <c r="E527" s="495" t="s">
        <v>43</v>
      </c>
      <c r="F527" s="497">
        <v>485097.765368612</v>
      </c>
      <c r="G527" s="497">
        <v>485097.765368612</v>
      </c>
      <c r="H527" s="498"/>
      <c r="I527" s="491">
        <f t="shared" si="42"/>
        <v>485097.765368612</v>
      </c>
      <c r="J527" s="507">
        <f t="shared" si="43"/>
        <v>0</v>
      </c>
      <c r="K527" s="464">
        <f t="shared" si="44"/>
        <v>1</v>
      </c>
      <c r="L527" s="464">
        <f>IF(J527=1,SUM($J$6:J527),0)</f>
        <v>0</v>
      </c>
      <c r="M527" s="464">
        <f>IF(K527=1,SUM($K$6:K527),0)</f>
        <v>201227392.798931</v>
      </c>
      <c r="N527" s="509">
        <f t="shared" si="45"/>
        <v>201227392.798931</v>
      </c>
      <c r="O527" s="464">
        <f t="shared" si="46"/>
        <v>0</v>
      </c>
      <c r="P527" s="464">
        <f>IF(O527=1,SUM($O$6:O527),0)</f>
        <v>0</v>
      </c>
    </row>
    <row r="528" customHeight="1" spans="1:16">
      <c r="A528" s="483"/>
      <c r="B528" s="510">
        <v>165</v>
      </c>
      <c r="C528" s="203" t="s">
        <v>571</v>
      </c>
      <c r="D528" s="494" t="s">
        <v>45</v>
      </c>
      <c r="E528" s="495" t="s">
        <v>43</v>
      </c>
      <c r="F528" s="497">
        <v>423009.825</v>
      </c>
      <c r="G528" s="497">
        <v>423009.825</v>
      </c>
      <c r="H528" s="498"/>
      <c r="I528" s="491">
        <f t="shared" si="42"/>
        <v>423009.825</v>
      </c>
      <c r="J528" s="507">
        <f t="shared" si="43"/>
        <v>0</v>
      </c>
      <c r="K528" s="464">
        <f t="shared" si="44"/>
        <v>1</v>
      </c>
      <c r="L528" s="464">
        <f>IF(J528=1,SUM($J$6:J528),0)</f>
        <v>0</v>
      </c>
      <c r="M528" s="464">
        <f>IF(K528=1,SUM($K$6:K528),0)</f>
        <v>201227393.798931</v>
      </c>
      <c r="N528" s="509">
        <f t="shared" si="45"/>
        <v>201227393.798931</v>
      </c>
      <c r="O528" s="464">
        <f t="shared" si="46"/>
        <v>0</v>
      </c>
      <c r="P528" s="464">
        <f>IF(O528=1,SUM($O$6:O528),0)</f>
        <v>0</v>
      </c>
    </row>
    <row r="529" customHeight="1" spans="1:16">
      <c r="A529" s="483"/>
      <c r="B529" s="510">
        <v>166</v>
      </c>
      <c r="C529" s="203" t="s">
        <v>572</v>
      </c>
      <c r="D529" s="494" t="s">
        <v>45</v>
      </c>
      <c r="E529" s="495" t="s">
        <v>43</v>
      </c>
      <c r="F529" s="497">
        <v>302149.875</v>
      </c>
      <c r="G529" s="497">
        <v>302149.875</v>
      </c>
      <c r="H529" s="498"/>
      <c r="I529" s="491">
        <f t="shared" si="42"/>
        <v>302149.875</v>
      </c>
      <c r="J529" s="507">
        <f t="shared" si="43"/>
        <v>0</v>
      </c>
      <c r="K529" s="464">
        <f t="shared" si="44"/>
        <v>1</v>
      </c>
      <c r="L529" s="464">
        <f>IF(J529=1,SUM($J$6:J529),0)</f>
        <v>0</v>
      </c>
      <c r="M529" s="464">
        <f>IF(K529=1,SUM($K$6:K529),0)</f>
        <v>201227394.798931</v>
      </c>
      <c r="N529" s="509">
        <f t="shared" si="45"/>
        <v>201227394.798931</v>
      </c>
      <c r="O529" s="464">
        <f t="shared" si="46"/>
        <v>0</v>
      </c>
      <c r="P529" s="464">
        <f>IF(O529=1,SUM($O$6:O529),0)</f>
        <v>0</v>
      </c>
    </row>
    <row r="530" customHeight="1" spans="1:16">
      <c r="A530" s="483"/>
      <c r="B530" s="510">
        <v>167</v>
      </c>
      <c r="C530" s="203" t="s">
        <v>573</v>
      </c>
      <c r="D530" s="494" t="s">
        <v>45</v>
      </c>
      <c r="E530" s="495" t="s">
        <v>43</v>
      </c>
      <c r="F530" s="497">
        <v>335990.661</v>
      </c>
      <c r="G530" s="497">
        <v>335990.661</v>
      </c>
      <c r="H530" s="498"/>
      <c r="I530" s="491">
        <f t="shared" si="42"/>
        <v>335990.661</v>
      </c>
      <c r="J530" s="507">
        <f t="shared" si="43"/>
        <v>0</v>
      </c>
      <c r="K530" s="464">
        <f t="shared" si="44"/>
        <v>1</v>
      </c>
      <c r="L530" s="464">
        <f>IF(J530=1,SUM($J$6:J530),0)</f>
        <v>0</v>
      </c>
      <c r="M530" s="464">
        <f>IF(K530=1,SUM($K$6:K530),0)</f>
        <v>201227395.798931</v>
      </c>
      <c r="N530" s="509">
        <f t="shared" si="45"/>
        <v>201227395.798931</v>
      </c>
      <c r="O530" s="464">
        <f t="shared" si="46"/>
        <v>0</v>
      </c>
      <c r="P530" s="464">
        <f>IF(O530=1,SUM($O$6:O530),0)</f>
        <v>0</v>
      </c>
    </row>
    <row r="531" customHeight="1" spans="1:16">
      <c r="A531" s="483"/>
      <c r="B531" s="510">
        <v>168</v>
      </c>
      <c r="C531" s="203" t="s">
        <v>574</v>
      </c>
      <c r="D531" s="494" t="s">
        <v>45</v>
      </c>
      <c r="E531" s="495" t="s">
        <v>43</v>
      </c>
      <c r="F531" s="497">
        <v>2300</v>
      </c>
      <c r="G531" s="497">
        <v>2300</v>
      </c>
      <c r="H531" s="498"/>
      <c r="I531" s="491">
        <f t="shared" si="42"/>
        <v>2300</v>
      </c>
      <c r="J531" s="507">
        <f t="shared" si="43"/>
        <v>0</v>
      </c>
      <c r="K531" s="464">
        <f t="shared" si="44"/>
        <v>1</v>
      </c>
      <c r="L531" s="464">
        <f>IF(J531=1,SUM($J$6:J531),0)</f>
        <v>0</v>
      </c>
      <c r="M531" s="464">
        <f>IF(K531=1,SUM($K$6:K531),0)</f>
        <v>201227396.798931</v>
      </c>
      <c r="N531" s="509">
        <f t="shared" si="45"/>
        <v>201227396.798931</v>
      </c>
      <c r="O531" s="464">
        <f t="shared" si="46"/>
        <v>0</v>
      </c>
      <c r="P531" s="464">
        <f>IF(O531=1,SUM($O$6:O531),0)</f>
        <v>0</v>
      </c>
    </row>
    <row r="532" customHeight="1" spans="1:16">
      <c r="A532" s="483"/>
      <c r="B532" s="510">
        <v>169</v>
      </c>
      <c r="C532" s="203" t="s">
        <v>575</v>
      </c>
      <c r="D532" s="494" t="s">
        <v>45</v>
      </c>
      <c r="E532" s="495" t="s">
        <v>43</v>
      </c>
      <c r="F532" s="497">
        <v>88000</v>
      </c>
      <c r="G532" s="497">
        <v>88000</v>
      </c>
      <c r="H532" s="498"/>
      <c r="I532" s="491">
        <f t="shared" si="42"/>
        <v>88000</v>
      </c>
      <c r="J532" s="507">
        <f t="shared" si="43"/>
        <v>0</v>
      </c>
      <c r="K532" s="464">
        <f t="shared" si="44"/>
        <v>1</v>
      </c>
      <c r="L532" s="464">
        <f>IF(J532=1,SUM($J$6:J532),0)</f>
        <v>0</v>
      </c>
      <c r="M532" s="464">
        <f>IF(K532=1,SUM($K$6:K532),0)</f>
        <v>201227397.798931</v>
      </c>
      <c r="N532" s="509">
        <f t="shared" si="45"/>
        <v>201227397.798931</v>
      </c>
      <c r="O532" s="464">
        <f t="shared" si="46"/>
        <v>0</v>
      </c>
      <c r="P532" s="464">
        <f>IF(O532=1,SUM($O$6:O532),0)</f>
        <v>0</v>
      </c>
    </row>
    <row r="533" customHeight="1" spans="1:16">
      <c r="A533" s="483"/>
      <c r="B533" s="510">
        <v>170</v>
      </c>
      <c r="C533" s="203" t="s">
        <v>576</v>
      </c>
      <c r="D533" s="494" t="s">
        <v>45</v>
      </c>
      <c r="E533" s="495" t="s">
        <v>43</v>
      </c>
      <c r="F533" s="497">
        <v>72400</v>
      </c>
      <c r="G533" s="497">
        <v>72400</v>
      </c>
      <c r="H533" s="498"/>
      <c r="I533" s="491">
        <f t="shared" si="42"/>
        <v>72400</v>
      </c>
      <c r="J533" s="507">
        <f t="shared" si="43"/>
        <v>0</v>
      </c>
      <c r="K533" s="464">
        <f t="shared" si="44"/>
        <v>1</v>
      </c>
      <c r="L533" s="464">
        <f>IF(J533=1,SUM($J$6:J533),0)</f>
        <v>0</v>
      </c>
      <c r="M533" s="464">
        <f>IF(K533=1,SUM($K$6:K533),0)</f>
        <v>201227398.798931</v>
      </c>
      <c r="N533" s="509">
        <f t="shared" si="45"/>
        <v>201227398.798931</v>
      </c>
      <c r="O533" s="464">
        <f t="shared" si="46"/>
        <v>0</v>
      </c>
      <c r="P533" s="464">
        <f>IF(O533=1,SUM($O$6:O533),0)</f>
        <v>0</v>
      </c>
    </row>
    <row r="534" customHeight="1" spans="1:16">
      <c r="A534" s="483"/>
      <c r="B534" s="510">
        <v>171</v>
      </c>
      <c r="C534" s="203" t="s">
        <v>577</v>
      </c>
      <c r="D534" s="494" t="s">
        <v>45</v>
      </c>
      <c r="E534" s="495" t="s">
        <v>43</v>
      </c>
      <c r="F534" s="497">
        <v>123500</v>
      </c>
      <c r="G534" s="497">
        <v>123500</v>
      </c>
      <c r="H534" s="498"/>
      <c r="I534" s="491">
        <f t="shared" si="42"/>
        <v>123500</v>
      </c>
      <c r="J534" s="507">
        <f t="shared" si="43"/>
        <v>0</v>
      </c>
      <c r="K534" s="464">
        <f t="shared" si="44"/>
        <v>1</v>
      </c>
      <c r="L534" s="464">
        <f>IF(J534=1,SUM($J$6:J534),0)</f>
        <v>0</v>
      </c>
      <c r="M534" s="464">
        <f>IF(K534=1,SUM($K$6:K534),0)</f>
        <v>201227399.798931</v>
      </c>
      <c r="N534" s="509">
        <f t="shared" si="45"/>
        <v>201227399.798931</v>
      </c>
      <c r="O534" s="464">
        <f t="shared" si="46"/>
        <v>0</v>
      </c>
      <c r="P534" s="464">
        <f>IF(O534=1,SUM($O$6:O534),0)</f>
        <v>0</v>
      </c>
    </row>
    <row r="535" customHeight="1" spans="1:16">
      <c r="A535" s="483"/>
      <c r="B535" s="510">
        <v>172</v>
      </c>
      <c r="C535" s="203" t="s">
        <v>578</v>
      </c>
      <c r="D535" s="494" t="s">
        <v>45</v>
      </c>
      <c r="E535" s="495" t="s">
        <v>43</v>
      </c>
      <c r="F535" s="497">
        <v>225000</v>
      </c>
      <c r="G535" s="497">
        <v>225000</v>
      </c>
      <c r="H535" s="498"/>
      <c r="I535" s="491">
        <f t="shared" si="42"/>
        <v>225000</v>
      </c>
      <c r="J535" s="507">
        <f t="shared" si="43"/>
        <v>0</v>
      </c>
      <c r="K535" s="464">
        <f t="shared" si="44"/>
        <v>1</v>
      </c>
      <c r="L535" s="464">
        <f>IF(J535=1,SUM($J$6:J535),0)</f>
        <v>0</v>
      </c>
      <c r="M535" s="464">
        <f>IF(K535=1,SUM($K$6:K535),0)</f>
        <v>201227400.798931</v>
      </c>
      <c r="N535" s="509">
        <f t="shared" si="45"/>
        <v>201227400.798931</v>
      </c>
      <c r="O535" s="464">
        <f t="shared" si="46"/>
        <v>0</v>
      </c>
      <c r="P535" s="464">
        <f>IF(O535=1,SUM($O$6:O535),0)</f>
        <v>0</v>
      </c>
    </row>
    <row r="536" customHeight="1" spans="1:16">
      <c r="A536" s="483"/>
      <c r="B536" s="510">
        <v>173</v>
      </c>
      <c r="C536" s="203" t="s">
        <v>579</v>
      </c>
      <c r="D536" s="494" t="s">
        <v>45</v>
      </c>
      <c r="E536" s="495" t="s">
        <v>43</v>
      </c>
      <c r="F536" s="497">
        <v>71000</v>
      </c>
      <c r="G536" s="497">
        <v>71000</v>
      </c>
      <c r="H536" s="498"/>
      <c r="I536" s="491">
        <f t="shared" si="42"/>
        <v>71000</v>
      </c>
      <c r="J536" s="507">
        <f t="shared" si="43"/>
        <v>0</v>
      </c>
      <c r="K536" s="464">
        <f t="shared" si="44"/>
        <v>1</v>
      </c>
      <c r="L536" s="464">
        <f>IF(J536=1,SUM($J$6:J536),0)</f>
        <v>0</v>
      </c>
      <c r="M536" s="464">
        <f>IF(K536=1,SUM($K$6:K536),0)</f>
        <v>201227401.798931</v>
      </c>
      <c r="N536" s="509">
        <f t="shared" si="45"/>
        <v>201227401.798931</v>
      </c>
      <c r="O536" s="464">
        <f t="shared" si="46"/>
        <v>0</v>
      </c>
      <c r="P536" s="464">
        <f>IF(O536=1,SUM($O$6:O536),0)</f>
        <v>0</v>
      </c>
    </row>
    <row r="537" customHeight="1" spans="1:16">
      <c r="A537" s="483"/>
      <c r="B537" s="510">
        <v>174</v>
      </c>
      <c r="C537" s="203" t="s">
        <v>580</v>
      </c>
      <c r="D537" s="494" t="s">
        <v>45</v>
      </c>
      <c r="E537" s="495" t="s">
        <v>43</v>
      </c>
      <c r="F537" s="497">
        <v>36000</v>
      </c>
      <c r="G537" s="497">
        <v>36000</v>
      </c>
      <c r="H537" s="498"/>
      <c r="I537" s="491">
        <f t="shared" si="42"/>
        <v>36000</v>
      </c>
      <c r="J537" s="507">
        <f t="shared" si="43"/>
        <v>0</v>
      </c>
      <c r="K537" s="464">
        <f t="shared" si="44"/>
        <v>1</v>
      </c>
      <c r="L537" s="464">
        <f>IF(J537=1,SUM($J$6:J537),0)</f>
        <v>0</v>
      </c>
      <c r="M537" s="464">
        <f>IF(K537=1,SUM($K$6:K537),0)</f>
        <v>201227402.798931</v>
      </c>
      <c r="N537" s="509">
        <f t="shared" si="45"/>
        <v>201227402.798931</v>
      </c>
      <c r="O537" s="464">
        <f t="shared" si="46"/>
        <v>0</v>
      </c>
      <c r="P537" s="464">
        <f>IF(O537=1,SUM($O$6:O537),0)</f>
        <v>0</v>
      </c>
    </row>
    <row r="538" customHeight="1" spans="1:16">
      <c r="A538" s="483"/>
      <c r="B538" s="510">
        <v>175</v>
      </c>
      <c r="C538" s="203" t="s">
        <v>581</v>
      </c>
      <c r="D538" s="494" t="s">
        <v>45</v>
      </c>
      <c r="E538" s="495" t="s">
        <v>43</v>
      </c>
      <c r="F538" s="497">
        <v>17820</v>
      </c>
      <c r="G538" s="497">
        <v>17820</v>
      </c>
      <c r="H538" s="498"/>
      <c r="I538" s="491">
        <f t="shared" si="42"/>
        <v>17820</v>
      </c>
      <c r="J538" s="507">
        <f t="shared" si="43"/>
        <v>0</v>
      </c>
      <c r="K538" s="464">
        <f t="shared" si="44"/>
        <v>1</v>
      </c>
      <c r="L538" s="464">
        <f>IF(J538=1,SUM($J$6:J538),0)</f>
        <v>0</v>
      </c>
      <c r="M538" s="464">
        <f>IF(K538=1,SUM($K$6:K538),0)</f>
        <v>201227403.798931</v>
      </c>
      <c r="N538" s="509">
        <f t="shared" si="45"/>
        <v>201227403.798931</v>
      </c>
      <c r="O538" s="464">
        <f t="shared" si="46"/>
        <v>0</v>
      </c>
      <c r="P538" s="464">
        <f>IF(O538=1,SUM($O$6:O538),0)</f>
        <v>0</v>
      </c>
    </row>
    <row r="539" customHeight="1" spans="1:16">
      <c r="A539" s="483"/>
      <c r="B539" s="510">
        <v>176</v>
      </c>
      <c r="C539" s="203" t="s">
        <v>582</v>
      </c>
      <c r="D539" s="494" t="s">
        <v>45</v>
      </c>
      <c r="E539" s="495" t="s">
        <v>43</v>
      </c>
      <c r="F539" s="497">
        <v>22900</v>
      </c>
      <c r="G539" s="497">
        <v>22900</v>
      </c>
      <c r="H539" s="498"/>
      <c r="I539" s="491">
        <f t="shared" si="42"/>
        <v>22900</v>
      </c>
      <c r="J539" s="507">
        <f t="shared" si="43"/>
        <v>0</v>
      </c>
      <c r="K539" s="464">
        <f t="shared" si="44"/>
        <v>1</v>
      </c>
      <c r="L539" s="464">
        <f>IF(J539=1,SUM($J$6:J539),0)</f>
        <v>0</v>
      </c>
      <c r="M539" s="464">
        <f>IF(K539=1,SUM($K$6:K539),0)</f>
        <v>201227404.798931</v>
      </c>
      <c r="N539" s="509">
        <f t="shared" si="45"/>
        <v>201227404.798931</v>
      </c>
      <c r="O539" s="464">
        <f t="shared" si="46"/>
        <v>0</v>
      </c>
      <c r="P539" s="464">
        <f>IF(O539=1,SUM($O$6:O539),0)</f>
        <v>0</v>
      </c>
    </row>
    <row r="540" customHeight="1" spans="1:16">
      <c r="A540" s="483"/>
      <c r="B540" s="510">
        <v>177</v>
      </c>
      <c r="C540" s="203" t="s">
        <v>583</v>
      </c>
      <c r="D540" s="494" t="s">
        <v>45</v>
      </c>
      <c r="E540" s="495" t="s">
        <v>43</v>
      </c>
      <c r="F540" s="497">
        <v>30800</v>
      </c>
      <c r="G540" s="497">
        <v>30800</v>
      </c>
      <c r="H540" s="498"/>
      <c r="I540" s="491">
        <f t="shared" si="42"/>
        <v>30800</v>
      </c>
      <c r="J540" s="507">
        <f t="shared" si="43"/>
        <v>0</v>
      </c>
      <c r="K540" s="464">
        <f t="shared" si="44"/>
        <v>1</v>
      </c>
      <c r="L540" s="464">
        <f>IF(J540=1,SUM($J$6:J540),0)</f>
        <v>0</v>
      </c>
      <c r="M540" s="464">
        <f>IF(K540=1,SUM($K$6:K540),0)</f>
        <v>201227405.798931</v>
      </c>
      <c r="N540" s="509">
        <f t="shared" si="45"/>
        <v>201227405.798931</v>
      </c>
      <c r="O540" s="464">
        <f t="shared" si="46"/>
        <v>0</v>
      </c>
      <c r="P540" s="464">
        <f>IF(O540=1,SUM($O$6:O540),0)</f>
        <v>0</v>
      </c>
    </row>
    <row r="541" customHeight="1" spans="1:16">
      <c r="A541" s="483"/>
      <c r="B541" s="510">
        <v>178</v>
      </c>
      <c r="C541" s="203" t="s">
        <v>584</v>
      </c>
      <c r="D541" s="494" t="s">
        <v>45</v>
      </c>
      <c r="E541" s="495" t="s">
        <v>43</v>
      </c>
      <c r="F541" s="497">
        <v>33900</v>
      </c>
      <c r="G541" s="497">
        <v>33900</v>
      </c>
      <c r="H541" s="498"/>
      <c r="I541" s="491">
        <f t="shared" si="42"/>
        <v>33900</v>
      </c>
      <c r="J541" s="507">
        <f t="shared" si="43"/>
        <v>0</v>
      </c>
      <c r="K541" s="464">
        <f t="shared" si="44"/>
        <v>1</v>
      </c>
      <c r="L541" s="464">
        <f>IF(J541=1,SUM($J$6:J541),0)</f>
        <v>0</v>
      </c>
      <c r="M541" s="464">
        <f>IF(K541=1,SUM($K$6:K541),0)</f>
        <v>201227406.798931</v>
      </c>
      <c r="N541" s="509">
        <f t="shared" si="45"/>
        <v>201227406.798931</v>
      </c>
      <c r="O541" s="464">
        <f t="shared" si="46"/>
        <v>0</v>
      </c>
      <c r="P541" s="464">
        <f>IF(O541=1,SUM($O$6:O541),0)</f>
        <v>0</v>
      </c>
    </row>
    <row r="542" customHeight="1" spans="1:16">
      <c r="A542" s="483"/>
      <c r="B542" s="510">
        <v>179</v>
      </c>
      <c r="C542" s="203" t="s">
        <v>585</v>
      </c>
      <c r="D542" s="494" t="s">
        <v>45</v>
      </c>
      <c r="E542" s="495" t="s">
        <v>43</v>
      </c>
      <c r="F542" s="497">
        <v>30800</v>
      </c>
      <c r="G542" s="497">
        <v>30800</v>
      </c>
      <c r="H542" s="498"/>
      <c r="I542" s="491">
        <f t="shared" si="42"/>
        <v>30800</v>
      </c>
      <c r="J542" s="507">
        <f t="shared" si="43"/>
        <v>0</v>
      </c>
      <c r="K542" s="464">
        <f t="shared" si="44"/>
        <v>1</v>
      </c>
      <c r="L542" s="464">
        <f>IF(J542=1,SUM($J$6:J542),0)</f>
        <v>0</v>
      </c>
      <c r="M542" s="464">
        <f>IF(K542=1,SUM($K$6:K542),0)</f>
        <v>201227407.798931</v>
      </c>
      <c r="N542" s="509">
        <f t="shared" si="45"/>
        <v>201227407.798931</v>
      </c>
      <c r="O542" s="464">
        <f t="shared" si="46"/>
        <v>0</v>
      </c>
      <c r="P542" s="464">
        <f>IF(O542=1,SUM($O$6:O542),0)</f>
        <v>0</v>
      </c>
    </row>
    <row r="543" customHeight="1" spans="1:16">
      <c r="A543" s="483"/>
      <c r="B543" s="510">
        <v>180</v>
      </c>
      <c r="C543" s="203" t="s">
        <v>586</v>
      </c>
      <c r="D543" s="494" t="s">
        <v>45</v>
      </c>
      <c r="E543" s="495" t="s">
        <v>43</v>
      </c>
      <c r="F543" s="497">
        <v>33900</v>
      </c>
      <c r="G543" s="497">
        <v>33900</v>
      </c>
      <c r="H543" s="498"/>
      <c r="I543" s="491">
        <f t="shared" si="42"/>
        <v>33900</v>
      </c>
      <c r="J543" s="507">
        <f t="shared" si="43"/>
        <v>0</v>
      </c>
      <c r="K543" s="464">
        <f t="shared" si="44"/>
        <v>1</v>
      </c>
      <c r="L543" s="464">
        <f>IF(J543=1,SUM($J$6:J543),0)</f>
        <v>0</v>
      </c>
      <c r="M543" s="464">
        <f>IF(K543=1,SUM($K$6:K543),0)</f>
        <v>201227408.798931</v>
      </c>
      <c r="N543" s="509">
        <f t="shared" si="45"/>
        <v>201227408.798931</v>
      </c>
      <c r="O543" s="464">
        <f t="shared" si="46"/>
        <v>0</v>
      </c>
      <c r="P543" s="464">
        <f>IF(O543=1,SUM($O$6:O543),0)</f>
        <v>0</v>
      </c>
    </row>
    <row r="544" customHeight="1" spans="1:16">
      <c r="A544" s="483"/>
      <c r="B544" s="510">
        <v>181</v>
      </c>
      <c r="C544" s="203" t="s">
        <v>587</v>
      </c>
      <c r="D544" s="494" t="s">
        <v>45</v>
      </c>
      <c r="E544" s="495" t="s">
        <v>43</v>
      </c>
      <c r="F544" s="497">
        <v>12510</v>
      </c>
      <c r="G544" s="497">
        <v>12510</v>
      </c>
      <c r="H544" s="498"/>
      <c r="I544" s="491">
        <f t="shared" si="42"/>
        <v>12510</v>
      </c>
      <c r="J544" s="507">
        <f t="shared" si="43"/>
        <v>0</v>
      </c>
      <c r="K544" s="464">
        <f t="shared" si="44"/>
        <v>1</v>
      </c>
      <c r="L544" s="464">
        <f>IF(J544=1,SUM($J$6:J544),0)</f>
        <v>0</v>
      </c>
      <c r="M544" s="464">
        <f>IF(K544=1,SUM($K$6:K544),0)</f>
        <v>201227409.798931</v>
      </c>
      <c r="N544" s="509">
        <f t="shared" si="45"/>
        <v>201227409.798931</v>
      </c>
      <c r="O544" s="464">
        <f t="shared" si="46"/>
        <v>0</v>
      </c>
      <c r="P544" s="464">
        <f>IF(O544=1,SUM($O$6:O544),0)</f>
        <v>0</v>
      </c>
    </row>
    <row r="545" customHeight="1" spans="1:16">
      <c r="A545" s="483"/>
      <c r="B545" s="510">
        <v>182</v>
      </c>
      <c r="C545" s="203" t="s">
        <v>588</v>
      </c>
      <c r="D545" s="494" t="s">
        <v>45</v>
      </c>
      <c r="E545" s="495" t="s">
        <v>43</v>
      </c>
      <c r="F545" s="497">
        <v>15500</v>
      </c>
      <c r="G545" s="497">
        <v>15500</v>
      </c>
      <c r="H545" s="498"/>
      <c r="I545" s="491">
        <f t="shared" si="42"/>
        <v>15500</v>
      </c>
      <c r="J545" s="507">
        <f t="shared" si="43"/>
        <v>0</v>
      </c>
      <c r="K545" s="464">
        <f t="shared" si="44"/>
        <v>1</v>
      </c>
      <c r="L545" s="464">
        <f>IF(J545=1,SUM($J$6:J545),0)</f>
        <v>0</v>
      </c>
      <c r="M545" s="464">
        <f>IF(K545=1,SUM($K$6:K545),0)</f>
        <v>201227410.798931</v>
      </c>
      <c r="N545" s="509">
        <f t="shared" si="45"/>
        <v>201227410.798931</v>
      </c>
      <c r="O545" s="464">
        <f t="shared" si="46"/>
        <v>0</v>
      </c>
      <c r="P545" s="464">
        <f>IF(O545=1,SUM($O$6:O545),0)</f>
        <v>0</v>
      </c>
    </row>
    <row r="546" customHeight="1" spans="1:16">
      <c r="A546" s="483"/>
      <c r="B546" s="510">
        <v>183</v>
      </c>
      <c r="C546" s="203" t="s">
        <v>589</v>
      </c>
      <c r="D546" s="494" t="s">
        <v>45</v>
      </c>
      <c r="E546" s="495" t="s">
        <v>43</v>
      </c>
      <c r="F546" s="497">
        <v>19500</v>
      </c>
      <c r="G546" s="497">
        <v>19500</v>
      </c>
      <c r="H546" s="498"/>
      <c r="I546" s="491">
        <f t="shared" si="42"/>
        <v>19500</v>
      </c>
      <c r="J546" s="507">
        <f t="shared" si="43"/>
        <v>0</v>
      </c>
      <c r="K546" s="464">
        <f t="shared" si="44"/>
        <v>1</v>
      </c>
      <c r="L546" s="464">
        <f>IF(J546=1,SUM($J$6:J546),0)</f>
        <v>0</v>
      </c>
      <c r="M546" s="464">
        <f>IF(K546=1,SUM($K$6:K546),0)</f>
        <v>201227411.798931</v>
      </c>
      <c r="N546" s="509">
        <f t="shared" si="45"/>
        <v>201227411.798931</v>
      </c>
      <c r="O546" s="464">
        <f t="shared" si="46"/>
        <v>0</v>
      </c>
      <c r="P546" s="464">
        <f>IF(O546=1,SUM($O$6:O546),0)</f>
        <v>0</v>
      </c>
    </row>
    <row r="547" customHeight="1" spans="1:16">
      <c r="A547" s="483"/>
      <c r="B547" s="510">
        <v>184</v>
      </c>
      <c r="C547" s="203" t="s">
        <v>590</v>
      </c>
      <c r="D547" s="494" t="s">
        <v>45</v>
      </c>
      <c r="E547" s="495" t="s">
        <v>43</v>
      </c>
      <c r="F547" s="497">
        <v>28400</v>
      </c>
      <c r="G547" s="497">
        <v>28400</v>
      </c>
      <c r="H547" s="498"/>
      <c r="I547" s="491">
        <f t="shared" si="42"/>
        <v>28400</v>
      </c>
      <c r="J547" s="507">
        <f t="shared" si="43"/>
        <v>0</v>
      </c>
      <c r="K547" s="464">
        <f t="shared" si="44"/>
        <v>1</v>
      </c>
      <c r="L547" s="464">
        <f>IF(J547=1,SUM($J$6:J547),0)</f>
        <v>0</v>
      </c>
      <c r="M547" s="464">
        <f>IF(K547=1,SUM($K$6:K547),0)</f>
        <v>201227412.798931</v>
      </c>
      <c r="N547" s="509">
        <f t="shared" si="45"/>
        <v>201227412.798931</v>
      </c>
      <c r="O547" s="464">
        <f t="shared" si="46"/>
        <v>0</v>
      </c>
      <c r="P547" s="464">
        <f>IF(O547=1,SUM($O$6:O547),0)</f>
        <v>0</v>
      </c>
    </row>
    <row r="548" customHeight="1" spans="1:16">
      <c r="A548" s="483"/>
      <c r="B548" s="510">
        <v>185</v>
      </c>
      <c r="C548" s="203" t="s">
        <v>591</v>
      </c>
      <c r="D548" s="494" t="s">
        <v>45</v>
      </c>
      <c r="E548" s="495" t="s">
        <v>43</v>
      </c>
      <c r="F548" s="497">
        <v>28314</v>
      </c>
      <c r="G548" s="497">
        <v>28314</v>
      </c>
      <c r="H548" s="498"/>
      <c r="I548" s="491">
        <f t="shared" si="42"/>
        <v>28314</v>
      </c>
      <c r="J548" s="507">
        <f t="shared" si="43"/>
        <v>0</v>
      </c>
      <c r="K548" s="464">
        <f t="shared" si="44"/>
        <v>1</v>
      </c>
      <c r="L548" s="464">
        <f>IF(J548=1,SUM($J$6:J548),0)</f>
        <v>0</v>
      </c>
      <c r="M548" s="464">
        <f>IF(K548=1,SUM($K$6:K548),0)</f>
        <v>201227413.798931</v>
      </c>
      <c r="N548" s="509">
        <f t="shared" si="45"/>
        <v>201227413.798931</v>
      </c>
      <c r="O548" s="464">
        <f t="shared" si="46"/>
        <v>0</v>
      </c>
      <c r="P548" s="464">
        <f>IF(O548=1,SUM($O$6:O548),0)</f>
        <v>0</v>
      </c>
    </row>
    <row r="549" customHeight="1" spans="1:16">
      <c r="A549" s="483"/>
      <c r="B549" s="510">
        <v>186</v>
      </c>
      <c r="C549" s="203" t="s">
        <v>592</v>
      </c>
      <c r="D549" s="494" t="s">
        <v>45</v>
      </c>
      <c r="E549" s="495" t="s">
        <v>43</v>
      </c>
      <c r="F549" s="497">
        <v>3510</v>
      </c>
      <c r="G549" s="497">
        <v>3510</v>
      </c>
      <c r="H549" s="498"/>
      <c r="I549" s="491">
        <f t="shared" si="42"/>
        <v>3510</v>
      </c>
      <c r="J549" s="507">
        <f t="shared" si="43"/>
        <v>0</v>
      </c>
      <c r="K549" s="464">
        <f t="shared" si="44"/>
        <v>1</v>
      </c>
      <c r="L549" s="464">
        <f>IF(J549=1,SUM($J$6:J549),0)</f>
        <v>0</v>
      </c>
      <c r="M549" s="464">
        <f>IF(K549=1,SUM($K$6:K549),0)</f>
        <v>201227414.798931</v>
      </c>
      <c r="N549" s="509">
        <f t="shared" si="45"/>
        <v>201227414.798931</v>
      </c>
      <c r="O549" s="464">
        <f t="shared" si="46"/>
        <v>0</v>
      </c>
      <c r="P549" s="464">
        <f>IF(O549=1,SUM($O$6:O549),0)</f>
        <v>0</v>
      </c>
    </row>
    <row r="550" customHeight="1" spans="1:16">
      <c r="A550" s="483"/>
      <c r="B550" s="510">
        <v>187</v>
      </c>
      <c r="C550" s="203" t="s">
        <v>593</v>
      </c>
      <c r="D550" s="494" t="s">
        <v>45</v>
      </c>
      <c r="E550" s="495" t="s">
        <v>43</v>
      </c>
      <c r="F550" s="497">
        <v>2100</v>
      </c>
      <c r="G550" s="497">
        <v>2100</v>
      </c>
      <c r="H550" s="498"/>
      <c r="I550" s="491">
        <f t="shared" si="42"/>
        <v>2100</v>
      </c>
      <c r="J550" s="507">
        <f t="shared" si="43"/>
        <v>0</v>
      </c>
      <c r="K550" s="464">
        <f t="shared" si="44"/>
        <v>1</v>
      </c>
      <c r="L550" s="464">
        <f>IF(J550=1,SUM($J$6:J550),0)</f>
        <v>0</v>
      </c>
      <c r="M550" s="464">
        <f>IF(K550=1,SUM($K$6:K550),0)</f>
        <v>201227415.798931</v>
      </c>
      <c r="N550" s="509">
        <f t="shared" si="45"/>
        <v>201227415.798931</v>
      </c>
      <c r="O550" s="464">
        <f t="shared" si="46"/>
        <v>0</v>
      </c>
      <c r="P550" s="464">
        <f>IF(O550=1,SUM($O$6:O550),0)</f>
        <v>0</v>
      </c>
    </row>
    <row r="551" customHeight="1" spans="1:16">
      <c r="A551" s="483"/>
      <c r="B551" s="510">
        <v>188</v>
      </c>
      <c r="C551" s="203" t="s">
        <v>594</v>
      </c>
      <c r="D551" s="494" t="s">
        <v>45</v>
      </c>
      <c r="E551" s="495" t="s">
        <v>43</v>
      </c>
      <c r="F551" s="497">
        <v>40000</v>
      </c>
      <c r="G551" s="497">
        <v>40000</v>
      </c>
      <c r="H551" s="498"/>
      <c r="I551" s="491">
        <f t="shared" si="42"/>
        <v>40000</v>
      </c>
      <c r="J551" s="507">
        <f t="shared" si="43"/>
        <v>0</v>
      </c>
      <c r="K551" s="464">
        <f t="shared" si="44"/>
        <v>1</v>
      </c>
      <c r="L551" s="464">
        <f>IF(J551=1,SUM($J$6:J551),0)</f>
        <v>0</v>
      </c>
      <c r="M551" s="464">
        <f>IF(K551=1,SUM($K$6:K551),0)</f>
        <v>201227416.798931</v>
      </c>
      <c r="N551" s="509">
        <f t="shared" si="45"/>
        <v>201227416.798931</v>
      </c>
      <c r="O551" s="464">
        <f t="shared" si="46"/>
        <v>0</v>
      </c>
      <c r="P551" s="464">
        <f>IF(O551=1,SUM($O$6:O551),0)</f>
        <v>0</v>
      </c>
    </row>
    <row r="552" customHeight="1" spans="1:16">
      <c r="A552" s="483"/>
      <c r="B552" s="510">
        <v>189</v>
      </c>
      <c r="C552" s="203" t="s">
        <v>595</v>
      </c>
      <c r="D552" s="494" t="s">
        <v>45</v>
      </c>
      <c r="E552" s="495" t="s">
        <v>261</v>
      </c>
      <c r="F552" s="497">
        <v>8550</v>
      </c>
      <c r="G552" s="497">
        <v>8550</v>
      </c>
      <c r="H552" s="498"/>
      <c r="I552" s="491">
        <f t="shared" si="42"/>
        <v>8550</v>
      </c>
      <c r="J552" s="507">
        <f t="shared" si="43"/>
        <v>0</v>
      </c>
      <c r="K552" s="464">
        <f t="shared" si="44"/>
        <v>1</v>
      </c>
      <c r="L552" s="464">
        <f>IF(J552=1,SUM($J$6:J552),0)</f>
        <v>0</v>
      </c>
      <c r="M552" s="464">
        <f>IF(K552=1,SUM($K$6:K552),0)</f>
        <v>201227417.798931</v>
      </c>
      <c r="N552" s="509">
        <f t="shared" si="45"/>
        <v>201227417.798931</v>
      </c>
      <c r="O552" s="464">
        <f t="shared" si="46"/>
        <v>0</v>
      </c>
      <c r="P552" s="464">
        <f>IF(O552=1,SUM($O$6:O552),0)</f>
        <v>0</v>
      </c>
    </row>
    <row r="553" customHeight="1" spans="1:16">
      <c r="A553" s="483"/>
      <c r="B553" s="510">
        <v>190</v>
      </c>
      <c r="C553" s="203" t="s">
        <v>596</v>
      </c>
      <c r="D553" s="494" t="s">
        <v>45</v>
      </c>
      <c r="E553" s="495" t="s">
        <v>43</v>
      </c>
      <c r="F553" s="497">
        <v>45000</v>
      </c>
      <c r="G553" s="497">
        <v>45000</v>
      </c>
      <c r="H553" s="498"/>
      <c r="I553" s="491">
        <f t="shared" si="42"/>
        <v>45000</v>
      </c>
      <c r="J553" s="507">
        <f t="shared" si="43"/>
        <v>0</v>
      </c>
      <c r="K553" s="464">
        <f t="shared" si="44"/>
        <v>1</v>
      </c>
      <c r="L553" s="464">
        <f>IF(J553=1,SUM($J$6:J553),0)</f>
        <v>0</v>
      </c>
      <c r="M553" s="464">
        <f>IF(K553=1,SUM($K$6:K553),0)</f>
        <v>201227418.798931</v>
      </c>
      <c r="N553" s="509">
        <f t="shared" si="45"/>
        <v>201227418.798931</v>
      </c>
      <c r="O553" s="464">
        <f t="shared" si="46"/>
        <v>0</v>
      </c>
      <c r="P553" s="464">
        <f>IF(O553=1,SUM($O$6:O553),0)</f>
        <v>0</v>
      </c>
    </row>
    <row r="554" customHeight="1" spans="1:16">
      <c r="A554" s="483"/>
      <c r="B554" s="510">
        <v>191</v>
      </c>
      <c r="C554" s="203" t="s">
        <v>597</v>
      </c>
      <c r="D554" s="494" t="s">
        <v>45</v>
      </c>
      <c r="E554" s="495" t="s">
        <v>43</v>
      </c>
      <c r="F554" s="497">
        <v>2500</v>
      </c>
      <c r="G554" s="497">
        <v>2500</v>
      </c>
      <c r="H554" s="498"/>
      <c r="I554" s="491">
        <f t="shared" si="42"/>
        <v>2500</v>
      </c>
      <c r="J554" s="507">
        <f t="shared" si="43"/>
        <v>0</v>
      </c>
      <c r="K554" s="464">
        <f t="shared" si="44"/>
        <v>1</v>
      </c>
      <c r="L554" s="464">
        <f>IF(J554=1,SUM($J$6:J554),0)</f>
        <v>0</v>
      </c>
      <c r="M554" s="464">
        <f>IF(K554=1,SUM($K$6:K554),0)</f>
        <v>201227419.798931</v>
      </c>
      <c r="N554" s="509">
        <f t="shared" si="45"/>
        <v>201227419.798931</v>
      </c>
      <c r="O554" s="464">
        <f t="shared" si="46"/>
        <v>0</v>
      </c>
      <c r="P554" s="464">
        <f>IF(O554=1,SUM($O$6:O554),0)</f>
        <v>0</v>
      </c>
    </row>
    <row r="555" customHeight="1" spans="1:16">
      <c r="A555" s="483"/>
      <c r="B555" s="510">
        <v>192</v>
      </c>
      <c r="C555" s="203" t="s">
        <v>598</v>
      </c>
      <c r="D555" s="494" t="s">
        <v>45</v>
      </c>
      <c r="E555" s="495" t="s">
        <v>43</v>
      </c>
      <c r="F555" s="497">
        <v>2500</v>
      </c>
      <c r="G555" s="497">
        <v>2500</v>
      </c>
      <c r="H555" s="498"/>
      <c r="I555" s="491">
        <f t="shared" si="42"/>
        <v>2500</v>
      </c>
      <c r="J555" s="507">
        <f t="shared" si="43"/>
        <v>0</v>
      </c>
      <c r="K555" s="464">
        <f t="shared" si="44"/>
        <v>1</v>
      </c>
      <c r="L555" s="464">
        <f>IF(J555=1,SUM($J$6:J555),0)</f>
        <v>0</v>
      </c>
      <c r="M555" s="464">
        <f>IF(K555=1,SUM($K$6:K555),0)</f>
        <v>201227420.798931</v>
      </c>
      <c r="N555" s="509">
        <f t="shared" si="45"/>
        <v>201227420.798931</v>
      </c>
      <c r="O555" s="464">
        <f t="shared" si="46"/>
        <v>0</v>
      </c>
      <c r="P555" s="464">
        <f>IF(O555=1,SUM($O$6:O555),0)</f>
        <v>0</v>
      </c>
    </row>
    <row r="556" customHeight="1" spans="1:16">
      <c r="A556" s="483"/>
      <c r="B556" s="493"/>
      <c r="C556" s="203"/>
      <c r="D556" s="494" t="s">
        <v>122</v>
      </c>
      <c r="E556" s="495"/>
      <c r="F556" s="497"/>
      <c r="G556" s="497"/>
      <c r="H556" s="498"/>
      <c r="I556" s="491">
        <f t="shared" si="42"/>
        <v>0</v>
      </c>
      <c r="J556" s="507">
        <f t="shared" si="43"/>
        <v>0</v>
      </c>
      <c r="K556" s="464">
        <f t="shared" si="44"/>
        <v>0</v>
      </c>
      <c r="L556" s="464">
        <f>IF(J556=1,SUM($J$6:J556),0)</f>
        <v>0</v>
      </c>
      <c r="M556" s="464">
        <f>IF(K556=1,SUM($K$6:K556),0)</f>
        <v>0</v>
      </c>
      <c r="N556" s="509">
        <f t="shared" si="45"/>
        <v>0</v>
      </c>
      <c r="O556" s="464">
        <f t="shared" si="46"/>
        <v>0</v>
      </c>
      <c r="P556" s="464">
        <f>IF(O556=1,SUM($O$6:O556),0)</f>
        <v>0</v>
      </c>
    </row>
    <row r="557" customHeight="1" spans="1:16">
      <c r="A557" s="483"/>
      <c r="B557" s="493" t="s">
        <v>599</v>
      </c>
      <c r="C557" s="203" t="s">
        <v>600</v>
      </c>
      <c r="D557" s="494" t="s">
        <v>122</v>
      </c>
      <c r="E557" s="495"/>
      <c r="F557" s="497"/>
      <c r="G557" s="497"/>
      <c r="H557" s="498"/>
      <c r="I557" s="491">
        <f t="shared" si="42"/>
        <v>0</v>
      </c>
      <c r="J557" s="507">
        <f t="shared" si="43"/>
        <v>0</v>
      </c>
      <c r="K557" s="464">
        <f t="shared" si="44"/>
        <v>0</v>
      </c>
      <c r="L557" s="464">
        <f>IF(J557=1,SUM($J$6:J557),0)</f>
        <v>0</v>
      </c>
      <c r="M557" s="464">
        <f>IF(K557=1,SUM($K$6:K557),0)</f>
        <v>0</v>
      </c>
      <c r="N557" s="509">
        <f t="shared" si="45"/>
        <v>0</v>
      </c>
      <c r="O557" s="464">
        <f t="shared" si="46"/>
        <v>0</v>
      </c>
      <c r="P557" s="464">
        <f>IF(O557=1,SUM($O$6:O557),0)</f>
        <v>0</v>
      </c>
    </row>
    <row r="558" customHeight="1" spans="1:16">
      <c r="A558" s="483"/>
      <c r="B558" s="493">
        <v>1</v>
      </c>
      <c r="C558" s="203" t="s">
        <v>601</v>
      </c>
      <c r="D558" s="494" t="s">
        <v>45</v>
      </c>
      <c r="E558" s="495" t="s">
        <v>143</v>
      </c>
      <c r="F558" s="497">
        <v>5950800</v>
      </c>
      <c r="G558" s="497">
        <v>6628600</v>
      </c>
      <c r="H558" s="498"/>
      <c r="I558" s="491">
        <f t="shared" si="42"/>
        <v>6628600</v>
      </c>
      <c r="J558" s="507">
        <f t="shared" si="43"/>
        <v>0</v>
      </c>
      <c r="K558" s="464">
        <f t="shared" si="44"/>
        <v>1</v>
      </c>
      <c r="L558" s="464">
        <f>IF(J558=1,SUM($J$6:J558),0)</f>
        <v>0</v>
      </c>
      <c r="M558" s="464">
        <f>IF(K558=1,SUM($K$6:K558),0)</f>
        <v>201227421.798931</v>
      </c>
      <c r="N558" s="509">
        <f t="shared" si="45"/>
        <v>201227421.798931</v>
      </c>
      <c r="O558" s="464">
        <f t="shared" si="46"/>
        <v>0</v>
      </c>
      <c r="P558" s="464">
        <f>IF(O558=1,SUM($O$6:O558),0)</f>
        <v>0</v>
      </c>
    </row>
    <row r="559" customHeight="1" spans="1:16">
      <c r="A559" s="483"/>
      <c r="B559" s="493">
        <v>2</v>
      </c>
      <c r="C559" s="203" t="s">
        <v>602</v>
      </c>
      <c r="D559" s="494" t="s">
        <v>45</v>
      </c>
      <c r="E559" s="495" t="s">
        <v>143</v>
      </c>
      <c r="F559" s="497">
        <v>5950800</v>
      </c>
      <c r="G559" s="497">
        <v>6628600</v>
      </c>
      <c r="H559" s="498"/>
      <c r="I559" s="491">
        <f t="shared" si="42"/>
        <v>6628600</v>
      </c>
      <c r="J559" s="507">
        <f t="shared" si="43"/>
        <v>0</v>
      </c>
      <c r="K559" s="464">
        <f t="shared" si="44"/>
        <v>1</v>
      </c>
      <c r="L559" s="464">
        <f>IF(J559=1,SUM($J$6:J559),0)</f>
        <v>0</v>
      </c>
      <c r="M559" s="464">
        <f>IF(K559=1,SUM($K$6:K559),0)</f>
        <v>201227422.798931</v>
      </c>
      <c r="N559" s="509">
        <f t="shared" si="45"/>
        <v>201227422.798931</v>
      </c>
      <c r="O559" s="464">
        <f t="shared" si="46"/>
        <v>0</v>
      </c>
      <c r="P559" s="464">
        <f>IF(O559=1,SUM($O$6:O559),0)</f>
        <v>0</v>
      </c>
    </row>
    <row r="560" customHeight="1" spans="1:16">
      <c r="A560" s="483"/>
      <c r="B560" s="493">
        <v>3</v>
      </c>
      <c r="C560" s="203" t="s">
        <v>603</v>
      </c>
      <c r="D560" s="494" t="s">
        <v>45</v>
      </c>
      <c r="E560" s="495" t="s">
        <v>143</v>
      </c>
      <c r="F560" s="497">
        <v>5950800</v>
      </c>
      <c r="G560" s="497">
        <v>6628600</v>
      </c>
      <c r="H560" s="498"/>
      <c r="I560" s="491">
        <f t="shared" si="42"/>
        <v>6628600</v>
      </c>
      <c r="J560" s="507">
        <f t="shared" si="43"/>
        <v>0</v>
      </c>
      <c r="K560" s="464">
        <f t="shared" si="44"/>
        <v>1</v>
      </c>
      <c r="L560" s="464">
        <f>IF(J560=1,SUM($J$6:J560),0)</f>
        <v>0</v>
      </c>
      <c r="M560" s="464">
        <f>IF(K560=1,SUM($K$6:K560),0)</f>
        <v>201227423.798931</v>
      </c>
      <c r="N560" s="509">
        <f t="shared" si="45"/>
        <v>201227423.798931</v>
      </c>
      <c r="O560" s="464">
        <f t="shared" si="46"/>
        <v>0</v>
      </c>
      <c r="P560" s="464">
        <f>IF(O560=1,SUM($O$6:O560),0)</f>
        <v>0</v>
      </c>
    </row>
    <row r="561" customHeight="1" spans="1:16">
      <c r="A561" s="483"/>
      <c r="B561" s="493">
        <v>4</v>
      </c>
      <c r="C561" s="203" t="s">
        <v>604</v>
      </c>
      <c r="D561" s="494" t="s">
        <v>45</v>
      </c>
      <c r="E561" s="495" t="s">
        <v>143</v>
      </c>
      <c r="F561" s="497">
        <v>6374600</v>
      </c>
      <c r="G561" s="497">
        <v>7100700</v>
      </c>
      <c r="H561" s="498"/>
      <c r="I561" s="491">
        <f t="shared" si="42"/>
        <v>7100700</v>
      </c>
      <c r="J561" s="507">
        <f t="shared" si="43"/>
        <v>0</v>
      </c>
      <c r="K561" s="464">
        <f t="shared" si="44"/>
        <v>1</v>
      </c>
      <c r="L561" s="464">
        <f>IF(J561=1,SUM($J$6:J561),0)</f>
        <v>0</v>
      </c>
      <c r="M561" s="464">
        <f>IF(K561=1,SUM($K$6:K561),0)</f>
        <v>201227424.798931</v>
      </c>
      <c r="N561" s="509">
        <f t="shared" si="45"/>
        <v>201227424.798931</v>
      </c>
      <c r="O561" s="464">
        <f t="shared" si="46"/>
        <v>0</v>
      </c>
      <c r="P561" s="464">
        <f>IF(O561=1,SUM($O$6:O561),0)</f>
        <v>0</v>
      </c>
    </row>
    <row r="562" customHeight="1" spans="1:16">
      <c r="A562" s="483"/>
      <c r="B562" s="493">
        <v>5</v>
      </c>
      <c r="C562" s="203" t="s">
        <v>605</v>
      </c>
      <c r="D562" s="494" t="s">
        <v>45</v>
      </c>
      <c r="E562" s="495" t="s">
        <v>143</v>
      </c>
      <c r="F562" s="497">
        <v>6374600</v>
      </c>
      <c r="G562" s="497">
        <v>7100700</v>
      </c>
      <c r="H562" s="498"/>
      <c r="I562" s="491">
        <f t="shared" si="42"/>
        <v>7100700</v>
      </c>
      <c r="J562" s="507">
        <f t="shared" si="43"/>
        <v>0</v>
      </c>
      <c r="K562" s="464">
        <f t="shared" si="44"/>
        <v>1</v>
      </c>
      <c r="L562" s="464">
        <f>IF(J562=1,SUM($J$6:J562),0)</f>
        <v>0</v>
      </c>
      <c r="M562" s="464">
        <f>IF(K562=1,SUM($K$6:K562),0)</f>
        <v>201227425.798931</v>
      </c>
      <c r="N562" s="509">
        <f t="shared" si="45"/>
        <v>201227425.798931</v>
      </c>
      <c r="O562" s="464">
        <f t="shared" si="46"/>
        <v>0</v>
      </c>
      <c r="P562" s="464">
        <f>IF(O562=1,SUM($O$6:O562),0)</f>
        <v>0</v>
      </c>
    </row>
    <row r="563" customHeight="1" spans="1:16">
      <c r="A563" s="483"/>
      <c r="B563" s="493">
        <v>6</v>
      </c>
      <c r="C563" s="203" t="s">
        <v>606</v>
      </c>
      <c r="D563" s="494" t="s">
        <v>45</v>
      </c>
      <c r="E563" s="495" t="s">
        <v>143</v>
      </c>
      <c r="F563" s="497">
        <v>6374600</v>
      </c>
      <c r="G563" s="497">
        <v>7100700</v>
      </c>
      <c r="H563" s="498"/>
      <c r="I563" s="491">
        <f t="shared" si="42"/>
        <v>7100700</v>
      </c>
      <c r="J563" s="507">
        <f t="shared" si="43"/>
        <v>0</v>
      </c>
      <c r="K563" s="464">
        <f t="shared" si="44"/>
        <v>1</v>
      </c>
      <c r="L563" s="464">
        <f>IF(J563=1,SUM($J$6:J563),0)</f>
        <v>0</v>
      </c>
      <c r="M563" s="464">
        <f>IF(K563=1,SUM($K$6:K563),0)</f>
        <v>201227426.798931</v>
      </c>
      <c r="N563" s="509">
        <f t="shared" si="45"/>
        <v>201227426.798931</v>
      </c>
      <c r="O563" s="464">
        <f t="shared" si="46"/>
        <v>0</v>
      </c>
      <c r="P563" s="464">
        <f>IF(O563=1,SUM($O$6:O563),0)</f>
        <v>0</v>
      </c>
    </row>
    <row r="564" customHeight="1" spans="1:16">
      <c r="A564" s="483"/>
      <c r="B564" s="493">
        <v>7</v>
      </c>
      <c r="C564" s="203" t="s">
        <v>607</v>
      </c>
      <c r="D564" s="494" t="s">
        <v>45</v>
      </c>
      <c r="E564" s="495" t="s">
        <v>143</v>
      </c>
      <c r="F564" s="497">
        <v>6374600</v>
      </c>
      <c r="G564" s="497">
        <v>7100700</v>
      </c>
      <c r="H564" s="498"/>
      <c r="I564" s="491">
        <f t="shared" si="42"/>
        <v>7100700</v>
      </c>
      <c r="J564" s="507">
        <f t="shared" si="43"/>
        <v>0</v>
      </c>
      <c r="K564" s="464">
        <f t="shared" si="44"/>
        <v>1</v>
      </c>
      <c r="L564" s="464">
        <f>IF(J564=1,SUM($J$6:J564),0)</f>
        <v>0</v>
      </c>
      <c r="M564" s="464">
        <f>IF(K564=1,SUM($K$6:K564),0)</f>
        <v>201227427.798931</v>
      </c>
      <c r="N564" s="509">
        <f t="shared" si="45"/>
        <v>201227427.798931</v>
      </c>
      <c r="O564" s="464">
        <f t="shared" si="46"/>
        <v>0</v>
      </c>
      <c r="P564" s="464">
        <f>IF(O564=1,SUM($O$6:O564),0)</f>
        <v>0</v>
      </c>
    </row>
    <row r="565" customHeight="1" spans="1:16">
      <c r="A565" s="483"/>
      <c r="B565" s="493">
        <v>8</v>
      </c>
      <c r="C565" s="203" t="s">
        <v>608</v>
      </c>
      <c r="D565" s="494" t="s">
        <v>45</v>
      </c>
      <c r="E565" s="495" t="s">
        <v>143</v>
      </c>
      <c r="F565" s="497">
        <v>4927200</v>
      </c>
      <c r="G565" s="497">
        <v>5488400</v>
      </c>
      <c r="H565" s="498"/>
      <c r="I565" s="491">
        <f t="shared" si="42"/>
        <v>5488400</v>
      </c>
      <c r="J565" s="507">
        <f t="shared" si="43"/>
        <v>0</v>
      </c>
      <c r="K565" s="464">
        <f t="shared" si="44"/>
        <v>1</v>
      </c>
      <c r="L565" s="464">
        <f>IF(J565=1,SUM($J$6:J565),0)</f>
        <v>0</v>
      </c>
      <c r="M565" s="464">
        <f>IF(K565=1,SUM($K$6:K565),0)</f>
        <v>201227428.798931</v>
      </c>
      <c r="N565" s="509">
        <f t="shared" si="45"/>
        <v>201227428.798931</v>
      </c>
      <c r="O565" s="464">
        <f t="shared" si="46"/>
        <v>0</v>
      </c>
      <c r="P565" s="464">
        <f>IF(O565=1,SUM($O$6:O565),0)</f>
        <v>0</v>
      </c>
    </row>
    <row r="566" customHeight="1" spans="1:16">
      <c r="A566" s="483"/>
      <c r="B566" s="493">
        <v>9</v>
      </c>
      <c r="C566" s="203" t="s">
        <v>609</v>
      </c>
      <c r="D566" s="494" t="s">
        <v>45</v>
      </c>
      <c r="E566" s="495" t="s">
        <v>143</v>
      </c>
      <c r="F566" s="497">
        <v>4927200</v>
      </c>
      <c r="G566" s="497">
        <v>5488400</v>
      </c>
      <c r="H566" s="498"/>
      <c r="I566" s="491">
        <f t="shared" si="42"/>
        <v>5488400</v>
      </c>
      <c r="J566" s="507">
        <f t="shared" si="43"/>
        <v>0</v>
      </c>
      <c r="K566" s="464">
        <f t="shared" si="44"/>
        <v>1</v>
      </c>
      <c r="L566" s="464">
        <f>IF(J566=1,SUM($J$6:J566),0)</f>
        <v>0</v>
      </c>
      <c r="M566" s="464">
        <f>IF(K566=1,SUM($K$6:K566),0)</f>
        <v>201227429.798931</v>
      </c>
      <c r="N566" s="509">
        <f t="shared" si="45"/>
        <v>201227429.798931</v>
      </c>
      <c r="O566" s="464">
        <f t="shared" si="46"/>
        <v>0</v>
      </c>
      <c r="P566" s="464">
        <f>IF(O566=1,SUM($O$6:O566),0)</f>
        <v>0</v>
      </c>
    </row>
    <row r="567" customHeight="1" spans="1:16">
      <c r="A567" s="483"/>
      <c r="B567" s="493">
        <v>10</v>
      </c>
      <c r="C567" s="203" t="s">
        <v>610</v>
      </c>
      <c r="D567" s="494" t="s">
        <v>45</v>
      </c>
      <c r="E567" s="495" t="s">
        <v>143</v>
      </c>
      <c r="F567" s="497">
        <v>4927200</v>
      </c>
      <c r="G567" s="497">
        <v>5488400</v>
      </c>
      <c r="H567" s="498"/>
      <c r="I567" s="491">
        <f t="shared" si="42"/>
        <v>5488400</v>
      </c>
      <c r="J567" s="507">
        <f t="shared" si="43"/>
        <v>0</v>
      </c>
      <c r="K567" s="464">
        <f t="shared" si="44"/>
        <v>1</v>
      </c>
      <c r="L567" s="464">
        <f>IF(J567=1,SUM($J$6:J567),0)</f>
        <v>0</v>
      </c>
      <c r="M567" s="464">
        <f>IF(K567=1,SUM($K$6:K567),0)</f>
        <v>201227430.798931</v>
      </c>
      <c r="N567" s="509">
        <f t="shared" si="45"/>
        <v>201227430.798931</v>
      </c>
      <c r="O567" s="464">
        <f t="shared" si="46"/>
        <v>0</v>
      </c>
      <c r="P567" s="464">
        <f>IF(O567=1,SUM($O$6:O567),0)</f>
        <v>0</v>
      </c>
    </row>
    <row r="568" customHeight="1" spans="1:16">
      <c r="A568" s="483"/>
      <c r="B568" s="493">
        <v>11</v>
      </c>
      <c r="C568" s="203" t="s">
        <v>611</v>
      </c>
      <c r="D568" s="494" t="s">
        <v>45</v>
      </c>
      <c r="E568" s="495" t="s">
        <v>143</v>
      </c>
      <c r="F568" s="497">
        <v>5602300</v>
      </c>
      <c r="G568" s="497">
        <v>6240400</v>
      </c>
      <c r="H568" s="498"/>
      <c r="I568" s="491">
        <f t="shared" si="42"/>
        <v>6240400</v>
      </c>
      <c r="J568" s="507">
        <f t="shared" si="43"/>
        <v>0</v>
      </c>
      <c r="K568" s="464">
        <f t="shared" si="44"/>
        <v>1</v>
      </c>
      <c r="L568" s="464">
        <f>IF(J568=1,SUM($J$6:J568),0)</f>
        <v>0</v>
      </c>
      <c r="M568" s="464">
        <f>IF(K568=1,SUM($K$6:K568),0)</f>
        <v>201227431.798931</v>
      </c>
      <c r="N568" s="509">
        <f t="shared" si="45"/>
        <v>201227431.798931</v>
      </c>
      <c r="O568" s="464">
        <f t="shared" si="46"/>
        <v>0</v>
      </c>
      <c r="P568" s="464">
        <f>IF(O568=1,SUM($O$6:O568),0)</f>
        <v>0</v>
      </c>
    </row>
    <row r="569" customHeight="1" spans="1:16">
      <c r="A569" s="483"/>
      <c r="B569" s="493">
        <v>12</v>
      </c>
      <c r="C569" s="203" t="s">
        <v>612</v>
      </c>
      <c r="D569" s="494" t="s">
        <v>45</v>
      </c>
      <c r="E569" s="495" t="s">
        <v>143</v>
      </c>
      <c r="F569" s="497">
        <v>5602300</v>
      </c>
      <c r="G569" s="497">
        <v>6240400</v>
      </c>
      <c r="H569" s="498"/>
      <c r="I569" s="491">
        <f t="shared" si="42"/>
        <v>6240400</v>
      </c>
      <c r="J569" s="507">
        <f t="shared" si="43"/>
        <v>0</v>
      </c>
      <c r="K569" s="464">
        <f t="shared" si="44"/>
        <v>1</v>
      </c>
      <c r="L569" s="464">
        <f>IF(J569=1,SUM($J$6:J569),0)</f>
        <v>0</v>
      </c>
      <c r="M569" s="464">
        <f>IF(K569=1,SUM($K$6:K569),0)</f>
        <v>201227432.798931</v>
      </c>
      <c r="N569" s="509">
        <f t="shared" si="45"/>
        <v>201227432.798931</v>
      </c>
      <c r="O569" s="464">
        <f t="shared" si="46"/>
        <v>0</v>
      </c>
      <c r="P569" s="464">
        <f>IF(O569=1,SUM($O$6:O569),0)</f>
        <v>0</v>
      </c>
    </row>
    <row r="570" customHeight="1" spans="1:16">
      <c r="A570" s="483"/>
      <c r="B570" s="493">
        <v>13</v>
      </c>
      <c r="C570" s="203" t="s">
        <v>613</v>
      </c>
      <c r="D570" s="494" t="s">
        <v>45</v>
      </c>
      <c r="E570" s="495" t="s">
        <v>143</v>
      </c>
      <c r="F570" s="497">
        <v>5602300</v>
      </c>
      <c r="G570" s="497">
        <v>6240400</v>
      </c>
      <c r="H570" s="498"/>
      <c r="I570" s="491">
        <f t="shared" si="42"/>
        <v>6240400</v>
      </c>
      <c r="J570" s="507">
        <f t="shared" si="43"/>
        <v>0</v>
      </c>
      <c r="K570" s="464">
        <f t="shared" si="44"/>
        <v>1</v>
      </c>
      <c r="L570" s="464">
        <f>IF(J570=1,SUM($J$6:J570),0)</f>
        <v>0</v>
      </c>
      <c r="M570" s="464">
        <f>IF(K570=1,SUM($K$6:K570),0)</f>
        <v>201227433.798931</v>
      </c>
      <c r="N570" s="509">
        <f t="shared" si="45"/>
        <v>201227433.798931</v>
      </c>
      <c r="O570" s="464">
        <f t="shared" si="46"/>
        <v>0</v>
      </c>
      <c r="P570" s="464">
        <f>IF(O570=1,SUM($O$6:O570),0)</f>
        <v>0</v>
      </c>
    </row>
    <row r="571" customHeight="1" spans="1:16">
      <c r="A571" s="483"/>
      <c r="B571" s="493">
        <v>14</v>
      </c>
      <c r="C571" s="203" t="s">
        <v>614</v>
      </c>
      <c r="D571" s="494" t="s">
        <v>45</v>
      </c>
      <c r="E571" s="495" t="s">
        <v>143</v>
      </c>
      <c r="F571" s="497">
        <v>5529300</v>
      </c>
      <c r="G571" s="497">
        <v>6159100</v>
      </c>
      <c r="H571" s="498"/>
      <c r="I571" s="491">
        <f t="shared" si="42"/>
        <v>6159100</v>
      </c>
      <c r="J571" s="507">
        <f t="shared" si="43"/>
        <v>0</v>
      </c>
      <c r="K571" s="464">
        <f t="shared" si="44"/>
        <v>1</v>
      </c>
      <c r="L571" s="464">
        <f>IF(J571=1,SUM($J$6:J571),0)</f>
        <v>0</v>
      </c>
      <c r="M571" s="464">
        <f>IF(K571=1,SUM($K$6:K571),0)</f>
        <v>201227434.798931</v>
      </c>
      <c r="N571" s="509">
        <f t="shared" si="45"/>
        <v>201227434.798931</v>
      </c>
      <c r="O571" s="464">
        <f t="shared" si="46"/>
        <v>0</v>
      </c>
      <c r="P571" s="464">
        <f>IF(O571=1,SUM($O$6:O571),0)</f>
        <v>0</v>
      </c>
    </row>
    <row r="572" customHeight="1" spans="1:16">
      <c r="A572" s="483"/>
      <c r="B572" s="493">
        <v>15</v>
      </c>
      <c r="C572" s="203" t="s">
        <v>615</v>
      </c>
      <c r="D572" s="494" t="s">
        <v>45</v>
      </c>
      <c r="E572" s="495" t="s">
        <v>143</v>
      </c>
      <c r="F572" s="497">
        <v>5529300</v>
      </c>
      <c r="G572" s="497">
        <v>6159100</v>
      </c>
      <c r="H572" s="498"/>
      <c r="I572" s="491">
        <f t="shared" si="42"/>
        <v>6159100</v>
      </c>
      <c r="J572" s="507">
        <f t="shared" si="43"/>
        <v>0</v>
      </c>
      <c r="K572" s="464">
        <f t="shared" si="44"/>
        <v>1</v>
      </c>
      <c r="L572" s="464">
        <f>IF(J572=1,SUM($J$6:J572),0)</f>
        <v>0</v>
      </c>
      <c r="M572" s="464">
        <f>IF(K572=1,SUM($K$6:K572),0)</f>
        <v>201227435.798931</v>
      </c>
      <c r="N572" s="509">
        <f t="shared" si="45"/>
        <v>201227435.798931</v>
      </c>
      <c r="O572" s="464">
        <f t="shared" si="46"/>
        <v>0</v>
      </c>
      <c r="P572" s="464">
        <f>IF(O572=1,SUM($O$6:O572),0)</f>
        <v>0</v>
      </c>
    </row>
    <row r="573" customHeight="1" spans="1:16">
      <c r="A573" s="483"/>
      <c r="B573" s="493">
        <v>16</v>
      </c>
      <c r="C573" s="203" t="s">
        <v>616</v>
      </c>
      <c r="D573" s="494" t="s">
        <v>45</v>
      </c>
      <c r="E573" s="495" t="s">
        <v>143</v>
      </c>
      <c r="F573" s="497">
        <v>5529300</v>
      </c>
      <c r="G573" s="497">
        <v>6159100</v>
      </c>
      <c r="H573" s="498"/>
      <c r="I573" s="491">
        <f t="shared" si="42"/>
        <v>6159100</v>
      </c>
      <c r="J573" s="507">
        <f t="shared" si="43"/>
        <v>0</v>
      </c>
      <c r="K573" s="464">
        <f t="shared" si="44"/>
        <v>1</v>
      </c>
      <c r="L573" s="464">
        <f>IF(J573=1,SUM($J$6:J573),0)</f>
        <v>0</v>
      </c>
      <c r="M573" s="464">
        <f>IF(K573=1,SUM($K$6:K573),0)</f>
        <v>201227436.798931</v>
      </c>
      <c r="N573" s="509">
        <f t="shared" si="45"/>
        <v>201227436.798931</v>
      </c>
      <c r="O573" s="464">
        <f t="shared" si="46"/>
        <v>0</v>
      </c>
      <c r="P573" s="464">
        <f>IF(O573=1,SUM($O$6:O573),0)</f>
        <v>0</v>
      </c>
    </row>
    <row r="574" customHeight="1" spans="1:16">
      <c r="A574" s="483"/>
      <c r="B574" s="493">
        <v>17</v>
      </c>
      <c r="C574" s="203" t="s">
        <v>617</v>
      </c>
      <c r="D574" s="494" t="s">
        <v>45</v>
      </c>
      <c r="E574" s="495" t="s">
        <v>143</v>
      </c>
      <c r="F574" s="497">
        <v>5030000</v>
      </c>
      <c r="G574" s="497">
        <v>5602900</v>
      </c>
      <c r="H574" s="498"/>
      <c r="I574" s="491">
        <f t="shared" si="42"/>
        <v>5602900</v>
      </c>
      <c r="J574" s="507">
        <f t="shared" si="43"/>
        <v>0</v>
      </c>
      <c r="K574" s="464">
        <f t="shared" si="44"/>
        <v>1</v>
      </c>
      <c r="L574" s="464">
        <f>IF(J574=1,SUM($J$6:J574),0)</f>
        <v>0</v>
      </c>
      <c r="M574" s="464">
        <f>IF(K574=1,SUM($K$6:K574),0)</f>
        <v>201227437.798931</v>
      </c>
      <c r="N574" s="509">
        <f t="shared" si="45"/>
        <v>201227437.798931</v>
      </c>
      <c r="O574" s="464">
        <f t="shared" si="46"/>
        <v>0</v>
      </c>
      <c r="P574" s="464">
        <f>IF(O574=1,SUM($O$6:O574),0)</f>
        <v>0</v>
      </c>
    </row>
    <row r="575" customHeight="1" spans="1:16">
      <c r="A575" s="483"/>
      <c r="B575" s="493">
        <v>18</v>
      </c>
      <c r="C575" s="203" t="s">
        <v>618</v>
      </c>
      <c r="D575" s="494" t="s">
        <v>45</v>
      </c>
      <c r="E575" s="495" t="s">
        <v>143</v>
      </c>
      <c r="F575" s="497">
        <v>7223500</v>
      </c>
      <c r="G575" s="497">
        <v>8046300</v>
      </c>
      <c r="H575" s="498"/>
      <c r="I575" s="491">
        <f t="shared" si="42"/>
        <v>8046300</v>
      </c>
      <c r="J575" s="507">
        <f t="shared" si="43"/>
        <v>0</v>
      </c>
      <c r="K575" s="464">
        <f t="shared" si="44"/>
        <v>1</v>
      </c>
      <c r="L575" s="464">
        <f>IF(J575=1,SUM($J$6:J575),0)</f>
        <v>0</v>
      </c>
      <c r="M575" s="464">
        <f>IF(K575=1,SUM($K$6:K575),0)</f>
        <v>201227438.798931</v>
      </c>
      <c r="N575" s="509">
        <f t="shared" si="45"/>
        <v>201227438.798931</v>
      </c>
      <c r="O575" s="464">
        <f t="shared" si="46"/>
        <v>0</v>
      </c>
      <c r="P575" s="464">
        <f>IF(O575=1,SUM($O$6:O575),0)</f>
        <v>0</v>
      </c>
    </row>
    <row r="576" customHeight="1" spans="1:16">
      <c r="A576" s="483"/>
      <c r="B576" s="493">
        <v>19</v>
      </c>
      <c r="C576" s="203" t="s">
        <v>619</v>
      </c>
      <c r="D576" s="494" t="s">
        <v>45</v>
      </c>
      <c r="E576" s="495" t="s">
        <v>143</v>
      </c>
      <c r="F576" s="526">
        <v>7275900</v>
      </c>
      <c r="G576" s="526">
        <v>8104600</v>
      </c>
      <c r="H576" s="498"/>
      <c r="I576" s="491">
        <f t="shared" si="42"/>
        <v>8104600</v>
      </c>
      <c r="J576" s="507">
        <f t="shared" si="43"/>
        <v>0</v>
      </c>
      <c r="K576" s="464">
        <f t="shared" si="44"/>
        <v>1</v>
      </c>
      <c r="L576" s="464">
        <f>IF(J576=1,SUM($J$6:J576),0)</f>
        <v>0</v>
      </c>
      <c r="M576" s="464">
        <f>IF(K576=1,SUM($K$6:K576),0)</f>
        <v>201227439.798931</v>
      </c>
      <c r="N576" s="509">
        <f t="shared" si="45"/>
        <v>201227439.798931</v>
      </c>
      <c r="O576" s="464">
        <f t="shared" si="46"/>
        <v>0</v>
      </c>
      <c r="P576" s="464">
        <f>IF(O576=1,SUM($O$6:O576),0)</f>
        <v>0</v>
      </c>
    </row>
    <row r="577" customHeight="1" spans="1:16">
      <c r="A577" s="483"/>
      <c r="B577" s="493">
        <v>20</v>
      </c>
      <c r="C577" s="203" t="s">
        <v>620</v>
      </c>
      <c r="D577" s="494" t="s">
        <v>45</v>
      </c>
      <c r="E577" s="495" t="s">
        <v>143</v>
      </c>
      <c r="F577" s="497">
        <v>7275900</v>
      </c>
      <c r="G577" s="497">
        <v>8104600</v>
      </c>
      <c r="H577" s="498"/>
      <c r="I577" s="491">
        <f t="shared" si="42"/>
        <v>8104600</v>
      </c>
      <c r="J577" s="507">
        <f t="shared" si="43"/>
        <v>0</v>
      </c>
      <c r="K577" s="464">
        <f t="shared" si="44"/>
        <v>1</v>
      </c>
      <c r="L577" s="464">
        <f>IF(J577=1,SUM($J$6:J577),0)</f>
        <v>0</v>
      </c>
      <c r="M577" s="464">
        <f>IF(K577=1,SUM($K$6:K577),0)</f>
        <v>201227440.798931</v>
      </c>
      <c r="N577" s="509">
        <f t="shared" si="45"/>
        <v>201227440.798931</v>
      </c>
      <c r="O577" s="464">
        <f t="shared" si="46"/>
        <v>0</v>
      </c>
      <c r="P577" s="464">
        <f>IF(O577=1,SUM($O$6:O577),0)</f>
        <v>0</v>
      </c>
    </row>
    <row r="578" customHeight="1" spans="1:16">
      <c r="A578" s="483"/>
      <c r="B578" s="493">
        <v>21</v>
      </c>
      <c r="C578" s="203" t="s">
        <v>621</v>
      </c>
      <c r="D578" s="494" t="s">
        <v>45</v>
      </c>
      <c r="E578" s="495" t="s">
        <v>143</v>
      </c>
      <c r="F578" s="497">
        <v>5224600</v>
      </c>
      <c r="G578" s="497">
        <v>5819700</v>
      </c>
      <c r="H578" s="498"/>
      <c r="I578" s="491">
        <f t="shared" si="42"/>
        <v>5819700</v>
      </c>
      <c r="J578" s="507">
        <f t="shared" si="43"/>
        <v>0</v>
      </c>
      <c r="K578" s="464">
        <f t="shared" si="44"/>
        <v>1</v>
      </c>
      <c r="L578" s="464">
        <f>IF(J578=1,SUM($J$6:J578),0)</f>
        <v>0</v>
      </c>
      <c r="M578" s="464">
        <f>IF(K578=1,SUM($K$6:K578),0)</f>
        <v>201227441.798931</v>
      </c>
      <c r="N578" s="509">
        <f t="shared" si="45"/>
        <v>201227441.798931</v>
      </c>
      <c r="O578" s="464">
        <f t="shared" si="46"/>
        <v>0</v>
      </c>
      <c r="P578" s="464">
        <f>IF(O578=1,SUM($O$6:O578),0)</f>
        <v>0</v>
      </c>
    </row>
    <row r="579" customHeight="1" spans="1:16">
      <c r="A579" s="483"/>
      <c r="B579" s="493">
        <v>22</v>
      </c>
      <c r="C579" s="203" t="s">
        <v>622</v>
      </c>
      <c r="D579" s="494" t="s">
        <v>45</v>
      </c>
      <c r="E579" s="495" t="s">
        <v>143</v>
      </c>
      <c r="F579" s="497">
        <v>5224600</v>
      </c>
      <c r="G579" s="497">
        <v>5819700</v>
      </c>
      <c r="H579" s="498"/>
      <c r="I579" s="491">
        <f t="shared" si="42"/>
        <v>5819700</v>
      </c>
      <c r="J579" s="507">
        <f t="shared" si="43"/>
        <v>0</v>
      </c>
      <c r="K579" s="464">
        <f t="shared" si="44"/>
        <v>1</v>
      </c>
      <c r="L579" s="464">
        <f>IF(J579=1,SUM($J$6:J579),0)</f>
        <v>0</v>
      </c>
      <c r="M579" s="464">
        <f>IF(K579=1,SUM($K$6:K579),0)</f>
        <v>201227442.798931</v>
      </c>
      <c r="N579" s="509">
        <f t="shared" si="45"/>
        <v>201227442.798931</v>
      </c>
      <c r="O579" s="464">
        <f t="shared" si="46"/>
        <v>0</v>
      </c>
      <c r="P579" s="464">
        <f>IF(O579=1,SUM($O$6:O579),0)</f>
        <v>0</v>
      </c>
    </row>
    <row r="580" customHeight="1" spans="1:16">
      <c r="A580" s="483"/>
      <c r="B580" s="493">
        <v>23</v>
      </c>
      <c r="C580" s="203" t="s">
        <v>623</v>
      </c>
      <c r="D580" s="494" t="s">
        <v>45</v>
      </c>
      <c r="E580" s="495" t="s">
        <v>143</v>
      </c>
      <c r="F580" s="497">
        <v>2857700</v>
      </c>
      <c r="G580" s="497">
        <v>3183200</v>
      </c>
      <c r="H580" s="498"/>
      <c r="I580" s="491">
        <f t="shared" ref="I580:I681" si="47">IF($I$5=$G$4,G580,(IF($I$5=$F$4,F580,0)))</f>
        <v>3183200</v>
      </c>
      <c r="J580" s="507">
        <f t="shared" si="43"/>
        <v>0</v>
      </c>
      <c r="K580" s="464">
        <f t="shared" si="44"/>
        <v>1</v>
      </c>
      <c r="L580" s="464">
        <f>IF(J580=1,SUM($J$6:J580),0)</f>
        <v>0</v>
      </c>
      <c r="M580" s="464">
        <f>IF(K580=1,SUM($K$6:K580),0)</f>
        <v>201227443.798931</v>
      </c>
      <c r="N580" s="509">
        <f t="shared" si="45"/>
        <v>201227443.798931</v>
      </c>
      <c r="O580" s="464">
        <f t="shared" si="46"/>
        <v>0</v>
      </c>
      <c r="P580" s="464">
        <f>IF(O580=1,SUM($O$6:O580),0)</f>
        <v>0</v>
      </c>
    </row>
    <row r="581" customHeight="1" spans="1:16">
      <c r="A581" s="483"/>
      <c r="B581" s="493">
        <v>24</v>
      </c>
      <c r="C581" s="203" t="s">
        <v>624</v>
      </c>
      <c r="D581" s="494" t="s">
        <v>45</v>
      </c>
      <c r="E581" s="495" t="s">
        <v>143</v>
      </c>
      <c r="F581" s="497">
        <v>2857700</v>
      </c>
      <c r="G581" s="497">
        <v>3183200</v>
      </c>
      <c r="H581" s="498"/>
      <c r="I581" s="491">
        <f t="shared" si="47"/>
        <v>3183200</v>
      </c>
      <c r="J581" s="507">
        <f t="shared" si="43"/>
        <v>0</v>
      </c>
      <c r="K581" s="464">
        <f t="shared" si="44"/>
        <v>1</v>
      </c>
      <c r="L581" s="464">
        <f>IF(J581=1,SUM($J$6:J581),0)</f>
        <v>0</v>
      </c>
      <c r="M581" s="464">
        <f>IF(K581=1,SUM($K$6:K581),0)</f>
        <v>201227444.798931</v>
      </c>
      <c r="N581" s="509">
        <f t="shared" si="45"/>
        <v>201227444.798931</v>
      </c>
      <c r="O581" s="464">
        <f t="shared" si="46"/>
        <v>0</v>
      </c>
      <c r="P581" s="464">
        <f>IF(O581=1,SUM($O$6:O581),0)</f>
        <v>0</v>
      </c>
    </row>
    <row r="582" customHeight="1" spans="1:16">
      <c r="A582" s="483"/>
      <c r="B582" s="493">
        <v>25</v>
      </c>
      <c r="C582" s="203" t="s">
        <v>625</v>
      </c>
      <c r="D582" s="494" t="s">
        <v>45</v>
      </c>
      <c r="E582" s="495" t="s">
        <v>143</v>
      </c>
      <c r="F582" s="497">
        <v>3401800</v>
      </c>
      <c r="G582" s="497">
        <v>3789300</v>
      </c>
      <c r="H582" s="498"/>
      <c r="I582" s="491">
        <f t="shared" si="47"/>
        <v>3789300</v>
      </c>
      <c r="J582" s="507">
        <f t="shared" si="43"/>
        <v>0</v>
      </c>
      <c r="K582" s="464">
        <f t="shared" si="44"/>
        <v>1</v>
      </c>
      <c r="L582" s="464">
        <f>IF(J582=1,SUM($J$6:J582),0)</f>
        <v>0</v>
      </c>
      <c r="M582" s="464">
        <f>IF(K582=1,SUM($K$6:K582),0)</f>
        <v>201227445.798931</v>
      </c>
      <c r="N582" s="509">
        <f t="shared" si="45"/>
        <v>201227445.798931</v>
      </c>
      <c r="O582" s="464">
        <f t="shared" si="46"/>
        <v>0</v>
      </c>
      <c r="P582" s="464">
        <f>IF(O582=1,SUM($O$6:O582),0)</f>
        <v>0</v>
      </c>
    </row>
    <row r="583" customHeight="1" spans="1:16">
      <c r="A583" s="483"/>
      <c r="B583" s="493">
        <v>26</v>
      </c>
      <c r="C583" s="203" t="s">
        <v>626</v>
      </c>
      <c r="D583" s="494" t="s">
        <v>45</v>
      </c>
      <c r="E583" s="495" t="s">
        <v>143</v>
      </c>
      <c r="F583" s="497">
        <v>2935500</v>
      </c>
      <c r="G583" s="497">
        <v>3269900</v>
      </c>
      <c r="H583" s="523"/>
      <c r="I583" s="491">
        <f t="shared" si="47"/>
        <v>3269900</v>
      </c>
      <c r="J583" s="507">
        <f t="shared" si="43"/>
        <v>0</v>
      </c>
      <c r="K583" s="464">
        <f t="shared" si="44"/>
        <v>1</v>
      </c>
      <c r="L583" s="464">
        <f>IF(J583=1,SUM($J$6:J583),0)</f>
        <v>0</v>
      </c>
      <c r="M583" s="464">
        <f>IF(K583=1,SUM($K$6:K583),0)</f>
        <v>201227446.798931</v>
      </c>
      <c r="N583" s="509">
        <f t="shared" si="45"/>
        <v>201227446.798931</v>
      </c>
      <c r="O583" s="464">
        <f t="shared" si="46"/>
        <v>0</v>
      </c>
      <c r="P583" s="464">
        <f>IF(O583=1,SUM($O$6:O583),0)</f>
        <v>0</v>
      </c>
    </row>
    <row r="584" customHeight="1" spans="1:16">
      <c r="A584" s="483"/>
      <c r="B584" s="493">
        <v>27</v>
      </c>
      <c r="C584" s="203" t="s">
        <v>627</v>
      </c>
      <c r="D584" s="494" t="s">
        <v>45</v>
      </c>
      <c r="E584" s="495" t="s">
        <v>143</v>
      </c>
      <c r="F584" s="497">
        <v>4180700</v>
      </c>
      <c r="G584" s="497">
        <v>4656900</v>
      </c>
      <c r="H584" s="523"/>
      <c r="I584" s="491">
        <f t="shared" si="47"/>
        <v>4656900</v>
      </c>
      <c r="J584" s="507">
        <f t="shared" si="43"/>
        <v>0</v>
      </c>
      <c r="K584" s="464">
        <f t="shared" si="44"/>
        <v>1</v>
      </c>
      <c r="L584" s="464">
        <f>IF(J584=1,SUM($J$6:J584),0)</f>
        <v>0</v>
      </c>
      <c r="M584" s="464">
        <f>IF(K584=1,SUM($K$6:K584),0)</f>
        <v>201227447.798931</v>
      </c>
      <c r="N584" s="509">
        <f t="shared" si="45"/>
        <v>201227447.798931</v>
      </c>
      <c r="O584" s="464">
        <f t="shared" si="46"/>
        <v>0</v>
      </c>
      <c r="P584" s="464">
        <f>IF(O584=1,SUM($O$6:O584),0)</f>
        <v>0</v>
      </c>
    </row>
    <row r="585" customHeight="1" spans="1:16">
      <c r="A585" s="483"/>
      <c r="B585" s="493">
        <v>28</v>
      </c>
      <c r="C585" s="203" t="s">
        <v>628</v>
      </c>
      <c r="D585" s="494" t="s">
        <v>45</v>
      </c>
      <c r="E585" s="495" t="s">
        <v>143</v>
      </c>
      <c r="F585" s="497">
        <v>7316100</v>
      </c>
      <c r="G585" s="497">
        <v>8149400</v>
      </c>
      <c r="H585" s="523"/>
      <c r="I585" s="491">
        <f t="shared" si="47"/>
        <v>8149400</v>
      </c>
      <c r="J585" s="507">
        <f t="shared" ref="J585:J648" si="48">IF(D585="MDU-KD",1,0)</f>
        <v>0</v>
      </c>
      <c r="K585" s="464">
        <f t="shared" ref="K585:K648" si="49">IF(D585="HDW",1,0)</f>
        <v>1</v>
      </c>
      <c r="L585" s="464">
        <f>IF(J585=1,SUM($J$6:J585),0)</f>
        <v>0</v>
      </c>
      <c r="M585" s="464">
        <f>IF(K585=1,SUM($K$6:K585),0)</f>
        <v>201227448.798931</v>
      </c>
      <c r="N585" s="509">
        <f t="shared" ref="N585:N648" si="50">IF(L585=0,M585,L585)</f>
        <v>201227448.798931</v>
      </c>
      <c r="O585" s="464">
        <f t="shared" ref="O585:O648" si="51">IF(E585=0,0,IF(LEFT(C585,11)="Tiang Beton",1,0))</f>
        <v>0</v>
      </c>
      <c r="P585" s="464">
        <f>IF(O585=1,SUM($O$6:O585),0)</f>
        <v>0</v>
      </c>
    </row>
    <row r="586" customHeight="1" spans="1:16">
      <c r="A586" s="483"/>
      <c r="B586" s="493">
        <v>29</v>
      </c>
      <c r="C586" s="203" t="s">
        <v>629</v>
      </c>
      <c r="D586" s="494" t="s">
        <v>45</v>
      </c>
      <c r="E586" s="495" t="s">
        <v>43</v>
      </c>
      <c r="F586" s="497">
        <v>34800</v>
      </c>
      <c r="G586" s="497">
        <v>38800</v>
      </c>
      <c r="H586" s="523"/>
      <c r="I586" s="491">
        <f t="shared" si="47"/>
        <v>38800</v>
      </c>
      <c r="J586" s="507">
        <f t="shared" si="48"/>
        <v>0</v>
      </c>
      <c r="K586" s="464">
        <f t="shared" si="49"/>
        <v>1</v>
      </c>
      <c r="L586" s="464">
        <f>IF(J586=1,SUM($J$6:J586),0)</f>
        <v>0</v>
      </c>
      <c r="M586" s="464">
        <f>IF(K586=1,SUM($K$6:K586),0)</f>
        <v>201227449.798931</v>
      </c>
      <c r="N586" s="509">
        <f t="shared" si="50"/>
        <v>201227449.798931</v>
      </c>
      <c r="O586" s="464">
        <f t="shared" si="51"/>
        <v>0</v>
      </c>
      <c r="P586" s="464">
        <f>IF(O586=1,SUM($O$6:O586),0)</f>
        <v>0</v>
      </c>
    </row>
    <row r="587" customHeight="1" spans="1:16">
      <c r="A587" s="483"/>
      <c r="B587" s="493">
        <v>30</v>
      </c>
      <c r="C587" s="203" t="s">
        <v>630</v>
      </c>
      <c r="D587" s="494" t="s">
        <v>45</v>
      </c>
      <c r="E587" s="495" t="s">
        <v>43</v>
      </c>
      <c r="F587" s="497">
        <v>11200</v>
      </c>
      <c r="G587" s="497">
        <v>12500</v>
      </c>
      <c r="H587" s="523"/>
      <c r="I587" s="491">
        <f t="shared" si="47"/>
        <v>12500</v>
      </c>
      <c r="J587" s="507">
        <f t="shared" si="48"/>
        <v>0</v>
      </c>
      <c r="K587" s="464">
        <f t="shared" si="49"/>
        <v>1</v>
      </c>
      <c r="L587" s="464">
        <f>IF(J587=1,SUM($J$6:J587),0)</f>
        <v>0</v>
      </c>
      <c r="M587" s="464">
        <f>IF(K587=1,SUM($K$6:K587),0)</f>
        <v>201227450.798931</v>
      </c>
      <c r="N587" s="509">
        <f t="shared" si="50"/>
        <v>201227450.798931</v>
      </c>
      <c r="O587" s="464">
        <f t="shared" si="51"/>
        <v>0</v>
      </c>
      <c r="P587" s="464">
        <f>IF(O587=1,SUM($O$6:O587),0)</f>
        <v>0</v>
      </c>
    </row>
    <row r="588" customHeight="1" spans="1:16">
      <c r="A588" s="483"/>
      <c r="B588" s="493">
        <v>31</v>
      </c>
      <c r="C588" s="203" t="s">
        <v>631</v>
      </c>
      <c r="D588" s="494" t="s">
        <v>45</v>
      </c>
      <c r="E588" s="495" t="s">
        <v>43</v>
      </c>
      <c r="F588" s="497">
        <v>6100</v>
      </c>
      <c r="G588" s="497">
        <v>6100</v>
      </c>
      <c r="H588" s="523"/>
      <c r="I588" s="491">
        <f t="shared" si="47"/>
        <v>6100</v>
      </c>
      <c r="J588" s="507">
        <f t="shared" si="48"/>
        <v>0</v>
      </c>
      <c r="K588" s="464">
        <f t="shared" si="49"/>
        <v>1</v>
      </c>
      <c r="L588" s="464">
        <f>IF(J588=1,SUM($J$6:J588),0)</f>
        <v>0</v>
      </c>
      <c r="M588" s="464">
        <f>IF(K588=1,SUM($K$6:K588),0)</f>
        <v>201227451.798931</v>
      </c>
      <c r="N588" s="509">
        <f t="shared" si="50"/>
        <v>201227451.798931</v>
      </c>
      <c r="O588" s="464">
        <f t="shared" si="51"/>
        <v>0</v>
      </c>
      <c r="P588" s="464">
        <f>IF(O588=1,SUM($O$6:O588),0)</f>
        <v>0</v>
      </c>
    </row>
    <row r="589" customHeight="1" spans="1:16">
      <c r="A589" s="483"/>
      <c r="B589" s="493">
        <v>32</v>
      </c>
      <c r="C589" s="203" t="s">
        <v>632</v>
      </c>
      <c r="D589" s="494" t="s">
        <v>45</v>
      </c>
      <c r="E589" s="495" t="s">
        <v>43</v>
      </c>
      <c r="F589" s="497">
        <v>18200</v>
      </c>
      <c r="G589" s="497">
        <v>38718.5</v>
      </c>
      <c r="H589" s="523"/>
      <c r="I589" s="491">
        <f t="shared" si="47"/>
        <v>38718.5</v>
      </c>
      <c r="J589" s="507">
        <f t="shared" si="48"/>
        <v>0</v>
      </c>
      <c r="K589" s="464">
        <f t="shared" si="49"/>
        <v>1</v>
      </c>
      <c r="L589" s="464">
        <f>IF(J589=1,SUM($J$6:J589),0)</f>
        <v>0</v>
      </c>
      <c r="M589" s="464">
        <f>IF(K589=1,SUM($K$6:K589),0)</f>
        <v>201227452.798931</v>
      </c>
      <c r="N589" s="509">
        <f t="shared" si="50"/>
        <v>201227452.798931</v>
      </c>
      <c r="O589" s="464">
        <f t="shared" si="51"/>
        <v>0</v>
      </c>
      <c r="P589" s="464">
        <f>IF(O589=1,SUM($O$6:O589),0)</f>
        <v>0</v>
      </c>
    </row>
    <row r="590" customHeight="1" spans="1:16">
      <c r="A590" s="483"/>
      <c r="B590" s="493">
        <v>33</v>
      </c>
      <c r="C590" s="203" t="s">
        <v>633</v>
      </c>
      <c r="D590" s="494" t="s">
        <v>45</v>
      </c>
      <c r="E590" s="495" t="s">
        <v>43</v>
      </c>
      <c r="F590" s="497">
        <v>83900</v>
      </c>
      <c r="G590" s="497">
        <v>218596</v>
      </c>
      <c r="H590" s="523"/>
      <c r="I590" s="491">
        <f t="shared" si="47"/>
        <v>218596</v>
      </c>
      <c r="J590" s="507">
        <f t="shared" si="48"/>
        <v>0</v>
      </c>
      <c r="K590" s="464">
        <f t="shared" si="49"/>
        <v>1</v>
      </c>
      <c r="L590" s="464">
        <f>IF(J590=1,SUM($J$6:J590),0)</f>
        <v>0</v>
      </c>
      <c r="M590" s="464">
        <f>IF(K590=1,SUM($K$6:K590),0)</f>
        <v>201227453.798931</v>
      </c>
      <c r="N590" s="509">
        <f t="shared" si="50"/>
        <v>201227453.798931</v>
      </c>
      <c r="O590" s="464">
        <f t="shared" si="51"/>
        <v>0</v>
      </c>
      <c r="P590" s="464">
        <f>IF(O590=1,SUM($O$6:O590),0)</f>
        <v>0</v>
      </c>
    </row>
    <row r="591" customHeight="1" spans="1:16">
      <c r="A591" s="483"/>
      <c r="B591" s="493">
        <v>34</v>
      </c>
      <c r="C591" s="203" t="s">
        <v>634</v>
      </c>
      <c r="D591" s="494" t="s">
        <v>45</v>
      </c>
      <c r="E591" s="495" t="s">
        <v>43</v>
      </c>
      <c r="F591" s="497">
        <v>148000</v>
      </c>
      <c r="G591" s="497">
        <v>680475</v>
      </c>
      <c r="H591" s="523"/>
      <c r="I591" s="491">
        <f t="shared" si="47"/>
        <v>680475</v>
      </c>
      <c r="J591" s="507">
        <f t="shared" si="48"/>
        <v>0</v>
      </c>
      <c r="K591" s="464">
        <f t="shared" si="49"/>
        <v>1</v>
      </c>
      <c r="L591" s="464">
        <f>IF(J591=1,SUM($J$6:J591),0)</f>
        <v>0</v>
      </c>
      <c r="M591" s="464">
        <f>IF(K591=1,SUM($K$6:K591),0)</f>
        <v>201227454.798931</v>
      </c>
      <c r="N591" s="509">
        <f t="shared" si="50"/>
        <v>201227454.798931</v>
      </c>
      <c r="O591" s="464">
        <f t="shared" si="51"/>
        <v>0</v>
      </c>
      <c r="P591" s="464">
        <f>IF(O591=1,SUM($O$6:O591),0)</f>
        <v>0</v>
      </c>
    </row>
    <row r="592" customHeight="1" spans="1:16">
      <c r="A592" s="483"/>
      <c r="B592" s="493">
        <v>35</v>
      </c>
      <c r="C592" s="203" t="s">
        <v>635</v>
      </c>
      <c r="D592" s="494" t="s">
        <v>45</v>
      </c>
      <c r="E592" s="495" t="s">
        <v>43</v>
      </c>
      <c r="F592" s="497">
        <v>1000000</v>
      </c>
      <c r="G592" s="497">
        <v>1000000</v>
      </c>
      <c r="H592" s="523"/>
      <c r="I592" s="491">
        <f t="shared" si="47"/>
        <v>1000000</v>
      </c>
      <c r="J592" s="507">
        <f t="shared" si="48"/>
        <v>0</v>
      </c>
      <c r="K592" s="464">
        <f t="shared" si="49"/>
        <v>1</v>
      </c>
      <c r="L592" s="464">
        <f>IF(J592=1,SUM($J$6:J592),0)</f>
        <v>0</v>
      </c>
      <c r="M592" s="464">
        <f>IF(K592=1,SUM($K$6:K592),0)</f>
        <v>201227455.798931</v>
      </c>
      <c r="N592" s="509">
        <f t="shared" si="50"/>
        <v>201227455.798931</v>
      </c>
      <c r="O592" s="464">
        <f t="shared" si="51"/>
        <v>0</v>
      </c>
      <c r="P592" s="464">
        <f>IF(O592=1,SUM($O$6:O592),0)</f>
        <v>0</v>
      </c>
    </row>
    <row r="593" customHeight="1" spans="1:16">
      <c r="A593" s="483"/>
      <c r="B593" s="493">
        <v>36</v>
      </c>
      <c r="C593" s="203" t="s">
        <v>636</v>
      </c>
      <c r="D593" s="494" t="s">
        <v>45</v>
      </c>
      <c r="E593" s="495" t="s">
        <v>43</v>
      </c>
      <c r="F593" s="497">
        <v>22500</v>
      </c>
      <c r="G593" s="497">
        <v>25100</v>
      </c>
      <c r="H593" s="523"/>
      <c r="I593" s="491">
        <f t="shared" si="47"/>
        <v>25100</v>
      </c>
      <c r="J593" s="507">
        <f t="shared" si="48"/>
        <v>0</v>
      </c>
      <c r="K593" s="464">
        <f t="shared" si="49"/>
        <v>1</v>
      </c>
      <c r="L593" s="464">
        <f>IF(J593=1,SUM($J$6:J593),0)</f>
        <v>0</v>
      </c>
      <c r="M593" s="464">
        <f>IF(K593=1,SUM($K$6:K593),0)</f>
        <v>201227456.798931</v>
      </c>
      <c r="N593" s="509">
        <f t="shared" si="50"/>
        <v>201227456.798931</v>
      </c>
      <c r="O593" s="464">
        <f t="shared" si="51"/>
        <v>0</v>
      </c>
      <c r="P593" s="464">
        <f>IF(O593=1,SUM($O$6:O593),0)</f>
        <v>0</v>
      </c>
    </row>
    <row r="594" customHeight="1" spans="1:16">
      <c r="A594" s="483"/>
      <c r="B594" s="493">
        <v>37</v>
      </c>
      <c r="C594" s="203" t="s">
        <v>637</v>
      </c>
      <c r="D594" s="494" t="s">
        <v>45</v>
      </c>
      <c r="E594" s="495" t="s">
        <v>43</v>
      </c>
      <c r="F594" s="497">
        <v>8000</v>
      </c>
      <c r="G594" s="497">
        <v>8900</v>
      </c>
      <c r="H594" s="523"/>
      <c r="I594" s="491">
        <f t="shared" si="47"/>
        <v>8900</v>
      </c>
      <c r="J594" s="507">
        <f t="shared" si="48"/>
        <v>0</v>
      </c>
      <c r="K594" s="464">
        <f t="shared" si="49"/>
        <v>1</v>
      </c>
      <c r="L594" s="464">
        <f>IF(J594=1,SUM($J$6:J594),0)</f>
        <v>0</v>
      </c>
      <c r="M594" s="464">
        <f>IF(K594=1,SUM($K$6:K594),0)</f>
        <v>201227457.798931</v>
      </c>
      <c r="N594" s="509">
        <f t="shared" si="50"/>
        <v>201227457.798931</v>
      </c>
      <c r="O594" s="464">
        <f t="shared" si="51"/>
        <v>0</v>
      </c>
      <c r="P594" s="464">
        <f>IF(O594=1,SUM($O$6:O594),0)</f>
        <v>0</v>
      </c>
    </row>
    <row r="595" customHeight="1" spans="1:16">
      <c r="A595" s="483"/>
      <c r="B595" s="493">
        <v>38</v>
      </c>
      <c r="C595" s="203" t="s">
        <v>638</v>
      </c>
      <c r="D595" s="494" t="s">
        <v>45</v>
      </c>
      <c r="E595" s="495" t="s">
        <v>43</v>
      </c>
      <c r="F595" s="497">
        <v>3700</v>
      </c>
      <c r="G595" s="497">
        <v>4100</v>
      </c>
      <c r="H595" s="523"/>
      <c r="I595" s="491">
        <f t="shared" si="47"/>
        <v>4100</v>
      </c>
      <c r="J595" s="507">
        <f t="shared" si="48"/>
        <v>0</v>
      </c>
      <c r="K595" s="464">
        <f t="shared" si="49"/>
        <v>1</v>
      </c>
      <c r="L595" s="464">
        <f>IF(J595=1,SUM($J$6:J595),0)</f>
        <v>0</v>
      </c>
      <c r="M595" s="464">
        <f>IF(K595=1,SUM($K$6:K595),0)</f>
        <v>201227458.798931</v>
      </c>
      <c r="N595" s="509">
        <f t="shared" si="50"/>
        <v>201227458.798931</v>
      </c>
      <c r="O595" s="464">
        <f t="shared" si="51"/>
        <v>0</v>
      </c>
      <c r="P595" s="464">
        <f>IF(O595=1,SUM($O$6:O595),0)</f>
        <v>0</v>
      </c>
    </row>
    <row r="596" customHeight="1" spans="1:16">
      <c r="A596" s="483"/>
      <c r="B596" s="493">
        <v>39</v>
      </c>
      <c r="C596" s="527" t="s">
        <v>639</v>
      </c>
      <c r="D596" s="494" t="s">
        <v>45</v>
      </c>
      <c r="E596" s="495" t="s">
        <v>43</v>
      </c>
      <c r="F596" s="497">
        <v>200000</v>
      </c>
      <c r="G596" s="497">
        <v>200000</v>
      </c>
      <c r="H596" s="523"/>
      <c r="I596" s="491">
        <f t="shared" si="47"/>
        <v>200000</v>
      </c>
      <c r="J596" s="507">
        <f t="shared" si="48"/>
        <v>0</v>
      </c>
      <c r="K596" s="464">
        <f t="shared" si="49"/>
        <v>1</v>
      </c>
      <c r="L596" s="464">
        <f>IF(J596=1,SUM($J$6:J596),0)</f>
        <v>0</v>
      </c>
      <c r="M596" s="464">
        <f>IF(K596=1,SUM($K$6:K596),0)</f>
        <v>201227459.798931</v>
      </c>
      <c r="N596" s="509">
        <f t="shared" si="50"/>
        <v>201227459.798931</v>
      </c>
      <c r="O596" s="464">
        <f t="shared" si="51"/>
        <v>0</v>
      </c>
      <c r="P596" s="464">
        <f>IF(O596=1,SUM($O$6:O596),0)</f>
        <v>0</v>
      </c>
    </row>
    <row r="597" customHeight="1" spans="1:16">
      <c r="A597" s="483"/>
      <c r="B597" s="493"/>
      <c r="C597" s="203" t="s">
        <v>122</v>
      </c>
      <c r="D597" s="494" t="s">
        <v>122</v>
      </c>
      <c r="E597" s="495"/>
      <c r="F597" s="497"/>
      <c r="G597" s="497"/>
      <c r="H597" s="523"/>
      <c r="I597" s="491">
        <f t="shared" si="47"/>
        <v>0</v>
      </c>
      <c r="J597" s="507">
        <f t="shared" si="48"/>
        <v>0</v>
      </c>
      <c r="K597" s="464">
        <f t="shared" si="49"/>
        <v>0</v>
      </c>
      <c r="L597" s="464">
        <f>IF(J597=1,SUM($J$6:J597),0)</f>
        <v>0</v>
      </c>
      <c r="M597" s="464">
        <f>IF(K597=1,SUM($K$6:K597),0)</f>
        <v>0</v>
      </c>
      <c r="N597" s="509">
        <f t="shared" si="50"/>
        <v>0</v>
      </c>
      <c r="O597" s="464">
        <f t="shared" si="51"/>
        <v>0</v>
      </c>
      <c r="P597" s="464">
        <f>IF(O597=1,SUM($O$6:O597),0)</f>
        <v>0</v>
      </c>
    </row>
    <row r="598" customHeight="1" spans="1:16">
      <c r="A598" s="483"/>
      <c r="B598" s="493" t="s">
        <v>640</v>
      </c>
      <c r="C598" s="203" t="s">
        <v>641</v>
      </c>
      <c r="D598" s="494" t="s">
        <v>122</v>
      </c>
      <c r="E598" s="495"/>
      <c r="F598" s="497"/>
      <c r="G598" s="497"/>
      <c r="H598" s="523"/>
      <c r="I598" s="491">
        <f t="shared" si="47"/>
        <v>0</v>
      </c>
      <c r="J598" s="507">
        <f t="shared" si="48"/>
        <v>0</v>
      </c>
      <c r="K598" s="464">
        <f t="shared" si="49"/>
        <v>0</v>
      </c>
      <c r="L598" s="464">
        <f>IF(J598=1,SUM($J$6:J598),0)</f>
        <v>0</v>
      </c>
      <c r="M598" s="464">
        <f>IF(K598=1,SUM($K$6:K598),0)</f>
        <v>0</v>
      </c>
      <c r="N598" s="509">
        <f t="shared" si="50"/>
        <v>0</v>
      </c>
      <c r="O598" s="464">
        <f t="shared" si="51"/>
        <v>0</v>
      </c>
      <c r="P598" s="464">
        <f>IF(O598=1,SUM($O$6:O598),0)</f>
        <v>0</v>
      </c>
    </row>
    <row r="599" customHeight="1" spans="1:16">
      <c r="A599" s="483"/>
      <c r="B599" s="493">
        <v>1</v>
      </c>
      <c r="C599" s="203" t="s">
        <v>642</v>
      </c>
      <c r="D599" s="494" t="s">
        <v>45</v>
      </c>
      <c r="E599" s="495" t="s">
        <v>643</v>
      </c>
      <c r="F599" s="497">
        <v>200000</v>
      </c>
      <c r="G599" s="497">
        <v>200000</v>
      </c>
      <c r="H599" s="523"/>
      <c r="I599" s="491">
        <f t="shared" si="47"/>
        <v>200000</v>
      </c>
      <c r="J599" s="507">
        <f t="shared" si="48"/>
        <v>0</v>
      </c>
      <c r="K599" s="464">
        <f t="shared" si="49"/>
        <v>1</v>
      </c>
      <c r="L599" s="464">
        <f>IF(J599=1,SUM($J$6:J599),0)</f>
        <v>0</v>
      </c>
      <c r="M599" s="464">
        <f>IF(K599=1,SUM($K$6:K599),0)</f>
        <v>201227460.798931</v>
      </c>
      <c r="N599" s="509">
        <f t="shared" si="50"/>
        <v>201227460.798931</v>
      </c>
      <c r="O599" s="464">
        <f t="shared" si="51"/>
        <v>0</v>
      </c>
      <c r="P599" s="464">
        <f>IF(O599=1,SUM($O$6:O599),0)</f>
        <v>0</v>
      </c>
    </row>
    <row r="600" customHeight="1" spans="1:16">
      <c r="A600" s="483"/>
      <c r="B600" s="493">
        <v>2</v>
      </c>
      <c r="C600" s="203" t="s">
        <v>644</v>
      </c>
      <c r="D600" s="494" t="s">
        <v>45</v>
      </c>
      <c r="E600" s="495" t="s">
        <v>643</v>
      </c>
      <c r="F600" s="497">
        <v>2172500</v>
      </c>
      <c r="G600" s="497">
        <v>2172500</v>
      </c>
      <c r="H600" s="523"/>
      <c r="I600" s="491">
        <f t="shared" si="47"/>
        <v>2172500</v>
      </c>
      <c r="J600" s="507">
        <f t="shared" si="48"/>
        <v>0</v>
      </c>
      <c r="K600" s="464">
        <f t="shared" si="49"/>
        <v>1</v>
      </c>
      <c r="L600" s="464">
        <f>IF(J600=1,SUM($J$6:J600),0)</f>
        <v>0</v>
      </c>
      <c r="M600" s="464">
        <f>IF(K600=1,SUM($K$6:K600),0)</f>
        <v>201227461.798931</v>
      </c>
      <c r="N600" s="509">
        <f t="shared" si="50"/>
        <v>201227461.798931</v>
      </c>
      <c r="O600" s="464">
        <f t="shared" si="51"/>
        <v>0</v>
      </c>
      <c r="P600" s="464">
        <f>IF(O600=1,SUM($O$6:O600),0)</f>
        <v>0</v>
      </c>
    </row>
    <row r="601" customHeight="1" spans="1:16">
      <c r="A601" s="483"/>
      <c r="B601" s="493">
        <v>3</v>
      </c>
      <c r="C601" s="203" t="s">
        <v>645</v>
      </c>
      <c r="D601" s="494" t="s">
        <v>45</v>
      </c>
      <c r="E601" s="495" t="s">
        <v>643</v>
      </c>
      <c r="F601" s="497">
        <v>700000</v>
      </c>
      <c r="G601" s="497">
        <v>700000</v>
      </c>
      <c r="H601" s="523"/>
      <c r="I601" s="491">
        <f t="shared" si="47"/>
        <v>700000</v>
      </c>
      <c r="J601" s="507">
        <f t="shared" si="48"/>
        <v>0</v>
      </c>
      <c r="K601" s="464">
        <f t="shared" si="49"/>
        <v>1</v>
      </c>
      <c r="L601" s="464">
        <f>IF(J601=1,SUM($J$6:J601),0)</f>
        <v>0</v>
      </c>
      <c r="M601" s="464">
        <f>IF(K601=1,SUM($K$6:K601),0)</f>
        <v>201227462.798931</v>
      </c>
      <c r="N601" s="509">
        <f t="shared" si="50"/>
        <v>201227462.798931</v>
      </c>
      <c r="O601" s="464">
        <f t="shared" si="51"/>
        <v>0</v>
      </c>
      <c r="P601" s="464">
        <f>IF(O601=1,SUM($O$6:O601),0)</f>
        <v>0</v>
      </c>
    </row>
    <row r="602" customHeight="1" spans="1:16">
      <c r="A602" s="483"/>
      <c r="B602" s="493">
        <v>4</v>
      </c>
      <c r="C602" s="203" t="s">
        <v>646</v>
      </c>
      <c r="D602" s="494" t="s">
        <v>45</v>
      </c>
      <c r="E602" s="495" t="s">
        <v>643</v>
      </c>
      <c r="F602" s="497">
        <v>490000</v>
      </c>
      <c r="G602" s="497">
        <v>490000</v>
      </c>
      <c r="H602" s="523"/>
      <c r="I602" s="491">
        <f t="shared" si="47"/>
        <v>490000</v>
      </c>
      <c r="J602" s="507">
        <f t="shared" si="48"/>
        <v>0</v>
      </c>
      <c r="K602" s="464">
        <f t="shared" si="49"/>
        <v>1</v>
      </c>
      <c r="L602" s="464">
        <f>IF(J602=1,SUM($J$6:J602),0)</f>
        <v>0</v>
      </c>
      <c r="M602" s="464">
        <f>IF(K602=1,SUM($K$6:K602),0)</f>
        <v>201227463.798931</v>
      </c>
      <c r="N602" s="509">
        <f t="shared" si="50"/>
        <v>201227463.798931</v>
      </c>
      <c r="O602" s="464">
        <f t="shared" si="51"/>
        <v>0</v>
      </c>
      <c r="P602" s="464">
        <f>IF(O602=1,SUM($O$6:O602),0)</f>
        <v>0</v>
      </c>
    </row>
    <row r="603" customHeight="1" spans="1:16">
      <c r="A603" s="483"/>
      <c r="B603" s="493">
        <v>5</v>
      </c>
      <c r="C603" s="203" t="s">
        <v>647</v>
      </c>
      <c r="D603" s="494" t="s">
        <v>45</v>
      </c>
      <c r="E603" s="495" t="s">
        <v>643</v>
      </c>
      <c r="F603" s="497">
        <v>224000</v>
      </c>
      <c r="G603" s="497">
        <v>224000</v>
      </c>
      <c r="H603" s="523"/>
      <c r="I603" s="491">
        <f t="shared" si="47"/>
        <v>224000</v>
      </c>
      <c r="J603" s="507">
        <f t="shared" si="48"/>
        <v>0</v>
      </c>
      <c r="K603" s="464">
        <f t="shared" si="49"/>
        <v>1</v>
      </c>
      <c r="L603" s="464">
        <f>IF(J603=1,SUM($J$6:J603),0)</f>
        <v>0</v>
      </c>
      <c r="M603" s="464">
        <f>IF(K603=1,SUM($K$6:K603),0)</f>
        <v>201227464.798931</v>
      </c>
      <c r="N603" s="509">
        <f t="shared" si="50"/>
        <v>201227464.798931</v>
      </c>
      <c r="O603" s="464">
        <f t="shared" si="51"/>
        <v>0</v>
      </c>
      <c r="P603" s="464">
        <f>IF(O603=1,SUM($O$6:O603),0)</f>
        <v>0</v>
      </c>
    </row>
    <row r="604" customHeight="1" spans="1:16">
      <c r="A604" s="483"/>
      <c r="B604" s="493">
        <v>6</v>
      </c>
      <c r="C604" s="203" t="s">
        <v>648</v>
      </c>
      <c r="D604" s="494" t="s">
        <v>45</v>
      </c>
      <c r="E604" s="495" t="s">
        <v>53</v>
      </c>
      <c r="F604" s="497">
        <v>15000</v>
      </c>
      <c r="G604" s="497">
        <v>15000</v>
      </c>
      <c r="H604" s="523"/>
      <c r="I604" s="491">
        <f t="shared" si="47"/>
        <v>15000</v>
      </c>
      <c r="J604" s="507">
        <f t="shared" si="48"/>
        <v>0</v>
      </c>
      <c r="K604" s="464">
        <f t="shared" si="49"/>
        <v>1</v>
      </c>
      <c r="L604" s="464">
        <f>IF(J604=1,SUM($J$6:J604),0)</f>
        <v>0</v>
      </c>
      <c r="M604" s="464">
        <f>IF(K604=1,SUM($K$6:K604),0)</f>
        <v>201227465.798931</v>
      </c>
      <c r="N604" s="509">
        <f t="shared" si="50"/>
        <v>201227465.798931</v>
      </c>
      <c r="O604" s="464">
        <f t="shared" si="51"/>
        <v>0</v>
      </c>
      <c r="P604" s="464">
        <f>IF(O604=1,SUM($O$6:O604),0)</f>
        <v>0</v>
      </c>
    </row>
    <row r="605" customHeight="1" spans="1:16">
      <c r="A605" s="483"/>
      <c r="B605" s="493">
        <v>7</v>
      </c>
      <c r="C605" s="203" t="s">
        <v>649</v>
      </c>
      <c r="D605" s="494" t="s">
        <v>45</v>
      </c>
      <c r="E605" s="495" t="s">
        <v>643</v>
      </c>
      <c r="F605" s="497">
        <v>1510245</v>
      </c>
      <c r="G605" s="497">
        <v>1510245</v>
      </c>
      <c r="H605" s="523"/>
      <c r="I605" s="491">
        <f t="shared" si="47"/>
        <v>1510245</v>
      </c>
      <c r="J605" s="507">
        <f t="shared" si="48"/>
        <v>0</v>
      </c>
      <c r="K605" s="464">
        <f t="shared" si="49"/>
        <v>1</v>
      </c>
      <c r="L605" s="464">
        <f>IF(J605=1,SUM($J$6:J605),0)</f>
        <v>0</v>
      </c>
      <c r="M605" s="464">
        <f>IF(K605=1,SUM($K$6:K605),0)</f>
        <v>201227466.798931</v>
      </c>
      <c r="N605" s="509">
        <f t="shared" si="50"/>
        <v>201227466.798931</v>
      </c>
      <c r="O605" s="464">
        <f t="shared" si="51"/>
        <v>0</v>
      </c>
      <c r="P605" s="464">
        <f>IF(O605=1,SUM($O$6:O605),0)</f>
        <v>0</v>
      </c>
    </row>
    <row r="606" customHeight="1" spans="1:16">
      <c r="A606" s="483"/>
      <c r="B606" s="493"/>
      <c r="C606" s="203" t="s">
        <v>122</v>
      </c>
      <c r="D606" s="494" t="s">
        <v>122</v>
      </c>
      <c r="E606" s="495"/>
      <c r="F606" s="497"/>
      <c r="G606" s="497"/>
      <c r="H606" s="523"/>
      <c r="I606" s="491">
        <f t="shared" si="47"/>
        <v>0</v>
      </c>
      <c r="J606" s="507">
        <f t="shared" si="48"/>
        <v>0</v>
      </c>
      <c r="K606" s="464">
        <f t="shared" si="49"/>
        <v>0</v>
      </c>
      <c r="L606" s="464">
        <f>IF(J606=1,SUM($J$6:J606),0)</f>
        <v>0</v>
      </c>
      <c r="M606" s="464">
        <f>IF(K606=1,SUM($K$6:K606),0)</f>
        <v>0</v>
      </c>
      <c r="N606" s="509">
        <f t="shared" si="50"/>
        <v>0</v>
      </c>
      <c r="O606" s="464">
        <f t="shared" si="51"/>
        <v>0</v>
      </c>
      <c r="P606" s="464">
        <f>IF(O606=1,SUM($O$6:O606),0)</f>
        <v>0</v>
      </c>
    </row>
    <row r="607" customHeight="1" spans="1:16">
      <c r="A607" s="483"/>
      <c r="B607" s="493" t="s">
        <v>650</v>
      </c>
      <c r="C607" s="203" t="s">
        <v>651</v>
      </c>
      <c r="D607" s="494" t="s">
        <v>122</v>
      </c>
      <c r="E607" s="495"/>
      <c r="F607" s="497"/>
      <c r="G607" s="497"/>
      <c r="H607" s="523"/>
      <c r="I607" s="491">
        <f t="shared" si="47"/>
        <v>0</v>
      </c>
      <c r="J607" s="507">
        <f t="shared" si="48"/>
        <v>0</v>
      </c>
      <c r="K607" s="464">
        <f t="shared" si="49"/>
        <v>0</v>
      </c>
      <c r="L607" s="464">
        <f>IF(J607=1,SUM($J$6:J607),0)</f>
        <v>0</v>
      </c>
      <c r="M607" s="464">
        <f>IF(K607=1,SUM($K$6:K607),0)</f>
        <v>0</v>
      </c>
      <c r="N607" s="509">
        <f t="shared" si="50"/>
        <v>0</v>
      </c>
      <c r="O607" s="464">
        <f t="shared" si="51"/>
        <v>0</v>
      </c>
      <c r="P607" s="464">
        <f>IF(O607=1,SUM($O$6:O607),0)</f>
        <v>0</v>
      </c>
    </row>
    <row r="608" customHeight="1" spans="1:16">
      <c r="A608" s="483"/>
      <c r="B608" s="493">
        <v>1</v>
      </c>
      <c r="C608" s="203" t="s">
        <v>652</v>
      </c>
      <c r="D608" s="494" t="s">
        <v>45</v>
      </c>
      <c r="E608" s="495" t="s">
        <v>43</v>
      </c>
      <c r="F608" s="497">
        <v>16226</v>
      </c>
      <c r="G608" s="497">
        <v>16226</v>
      </c>
      <c r="H608" s="523"/>
      <c r="I608" s="491">
        <f t="shared" si="47"/>
        <v>16226</v>
      </c>
      <c r="J608" s="507">
        <f t="shared" si="48"/>
        <v>0</v>
      </c>
      <c r="K608" s="464">
        <f t="shared" si="49"/>
        <v>1</v>
      </c>
      <c r="L608" s="464">
        <f>IF(J608=1,SUM($J$6:J608),0)</f>
        <v>0</v>
      </c>
      <c r="M608" s="464">
        <f>IF(K608=1,SUM($K$6:K608),0)</f>
        <v>201227467.798931</v>
      </c>
      <c r="N608" s="509">
        <f t="shared" si="50"/>
        <v>201227467.798931</v>
      </c>
      <c r="O608" s="464">
        <f t="shared" si="51"/>
        <v>0</v>
      </c>
      <c r="P608" s="464">
        <f>IF(O608=1,SUM($O$6:O608),0)</f>
        <v>0</v>
      </c>
    </row>
    <row r="609" customHeight="1" spans="1:16">
      <c r="A609" s="483"/>
      <c r="B609" s="493">
        <v>2</v>
      </c>
      <c r="C609" s="203" t="s">
        <v>653</v>
      </c>
      <c r="D609" s="494" t="s">
        <v>45</v>
      </c>
      <c r="E609" s="495" t="s">
        <v>43</v>
      </c>
      <c r="F609" s="497">
        <v>19947</v>
      </c>
      <c r="G609" s="497">
        <v>19947</v>
      </c>
      <c r="H609" s="523"/>
      <c r="I609" s="491">
        <f t="shared" si="47"/>
        <v>19947</v>
      </c>
      <c r="J609" s="507">
        <f t="shared" si="48"/>
        <v>0</v>
      </c>
      <c r="K609" s="464">
        <f t="shared" si="49"/>
        <v>1</v>
      </c>
      <c r="L609" s="464">
        <f>IF(J609=1,SUM($J$6:J609),0)</f>
        <v>0</v>
      </c>
      <c r="M609" s="464">
        <f>IF(K609=1,SUM($K$6:K609),0)</f>
        <v>201227468.798931</v>
      </c>
      <c r="N609" s="509">
        <f t="shared" si="50"/>
        <v>201227468.798931</v>
      </c>
      <c r="O609" s="464">
        <f t="shared" si="51"/>
        <v>0</v>
      </c>
      <c r="P609" s="464">
        <f>IF(O609=1,SUM($O$6:O609),0)</f>
        <v>0</v>
      </c>
    </row>
    <row r="610" customHeight="1" spans="1:16">
      <c r="A610" s="483"/>
      <c r="B610" s="493">
        <v>3</v>
      </c>
      <c r="C610" s="203" t="s">
        <v>654</v>
      </c>
      <c r="D610" s="494" t="s">
        <v>45</v>
      </c>
      <c r="E610" s="495" t="s">
        <v>43</v>
      </c>
      <c r="F610" s="497">
        <v>26711.9</v>
      </c>
      <c r="G610" s="497">
        <v>26711.9</v>
      </c>
      <c r="H610" s="523"/>
      <c r="I610" s="491">
        <f t="shared" si="47"/>
        <v>26711.9</v>
      </c>
      <c r="J610" s="507">
        <f t="shared" si="48"/>
        <v>0</v>
      </c>
      <c r="K610" s="464">
        <f t="shared" si="49"/>
        <v>1</v>
      </c>
      <c r="L610" s="464">
        <f>IF(J610=1,SUM($J$6:J610),0)</f>
        <v>0</v>
      </c>
      <c r="M610" s="464">
        <f>IF(K610=1,SUM($K$6:K610),0)</f>
        <v>201227469.798931</v>
      </c>
      <c r="N610" s="509">
        <f t="shared" si="50"/>
        <v>201227469.798931</v>
      </c>
      <c r="O610" s="464">
        <f t="shared" si="51"/>
        <v>0</v>
      </c>
      <c r="P610" s="464">
        <f>IF(O610=1,SUM($O$6:O610),0)</f>
        <v>0</v>
      </c>
    </row>
    <row r="611" customHeight="1" spans="1:16">
      <c r="A611" s="483"/>
      <c r="B611" s="493">
        <v>4</v>
      </c>
      <c r="C611" s="203" t="s">
        <v>655</v>
      </c>
      <c r="D611" s="494" t="s">
        <v>45</v>
      </c>
      <c r="E611" s="495" t="s">
        <v>43</v>
      </c>
      <c r="F611" s="497">
        <v>84820.5</v>
      </c>
      <c r="G611" s="497">
        <v>84820.5</v>
      </c>
      <c r="H611" s="523"/>
      <c r="I611" s="491">
        <f t="shared" si="47"/>
        <v>84820.5</v>
      </c>
      <c r="J611" s="507">
        <f t="shared" si="48"/>
        <v>0</v>
      </c>
      <c r="K611" s="464">
        <f t="shared" si="49"/>
        <v>1</v>
      </c>
      <c r="L611" s="464">
        <f>IF(J611=1,SUM($J$6:J611),0)</f>
        <v>0</v>
      </c>
      <c r="M611" s="464">
        <f>IF(K611=1,SUM($K$6:K611),0)</f>
        <v>201227470.798931</v>
      </c>
      <c r="N611" s="509">
        <f t="shared" si="50"/>
        <v>201227470.798931</v>
      </c>
      <c r="O611" s="464">
        <f t="shared" si="51"/>
        <v>0</v>
      </c>
      <c r="P611" s="464">
        <f>IF(O611=1,SUM($O$6:O611),0)</f>
        <v>0</v>
      </c>
    </row>
    <row r="612" customHeight="1" spans="1:16">
      <c r="A612" s="483"/>
      <c r="B612" s="493">
        <v>5</v>
      </c>
      <c r="C612" s="203" t="s">
        <v>656</v>
      </c>
      <c r="D612" s="494" t="s">
        <v>45</v>
      </c>
      <c r="E612" s="495" t="s">
        <v>43</v>
      </c>
      <c r="F612" s="497">
        <v>33550</v>
      </c>
      <c r="G612" s="497">
        <v>33550</v>
      </c>
      <c r="H612" s="523"/>
      <c r="I612" s="491">
        <f t="shared" si="47"/>
        <v>33550</v>
      </c>
      <c r="J612" s="507">
        <f t="shared" si="48"/>
        <v>0</v>
      </c>
      <c r="K612" s="464">
        <f t="shared" si="49"/>
        <v>1</v>
      </c>
      <c r="L612" s="464">
        <f>IF(J612=1,SUM($J$6:J612),0)</f>
        <v>0</v>
      </c>
      <c r="M612" s="464">
        <f>IF(K612=1,SUM($K$6:K612),0)</f>
        <v>201227471.798931</v>
      </c>
      <c r="N612" s="509">
        <f t="shared" si="50"/>
        <v>201227471.798931</v>
      </c>
      <c r="O612" s="464">
        <f t="shared" si="51"/>
        <v>0</v>
      </c>
      <c r="P612" s="464">
        <f>IF(O612=1,SUM($O$6:O612),0)</f>
        <v>0</v>
      </c>
    </row>
    <row r="613" customHeight="1" spans="1:16">
      <c r="A613" s="483"/>
      <c r="B613" s="493">
        <v>6</v>
      </c>
      <c r="C613" s="203" t="s">
        <v>657</v>
      </c>
      <c r="D613" s="494" t="s">
        <v>45</v>
      </c>
      <c r="E613" s="495" t="s">
        <v>43</v>
      </c>
      <c r="F613" s="497">
        <v>16833.56</v>
      </c>
      <c r="G613" s="497">
        <v>16833.56</v>
      </c>
      <c r="H613" s="523"/>
      <c r="I613" s="491">
        <f t="shared" si="47"/>
        <v>16833.56</v>
      </c>
      <c r="J613" s="507">
        <f t="shared" si="48"/>
        <v>0</v>
      </c>
      <c r="K613" s="464">
        <f t="shared" si="49"/>
        <v>1</v>
      </c>
      <c r="L613" s="464">
        <f>IF(J613=1,SUM($J$6:J613),0)</f>
        <v>0</v>
      </c>
      <c r="M613" s="464">
        <f>IF(K613=1,SUM($K$6:K613),0)</f>
        <v>201227472.798931</v>
      </c>
      <c r="N613" s="509">
        <f t="shared" si="50"/>
        <v>201227472.798931</v>
      </c>
      <c r="O613" s="464">
        <f t="shared" si="51"/>
        <v>0</v>
      </c>
      <c r="P613" s="464">
        <f>IF(O613=1,SUM($O$6:O613),0)</f>
        <v>0</v>
      </c>
    </row>
    <row r="614" customHeight="1" spans="1:16">
      <c r="A614" s="483"/>
      <c r="B614" s="493">
        <v>7</v>
      </c>
      <c r="C614" s="203" t="s">
        <v>658</v>
      </c>
      <c r="D614" s="494" t="s">
        <v>45</v>
      </c>
      <c r="E614" s="495" t="s">
        <v>43</v>
      </c>
      <c r="F614" s="497">
        <v>72742.5</v>
      </c>
      <c r="G614" s="497">
        <v>72742.5</v>
      </c>
      <c r="H614" s="523"/>
      <c r="I614" s="491">
        <f t="shared" si="47"/>
        <v>72742.5</v>
      </c>
      <c r="J614" s="507">
        <f t="shared" si="48"/>
        <v>0</v>
      </c>
      <c r="K614" s="464">
        <f t="shared" si="49"/>
        <v>1</v>
      </c>
      <c r="L614" s="464">
        <f>IF(J614=1,SUM($J$6:J614),0)</f>
        <v>0</v>
      </c>
      <c r="M614" s="464">
        <f>IF(K614=1,SUM($K$6:K614),0)</f>
        <v>201227473.798931</v>
      </c>
      <c r="N614" s="509">
        <f t="shared" si="50"/>
        <v>201227473.798931</v>
      </c>
      <c r="O614" s="464">
        <f t="shared" si="51"/>
        <v>0</v>
      </c>
      <c r="P614" s="464">
        <f>IF(O614=1,SUM($O$6:O614),0)</f>
        <v>0</v>
      </c>
    </row>
    <row r="615" customHeight="1" spans="1:16">
      <c r="A615" s="483"/>
      <c r="B615" s="493">
        <v>8</v>
      </c>
      <c r="C615" s="203" t="s">
        <v>659</v>
      </c>
      <c r="D615" s="494" t="s">
        <v>45</v>
      </c>
      <c r="E615" s="495" t="s">
        <v>43</v>
      </c>
      <c r="F615" s="497">
        <v>45445</v>
      </c>
      <c r="G615" s="497">
        <v>45445</v>
      </c>
      <c r="H615" s="523"/>
      <c r="I615" s="491">
        <f t="shared" si="47"/>
        <v>45445</v>
      </c>
      <c r="J615" s="507">
        <f t="shared" si="48"/>
        <v>0</v>
      </c>
      <c r="K615" s="464">
        <f t="shared" si="49"/>
        <v>1</v>
      </c>
      <c r="L615" s="464">
        <f>IF(J615=1,SUM($J$6:J615),0)</f>
        <v>0</v>
      </c>
      <c r="M615" s="464">
        <f>IF(K615=1,SUM($K$6:K615),0)</f>
        <v>201227474.798931</v>
      </c>
      <c r="N615" s="509">
        <f t="shared" si="50"/>
        <v>201227474.798931</v>
      </c>
      <c r="O615" s="464">
        <f t="shared" si="51"/>
        <v>0</v>
      </c>
      <c r="P615" s="464">
        <f>IF(O615=1,SUM($O$6:O615),0)</f>
        <v>0</v>
      </c>
    </row>
    <row r="616" customHeight="1" spans="1:16">
      <c r="A616" s="483"/>
      <c r="B616" s="493">
        <v>9</v>
      </c>
      <c r="C616" s="203" t="s">
        <v>660</v>
      </c>
      <c r="D616" s="494" t="s">
        <v>45</v>
      </c>
      <c r="E616" s="495" t="s">
        <v>43</v>
      </c>
      <c r="F616" s="497">
        <v>84820.5</v>
      </c>
      <c r="G616" s="497">
        <v>84820.5</v>
      </c>
      <c r="H616" s="523"/>
      <c r="I616" s="491">
        <f t="shared" si="47"/>
        <v>84820.5</v>
      </c>
      <c r="J616" s="507">
        <f t="shared" si="48"/>
        <v>0</v>
      </c>
      <c r="K616" s="464">
        <f t="shared" si="49"/>
        <v>1</v>
      </c>
      <c r="L616" s="464">
        <f>IF(J616=1,SUM($J$6:J616),0)</f>
        <v>0</v>
      </c>
      <c r="M616" s="464">
        <f>IF(K616=1,SUM($K$6:K616),0)</f>
        <v>201227475.798931</v>
      </c>
      <c r="N616" s="509">
        <f t="shared" si="50"/>
        <v>201227475.798931</v>
      </c>
      <c r="O616" s="464">
        <f t="shared" si="51"/>
        <v>0</v>
      </c>
      <c r="P616" s="464">
        <f>IF(O616=1,SUM($O$6:O616),0)</f>
        <v>0</v>
      </c>
    </row>
    <row r="617" customHeight="1" spans="1:16">
      <c r="A617" s="483"/>
      <c r="B617" s="493">
        <v>10</v>
      </c>
      <c r="C617" s="203" t="s">
        <v>661</v>
      </c>
      <c r="D617" s="494" t="s">
        <v>45</v>
      </c>
      <c r="E617" s="495" t="s">
        <v>43</v>
      </c>
      <c r="F617" s="497">
        <v>53866.66</v>
      </c>
      <c r="G617" s="497">
        <v>53866.66</v>
      </c>
      <c r="H617" s="523"/>
      <c r="I617" s="491">
        <f t="shared" si="47"/>
        <v>53866.66</v>
      </c>
      <c r="J617" s="507">
        <f t="shared" si="48"/>
        <v>0</v>
      </c>
      <c r="K617" s="464">
        <f t="shared" si="49"/>
        <v>1</v>
      </c>
      <c r="L617" s="464">
        <f>IF(J617=1,SUM($J$6:J617),0)</f>
        <v>0</v>
      </c>
      <c r="M617" s="464">
        <f>IF(K617=1,SUM($K$6:K617),0)</f>
        <v>201227476.798931</v>
      </c>
      <c r="N617" s="509">
        <f t="shared" si="50"/>
        <v>201227476.798931</v>
      </c>
      <c r="O617" s="464">
        <f t="shared" si="51"/>
        <v>0</v>
      </c>
      <c r="P617" s="464">
        <f>IF(O617=1,SUM($O$6:O617),0)</f>
        <v>0</v>
      </c>
    </row>
    <row r="618" customHeight="1" spans="1:16">
      <c r="A618" s="483"/>
      <c r="B618" s="493">
        <v>11</v>
      </c>
      <c r="C618" s="203" t="s">
        <v>662</v>
      </c>
      <c r="D618" s="494" t="s">
        <v>45</v>
      </c>
      <c r="E618" s="495" t="s">
        <v>43</v>
      </c>
      <c r="F618" s="497">
        <v>38499.54</v>
      </c>
      <c r="G618" s="497">
        <v>38499.54</v>
      </c>
      <c r="H618" s="523"/>
      <c r="I618" s="491">
        <f t="shared" si="47"/>
        <v>38499.54</v>
      </c>
      <c r="J618" s="507">
        <f t="shared" si="48"/>
        <v>0</v>
      </c>
      <c r="K618" s="464">
        <f t="shared" si="49"/>
        <v>1</v>
      </c>
      <c r="L618" s="464">
        <f>IF(J618=1,SUM($J$6:J618),0)</f>
        <v>0</v>
      </c>
      <c r="M618" s="464">
        <f>IF(K618=1,SUM($K$6:K618),0)</f>
        <v>201227477.798931</v>
      </c>
      <c r="N618" s="509">
        <f t="shared" si="50"/>
        <v>201227477.798931</v>
      </c>
      <c r="O618" s="464">
        <f t="shared" si="51"/>
        <v>0</v>
      </c>
      <c r="P618" s="464">
        <f>IF(O618=1,SUM($O$6:O618),0)</f>
        <v>0</v>
      </c>
    </row>
    <row r="619" customHeight="1" spans="1:16">
      <c r="A619" s="483"/>
      <c r="B619" s="493">
        <v>12</v>
      </c>
      <c r="C619" s="203" t="s">
        <v>663</v>
      </c>
      <c r="D619" s="494" t="s">
        <v>45</v>
      </c>
      <c r="E619" s="495" t="s">
        <v>261</v>
      </c>
      <c r="F619" s="497">
        <v>31720</v>
      </c>
      <c r="G619" s="497">
        <v>31720</v>
      </c>
      <c r="H619" s="523"/>
      <c r="I619" s="491">
        <f t="shared" si="47"/>
        <v>31720</v>
      </c>
      <c r="J619" s="507">
        <f t="shared" si="48"/>
        <v>0</v>
      </c>
      <c r="K619" s="464">
        <f t="shared" si="49"/>
        <v>1</v>
      </c>
      <c r="L619" s="464">
        <f>IF(J619=1,SUM($J$6:J619),0)</f>
        <v>0</v>
      </c>
      <c r="M619" s="464">
        <f>IF(K619=1,SUM($K$6:K619),0)</f>
        <v>201227478.798931</v>
      </c>
      <c r="N619" s="509">
        <f t="shared" si="50"/>
        <v>201227478.798931</v>
      </c>
      <c r="O619" s="464">
        <f t="shared" si="51"/>
        <v>0</v>
      </c>
      <c r="P619" s="464">
        <f>IF(O619=1,SUM($O$6:O619),0)</f>
        <v>0</v>
      </c>
    </row>
    <row r="620" customHeight="1" spans="1:16">
      <c r="A620" s="483"/>
      <c r="B620" s="493">
        <v>13</v>
      </c>
      <c r="C620" s="203" t="s">
        <v>664</v>
      </c>
      <c r="D620" s="494" t="s">
        <v>45</v>
      </c>
      <c r="E620" s="495" t="s">
        <v>261</v>
      </c>
      <c r="F620" s="497">
        <v>51240</v>
      </c>
      <c r="G620" s="497">
        <v>51240</v>
      </c>
      <c r="H620" s="523"/>
      <c r="I620" s="491">
        <f t="shared" si="47"/>
        <v>51240</v>
      </c>
      <c r="J620" s="507">
        <f t="shared" si="48"/>
        <v>0</v>
      </c>
      <c r="K620" s="464">
        <f t="shared" si="49"/>
        <v>1</v>
      </c>
      <c r="L620" s="464">
        <f>IF(J620=1,SUM($J$6:J620),0)</f>
        <v>0</v>
      </c>
      <c r="M620" s="464">
        <f>IF(K620=1,SUM($K$6:K620),0)</f>
        <v>201227479.798931</v>
      </c>
      <c r="N620" s="509">
        <f t="shared" si="50"/>
        <v>201227479.798931</v>
      </c>
      <c r="O620" s="464">
        <f t="shared" si="51"/>
        <v>0</v>
      </c>
      <c r="P620" s="464">
        <f>IF(O620=1,SUM($O$6:O620),0)</f>
        <v>0</v>
      </c>
    </row>
    <row r="621" customHeight="1" spans="1:16">
      <c r="A621" s="483"/>
      <c r="B621" s="493">
        <v>14</v>
      </c>
      <c r="C621" s="203" t="s">
        <v>665</v>
      </c>
      <c r="D621" s="494" t="s">
        <v>45</v>
      </c>
      <c r="E621" s="495" t="s">
        <v>43</v>
      </c>
      <c r="F621" s="497">
        <v>3477</v>
      </c>
      <c r="G621" s="497">
        <v>3477</v>
      </c>
      <c r="H621" s="523"/>
      <c r="I621" s="491">
        <f t="shared" si="47"/>
        <v>3477</v>
      </c>
      <c r="J621" s="507">
        <f t="shared" si="48"/>
        <v>0</v>
      </c>
      <c r="K621" s="464">
        <f t="shared" si="49"/>
        <v>1</v>
      </c>
      <c r="L621" s="464">
        <f>IF(J621=1,SUM($J$6:J621),0)</f>
        <v>0</v>
      </c>
      <c r="M621" s="464">
        <f>IF(K621=1,SUM($K$6:K621),0)</f>
        <v>201227480.798931</v>
      </c>
      <c r="N621" s="509">
        <f t="shared" si="50"/>
        <v>201227480.798931</v>
      </c>
      <c r="O621" s="464">
        <f t="shared" si="51"/>
        <v>0</v>
      </c>
      <c r="P621" s="464">
        <f>IF(O621=1,SUM($O$6:O621),0)</f>
        <v>0</v>
      </c>
    </row>
    <row r="622" customHeight="1" spans="1:16">
      <c r="A622" s="483"/>
      <c r="B622" s="493">
        <v>15</v>
      </c>
      <c r="C622" s="203" t="s">
        <v>666</v>
      </c>
      <c r="D622" s="494" t="s">
        <v>45</v>
      </c>
      <c r="E622" s="495" t="s">
        <v>43</v>
      </c>
      <c r="F622" s="497">
        <v>3477</v>
      </c>
      <c r="G622" s="497">
        <v>3477</v>
      </c>
      <c r="H622" s="523"/>
      <c r="I622" s="491">
        <f t="shared" si="47"/>
        <v>3477</v>
      </c>
      <c r="J622" s="507">
        <f t="shared" si="48"/>
        <v>0</v>
      </c>
      <c r="K622" s="464">
        <f t="shared" si="49"/>
        <v>1</v>
      </c>
      <c r="L622" s="464">
        <f>IF(J622=1,SUM($J$6:J622),0)</f>
        <v>0</v>
      </c>
      <c r="M622" s="464">
        <f>IF(K622=1,SUM($K$6:K622),0)</f>
        <v>201227481.798931</v>
      </c>
      <c r="N622" s="509">
        <f t="shared" si="50"/>
        <v>201227481.798931</v>
      </c>
      <c r="O622" s="464">
        <f t="shared" si="51"/>
        <v>0</v>
      </c>
      <c r="P622" s="464">
        <f>IF(O622=1,SUM($O$6:O622),0)</f>
        <v>0</v>
      </c>
    </row>
    <row r="623" customHeight="1" spans="1:16">
      <c r="A623" s="483"/>
      <c r="B623" s="493">
        <v>16</v>
      </c>
      <c r="C623" s="203" t="s">
        <v>667</v>
      </c>
      <c r="D623" s="494" t="s">
        <v>45</v>
      </c>
      <c r="E623" s="495" t="s">
        <v>43</v>
      </c>
      <c r="F623" s="496">
        <v>5531.48</v>
      </c>
      <c r="G623" s="496">
        <v>5531.48</v>
      </c>
      <c r="H623" s="523"/>
      <c r="I623" s="491">
        <f t="shared" si="47"/>
        <v>5531.48</v>
      </c>
      <c r="J623" s="507">
        <f t="shared" si="48"/>
        <v>0</v>
      </c>
      <c r="K623" s="464">
        <f t="shared" si="49"/>
        <v>1</v>
      </c>
      <c r="L623" s="464">
        <f>IF(J623=1,SUM($J$6:J623),0)</f>
        <v>0</v>
      </c>
      <c r="M623" s="464">
        <f>IF(K623=1,SUM($K$6:K623),0)</f>
        <v>201227482.798931</v>
      </c>
      <c r="N623" s="509">
        <f t="shared" si="50"/>
        <v>201227482.798931</v>
      </c>
      <c r="O623" s="464">
        <f t="shared" si="51"/>
        <v>0</v>
      </c>
      <c r="P623" s="464">
        <f>IF(O623=1,SUM($O$6:O623),0)</f>
        <v>0</v>
      </c>
    </row>
    <row r="624" customHeight="1" spans="1:16">
      <c r="A624" s="483"/>
      <c r="B624" s="493">
        <v>17</v>
      </c>
      <c r="C624" s="203" t="s">
        <v>668</v>
      </c>
      <c r="D624" s="494" t="s">
        <v>45</v>
      </c>
      <c r="E624" s="495" t="s">
        <v>261</v>
      </c>
      <c r="F624" s="496">
        <v>15000</v>
      </c>
      <c r="G624" s="496">
        <v>15000</v>
      </c>
      <c r="H624" s="523"/>
      <c r="I624" s="491">
        <f t="shared" si="47"/>
        <v>15000</v>
      </c>
      <c r="J624" s="507">
        <f t="shared" si="48"/>
        <v>0</v>
      </c>
      <c r="K624" s="464">
        <f t="shared" si="49"/>
        <v>1</v>
      </c>
      <c r="L624" s="464">
        <f>IF(J624=1,SUM($J$6:J624),0)</f>
        <v>0</v>
      </c>
      <c r="M624" s="464">
        <f>IF(K624=1,SUM($K$6:K624),0)</f>
        <v>201227483.798931</v>
      </c>
      <c r="N624" s="509">
        <f t="shared" si="50"/>
        <v>201227483.798931</v>
      </c>
      <c r="O624" s="464">
        <f t="shared" si="51"/>
        <v>0</v>
      </c>
      <c r="P624" s="464">
        <f>IF(O624=1,SUM($O$6:O624),0)</f>
        <v>0</v>
      </c>
    </row>
    <row r="625" customHeight="1" spans="1:16">
      <c r="A625" s="483"/>
      <c r="B625" s="493">
        <v>18</v>
      </c>
      <c r="C625" s="203" t="s">
        <v>669</v>
      </c>
      <c r="D625" s="494" t="s">
        <v>45</v>
      </c>
      <c r="E625" s="495" t="s">
        <v>43</v>
      </c>
      <c r="F625" s="497">
        <v>154106.74</v>
      </c>
      <c r="G625" s="497">
        <v>154106.74</v>
      </c>
      <c r="H625" s="523"/>
      <c r="I625" s="491">
        <f t="shared" si="47"/>
        <v>154106.74</v>
      </c>
      <c r="J625" s="507">
        <f t="shared" si="48"/>
        <v>0</v>
      </c>
      <c r="K625" s="464">
        <f t="shared" si="49"/>
        <v>1</v>
      </c>
      <c r="L625" s="464">
        <f>IF(J625=1,SUM($J$6:J625),0)</f>
        <v>0</v>
      </c>
      <c r="M625" s="464">
        <f>IF(K625=1,SUM($K$6:K625),0)</f>
        <v>201227484.798931</v>
      </c>
      <c r="N625" s="509">
        <f t="shared" si="50"/>
        <v>201227484.798931</v>
      </c>
      <c r="O625" s="464">
        <f t="shared" si="51"/>
        <v>0</v>
      </c>
      <c r="P625" s="464">
        <f>IF(O625=1,SUM($O$6:O625),0)</f>
        <v>0</v>
      </c>
    </row>
    <row r="626" customHeight="1" spans="1:16">
      <c r="A626" s="483"/>
      <c r="B626" s="493">
        <v>19</v>
      </c>
      <c r="C626" s="203" t="s">
        <v>670</v>
      </c>
      <c r="D626" s="494" t="s">
        <v>45</v>
      </c>
      <c r="E626" s="495" t="s">
        <v>43</v>
      </c>
      <c r="F626" s="497">
        <v>16226</v>
      </c>
      <c r="G626" s="497">
        <v>16226</v>
      </c>
      <c r="H626" s="523"/>
      <c r="I626" s="491">
        <f t="shared" si="47"/>
        <v>16226</v>
      </c>
      <c r="J626" s="507">
        <f t="shared" si="48"/>
        <v>0</v>
      </c>
      <c r="K626" s="464">
        <f t="shared" si="49"/>
        <v>1</v>
      </c>
      <c r="L626" s="464">
        <f>IF(J626=1,SUM($J$6:J626),0)</f>
        <v>0</v>
      </c>
      <c r="M626" s="464">
        <f>IF(K626=1,SUM($K$6:K626),0)</f>
        <v>201227485.798931</v>
      </c>
      <c r="N626" s="509">
        <f t="shared" si="50"/>
        <v>201227485.798931</v>
      </c>
      <c r="O626" s="464">
        <f t="shared" si="51"/>
        <v>0</v>
      </c>
      <c r="P626" s="464">
        <f>IF(O626=1,SUM($O$6:O626),0)</f>
        <v>0</v>
      </c>
    </row>
    <row r="627" customHeight="1" spans="1:16">
      <c r="A627" s="483"/>
      <c r="B627" s="493">
        <v>20</v>
      </c>
      <c r="C627" s="203" t="s">
        <v>671</v>
      </c>
      <c r="D627" s="494" t="s">
        <v>45</v>
      </c>
      <c r="E627" s="495" t="s">
        <v>43</v>
      </c>
      <c r="F627" s="497">
        <v>61732</v>
      </c>
      <c r="G627" s="497">
        <v>61732</v>
      </c>
      <c r="H627" s="523"/>
      <c r="I627" s="491">
        <f t="shared" si="47"/>
        <v>61732</v>
      </c>
      <c r="J627" s="507">
        <f t="shared" si="48"/>
        <v>0</v>
      </c>
      <c r="K627" s="464">
        <f t="shared" si="49"/>
        <v>1</v>
      </c>
      <c r="L627" s="464">
        <f>IF(J627=1,SUM($J$6:J627),0)</f>
        <v>0</v>
      </c>
      <c r="M627" s="464">
        <f>IF(K627=1,SUM($K$6:K627),0)</f>
        <v>201227486.798931</v>
      </c>
      <c r="N627" s="509">
        <f t="shared" si="50"/>
        <v>201227486.798931</v>
      </c>
      <c r="O627" s="464">
        <f t="shared" si="51"/>
        <v>0</v>
      </c>
      <c r="P627" s="464">
        <f>IF(O627=1,SUM($O$6:O627),0)</f>
        <v>0</v>
      </c>
    </row>
    <row r="628" customHeight="1" spans="1:16">
      <c r="A628" s="483"/>
      <c r="B628" s="493">
        <v>21</v>
      </c>
      <c r="C628" s="203" t="s">
        <v>672</v>
      </c>
      <c r="D628" s="494" t="s">
        <v>45</v>
      </c>
      <c r="E628" s="495" t="s">
        <v>43</v>
      </c>
      <c r="F628" s="497">
        <v>34299.08</v>
      </c>
      <c r="G628" s="497">
        <v>34299.08</v>
      </c>
      <c r="H628" s="523"/>
      <c r="I628" s="491">
        <f t="shared" si="47"/>
        <v>34299.08</v>
      </c>
      <c r="J628" s="507">
        <f t="shared" si="48"/>
        <v>0</v>
      </c>
      <c r="K628" s="464">
        <f t="shared" si="49"/>
        <v>1</v>
      </c>
      <c r="L628" s="464">
        <f>IF(J628=1,SUM($J$6:J628),0)</f>
        <v>0</v>
      </c>
      <c r="M628" s="464">
        <f>IF(K628=1,SUM($K$6:K628),0)</f>
        <v>201227487.798931</v>
      </c>
      <c r="N628" s="509">
        <f t="shared" si="50"/>
        <v>201227487.798931</v>
      </c>
      <c r="O628" s="464">
        <f t="shared" si="51"/>
        <v>0</v>
      </c>
      <c r="P628" s="464">
        <f>IF(O628=1,SUM($O$6:O628),0)</f>
        <v>0</v>
      </c>
    </row>
    <row r="629" customHeight="1" spans="1:16">
      <c r="A629" s="483"/>
      <c r="B629" s="493">
        <v>22</v>
      </c>
      <c r="C629" s="203" t="s">
        <v>673</v>
      </c>
      <c r="D629" s="494" t="s">
        <v>45</v>
      </c>
      <c r="E629" s="495" t="s">
        <v>43</v>
      </c>
      <c r="F629" s="497">
        <v>19825</v>
      </c>
      <c r="G629" s="497">
        <v>19825</v>
      </c>
      <c r="H629" s="523"/>
      <c r="I629" s="491">
        <f t="shared" si="47"/>
        <v>19825</v>
      </c>
      <c r="J629" s="507">
        <f t="shared" si="48"/>
        <v>0</v>
      </c>
      <c r="K629" s="464">
        <f t="shared" si="49"/>
        <v>1</v>
      </c>
      <c r="L629" s="464">
        <f>IF(J629=1,SUM($J$6:J629),0)</f>
        <v>0</v>
      </c>
      <c r="M629" s="464">
        <f>IF(K629=1,SUM($K$6:K629),0)</f>
        <v>201227488.798931</v>
      </c>
      <c r="N629" s="509">
        <f t="shared" si="50"/>
        <v>201227488.798931</v>
      </c>
      <c r="O629" s="464">
        <f t="shared" si="51"/>
        <v>0</v>
      </c>
      <c r="P629" s="464">
        <f>IF(O629=1,SUM($O$6:O629),0)</f>
        <v>0</v>
      </c>
    </row>
    <row r="630" customHeight="1" spans="1:16">
      <c r="A630" s="483"/>
      <c r="B630" s="493">
        <v>23</v>
      </c>
      <c r="C630" s="203" t="s">
        <v>674</v>
      </c>
      <c r="D630" s="494" t="s">
        <v>45</v>
      </c>
      <c r="E630" s="495" t="s">
        <v>43</v>
      </c>
      <c r="F630" s="497">
        <v>5874300</v>
      </c>
      <c r="G630" s="497">
        <v>5874300</v>
      </c>
      <c r="H630" s="523"/>
      <c r="I630" s="491">
        <f t="shared" si="47"/>
        <v>5874300</v>
      </c>
      <c r="J630" s="507">
        <f t="shared" si="48"/>
        <v>0</v>
      </c>
      <c r="K630" s="464">
        <f t="shared" si="49"/>
        <v>1</v>
      </c>
      <c r="L630" s="464">
        <f>IF(J630=1,SUM($J$6:J630),0)</f>
        <v>0</v>
      </c>
      <c r="M630" s="464">
        <f>IF(K630=1,SUM($K$6:K630),0)</f>
        <v>201227489.798931</v>
      </c>
      <c r="N630" s="509">
        <f t="shared" si="50"/>
        <v>201227489.798931</v>
      </c>
      <c r="O630" s="464">
        <f t="shared" si="51"/>
        <v>0</v>
      </c>
      <c r="P630" s="464">
        <f>IF(O630=1,SUM($O$6:O630),0)</f>
        <v>0</v>
      </c>
    </row>
    <row r="631" customHeight="1" spans="1:16">
      <c r="A631" s="483"/>
      <c r="B631" s="493">
        <v>24</v>
      </c>
      <c r="C631" s="203" t="s">
        <v>675</v>
      </c>
      <c r="D631" s="494" t="s">
        <v>45</v>
      </c>
      <c r="E631" s="495" t="s">
        <v>43</v>
      </c>
      <c r="F631" s="497">
        <v>23180</v>
      </c>
      <c r="G631" s="497">
        <v>23180</v>
      </c>
      <c r="H631" s="498"/>
      <c r="I631" s="491">
        <f t="shared" si="47"/>
        <v>23180</v>
      </c>
      <c r="J631" s="507">
        <f t="shared" si="48"/>
        <v>0</v>
      </c>
      <c r="K631" s="464">
        <f t="shared" si="49"/>
        <v>1</v>
      </c>
      <c r="L631" s="464">
        <f>IF(J631=1,SUM($J$6:J631),0)</f>
        <v>0</v>
      </c>
      <c r="M631" s="464">
        <f>IF(K631=1,SUM($K$6:K631),0)</f>
        <v>201227490.798931</v>
      </c>
      <c r="N631" s="509">
        <f t="shared" si="50"/>
        <v>201227490.798931</v>
      </c>
      <c r="O631" s="464">
        <f t="shared" si="51"/>
        <v>0</v>
      </c>
      <c r="P631" s="464">
        <f>IF(O631=1,SUM($O$6:O631),0)</f>
        <v>0</v>
      </c>
    </row>
    <row r="632" customHeight="1" spans="1:16">
      <c r="A632" s="483"/>
      <c r="B632" s="493">
        <v>25</v>
      </c>
      <c r="C632" s="203" t="s">
        <v>676</v>
      </c>
      <c r="D632" s="494" t="s">
        <v>45</v>
      </c>
      <c r="E632" s="495" t="s">
        <v>43</v>
      </c>
      <c r="F632" s="497">
        <v>482893.08</v>
      </c>
      <c r="G632" s="497">
        <v>482893.08</v>
      </c>
      <c r="H632" s="498"/>
      <c r="I632" s="491">
        <f t="shared" si="47"/>
        <v>482893.08</v>
      </c>
      <c r="J632" s="507">
        <f t="shared" si="48"/>
        <v>0</v>
      </c>
      <c r="K632" s="464">
        <f t="shared" si="49"/>
        <v>1</v>
      </c>
      <c r="L632" s="464">
        <f>IF(J632=1,SUM($J$6:J632),0)</f>
        <v>0</v>
      </c>
      <c r="M632" s="464">
        <f>IF(K632=1,SUM($K$6:K632),0)</f>
        <v>201227491.798931</v>
      </c>
      <c r="N632" s="509">
        <f t="shared" si="50"/>
        <v>201227491.798931</v>
      </c>
      <c r="O632" s="464">
        <f t="shared" si="51"/>
        <v>0</v>
      </c>
      <c r="P632" s="464">
        <f>IF(O632=1,SUM($O$6:O632),0)</f>
        <v>0</v>
      </c>
    </row>
    <row r="633" customHeight="1" spans="1:16">
      <c r="A633" s="483"/>
      <c r="B633" s="493"/>
      <c r="C633" s="203"/>
      <c r="D633" s="494" t="s">
        <v>122</v>
      </c>
      <c r="E633" s="495"/>
      <c r="F633" s="497"/>
      <c r="G633" s="497"/>
      <c r="H633" s="498"/>
      <c r="I633" s="491">
        <f t="shared" si="47"/>
        <v>0</v>
      </c>
      <c r="J633" s="507">
        <f t="shared" si="48"/>
        <v>0</v>
      </c>
      <c r="K633" s="464">
        <f t="shared" si="49"/>
        <v>0</v>
      </c>
      <c r="L633" s="464">
        <f>IF(J633=1,SUM($J$6:J633),0)</f>
        <v>0</v>
      </c>
      <c r="M633" s="464">
        <f>IF(K633=1,SUM($K$6:K633),0)</f>
        <v>0</v>
      </c>
      <c r="N633" s="509">
        <f t="shared" si="50"/>
        <v>0</v>
      </c>
      <c r="O633" s="464">
        <f t="shared" si="51"/>
        <v>0</v>
      </c>
      <c r="P633" s="464">
        <f>IF(O633=1,SUM($O$6:O633),0)</f>
        <v>0</v>
      </c>
    </row>
    <row r="634" customHeight="1" spans="1:16">
      <c r="A634" s="483"/>
      <c r="B634" s="493" t="s">
        <v>677</v>
      </c>
      <c r="C634" s="203" t="s">
        <v>678</v>
      </c>
      <c r="D634" s="494" t="s">
        <v>122</v>
      </c>
      <c r="E634" s="495"/>
      <c r="F634" s="497" t="s">
        <v>122</v>
      </c>
      <c r="G634" s="497" t="s">
        <v>122</v>
      </c>
      <c r="H634" s="498"/>
      <c r="I634" s="491" t="str">
        <f t="shared" si="47"/>
        <v/>
      </c>
      <c r="J634" s="507">
        <f t="shared" si="48"/>
        <v>0</v>
      </c>
      <c r="K634" s="464">
        <f t="shared" si="49"/>
        <v>0</v>
      </c>
      <c r="L634" s="464">
        <f>IF(J634=1,SUM($J$6:J634),0)</f>
        <v>0</v>
      </c>
      <c r="M634" s="464">
        <f>IF(K634=1,SUM($K$6:K634),0)</f>
        <v>0</v>
      </c>
      <c r="N634" s="509">
        <f t="shared" si="50"/>
        <v>0</v>
      </c>
      <c r="O634" s="464">
        <f t="shared" si="51"/>
        <v>0</v>
      </c>
      <c r="P634" s="464">
        <f>IF(O634=1,SUM($O$6:O634),0)</f>
        <v>0</v>
      </c>
    </row>
    <row r="635" customHeight="1" spans="1:16">
      <c r="A635" s="483"/>
      <c r="B635" s="493" t="s">
        <v>679</v>
      </c>
      <c r="C635" s="203" t="s">
        <v>680</v>
      </c>
      <c r="D635" s="494" t="s">
        <v>122</v>
      </c>
      <c r="E635" s="495"/>
      <c r="F635" s="497" t="s">
        <v>122</v>
      </c>
      <c r="G635" s="497" t="s">
        <v>122</v>
      </c>
      <c r="H635" s="498"/>
      <c r="I635" s="491" t="str">
        <f t="shared" si="47"/>
        <v/>
      </c>
      <c r="J635" s="507">
        <f t="shared" si="48"/>
        <v>0</v>
      </c>
      <c r="K635" s="464">
        <f t="shared" si="49"/>
        <v>0</v>
      </c>
      <c r="L635" s="464">
        <f>IF(J635=1,SUM($J$6:J635),0)</f>
        <v>0</v>
      </c>
      <c r="M635" s="464">
        <f>IF(K635=1,SUM($K$6:K635),0)</f>
        <v>0</v>
      </c>
      <c r="N635" s="509">
        <f t="shared" si="50"/>
        <v>0</v>
      </c>
      <c r="O635" s="464">
        <f t="shared" si="51"/>
        <v>0</v>
      </c>
      <c r="P635" s="464">
        <f>IF(O635=1,SUM($O$6:O635),0)</f>
        <v>0</v>
      </c>
    </row>
    <row r="636" customHeight="1" spans="1:16">
      <c r="A636" s="483"/>
      <c r="B636" s="493">
        <v>1</v>
      </c>
      <c r="C636" s="203" t="s">
        <v>681</v>
      </c>
      <c r="D636" s="494" t="s">
        <v>24</v>
      </c>
      <c r="E636" s="495" t="s">
        <v>682</v>
      </c>
      <c r="F636" s="497">
        <v>300000</v>
      </c>
      <c r="G636" s="497">
        <v>300000</v>
      </c>
      <c r="H636" s="498"/>
      <c r="I636" s="491">
        <f t="shared" si="47"/>
        <v>300000</v>
      </c>
      <c r="J636" s="507">
        <f t="shared" si="48"/>
        <v>0</v>
      </c>
      <c r="K636" s="464">
        <f t="shared" si="49"/>
        <v>0</v>
      </c>
      <c r="L636" s="464">
        <f>IF(J636=1,SUM($J$6:J636),0)</f>
        <v>0</v>
      </c>
      <c r="M636" s="464">
        <f>IF(K636=1,SUM($K$6:K636),0)</f>
        <v>0</v>
      </c>
      <c r="N636" s="509">
        <f t="shared" si="50"/>
        <v>0</v>
      </c>
      <c r="O636" s="464">
        <f t="shared" si="51"/>
        <v>0</v>
      </c>
      <c r="P636" s="464">
        <f>IF(O636=1,SUM($O$6:O636),0)</f>
        <v>0</v>
      </c>
    </row>
    <row r="637" customHeight="1" spans="1:16">
      <c r="A637" s="483"/>
      <c r="B637" s="493">
        <v>2</v>
      </c>
      <c r="C637" s="203" t="s">
        <v>683</v>
      </c>
      <c r="D637" s="494" t="s">
        <v>24</v>
      </c>
      <c r="E637" s="495" t="s">
        <v>684</v>
      </c>
      <c r="F637" s="497">
        <v>95147.5</v>
      </c>
      <c r="G637" s="497">
        <v>95147.5</v>
      </c>
      <c r="H637" s="498"/>
      <c r="I637" s="491">
        <f t="shared" si="47"/>
        <v>95147.5</v>
      </c>
      <c r="J637" s="507">
        <f t="shared" si="48"/>
        <v>0</v>
      </c>
      <c r="K637" s="464">
        <f t="shared" si="49"/>
        <v>0</v>
      </c>
      <c r="L637" s="464">
        <f>IF(J637=1,SUM($J$6:J637),0)</f>
        <v>0</v>
      </c>
      <c r="M637" s="464">
        <f>IF(K637=1,SUM($K$6:K637),0)</f>
        <v>0</v>
      </c>
      <c r="N637" s="509">
        <f t="shared" si="50"/>
        <v>0</v>
      </c>
      <c r="O637" s="464">
        <f t="shared" si="51"/>
        <v>0</v>
      </c>
      <c r="P637" s="464">
        <f>IF(O637=1,SUM($O$6:O637),0)</f>
        <v>0</v>
      </c>
    </row>
    <row r="638" customHeight="1" spans="1:16">
      <c r="A638" s="483"/>
      <c r="B638" s="493">
        <v>3</v>
      </c>
      <c r="C638" s="203" t="s">
        <v>685</v>
      </c>
      <c r="D638" s="494" t="s">
        <v>24</v>
      </c>
      <c r="E638" s="495" t="s">
        <v>686</v>
      </c>
      <c r="F638" s="497">
        <v>74125</v>
      </c>
      <c r="G638" s="497">
        <v>74125</v>
      </c>
      <c r="H638" s="498"/>
      <c r="I638" s="491">
        <f t="shared" si="47"/>
        <v>74125</v>
      </c>
      <c r="J638" s="507">
        <f t="shared" si="48"/>
        <v>0</v>
      </c>
      <c r="K638" s="464">
        <f t="shared" si="49"/>
        <v>0</v>
      </c>
      <c r="L638" s="464">
        <f>IF(J638=1,SUM($J$6:J638),0)</f>
        <v>0</v>
      </c>
      <c r="M638" s="464">
        <f>IF(K638=1,SUM($K$6:K638),0)</f>
        <v>0</v>
      </c>
      <c r="N638" s="509">
        <f t="shared" si="50"/>
        <v>0</v>
      </c>
      <c r="O638" s="464">
        <f t="shared" si="51"/>
        <v>0</v>
      </c>
      <c r="P638" s="464">
        <f>IF(O638=1,SUM($O$6:O638),0)</f>
        <v>0</v>
      </c>
    </row>
    <row r="639" customHeight="1" spans="1:16">
      <c r="A639" s="483"/>
      <c r="B639" s="493">
        <v>4</v>
      </c>
      <c r="C639" s="203" t="s">
        <v>687</v>
      </c>
      <c r="D639" s="494" t="s">
        <v>24</v>
      </c>
      <c r="E639" s="495" t="s">
        <v>686</v>
      </c>
      <c r="F639" s="497">
        <v>150000</v>
      </c>
      <c r="G639" s="497">
        <v>150000</v>
      </c>
      <c r="H639" s="498"/>
      <c r="I639" s="491">
        <f t="shared" si="47"/>
        <v>150000</v>
      </c>
      <c r="J639" s="507">
        <f t="shared" si="48"/>
        <v>0</v>
      </c>
      <c r="K639" s="464">
        <f t="shared" si="49"/>
        <v>0</v>
      </c>
      <c r="L639" s="464">
        <f>IF(J639=1,SUM($J$6:J639),0)</f>
        <v>0</v>
      </c>
      <c r="M639" s="464">
        <f>IF(K639=1,SUM($K$6:K639),0)</f>
        <v>0</v>
      </c>
      <c r="N639" s="509">
        <f t="shared" si="50"/>
        <v>0</v>
      </c>
      <c r="O639" s="464">
        <f t="shared" si="51"/>
        <v>0</v>
      </c>
      <c r="P639" s="464">
        <f>IF(O639=1,SUM($O$6:O639),0)</f>
        <v>0</v>
      </c>
    </row>
    <row r="640" customHeight="1" spans="1:16">
      <c r="A640" s="483"/>
      <c r="B640" s="493">
        <v>5</v>
      </c>
      <c r="C640" s="203" t="s">
        <v>688</v>
      </c>
      <c r="D640" s="494" t="s">
        <v>45</v>
      </c>
      <c r="E640" s="495" t="s">
        <v>686</v>
      </c>
      <c r="F640" s="497">
        <v>243000</v>
      </c>
      <c r="G640" s="497">
        <v>243000</v>
      </c>
      <c r="H640" s="498"/>
      <c r="I640" s="491">
        <f t="shared" si="47"/>
        <v>243000</v>
      </c>
      <c r="J640" s="507">
        <f t="shared" si="48"/>
        <v>0</v>
      </c>
      <c r="K640" s="464">
        <f t="shared" si="49"/>
        <v>1</v>
      </c>
      <c r="L640" s="464">
        <f>IF(J640=1,SUM($J$6:J640),0)</f>
        <v>0</v>
      </c>
      <c r="M640" s="464">
        <f>IF(K640=1,SUM($K$6:K640),0)</f>
        <v>201227492.798931</v>
      </c>
      <c r="N640" s="509">
        <f t="shared" si="50"/>
        <v>201227492.798931</v>
      </c>
      <c r="O640" s="464">
        <f t="shared" si="51"/>
        <v>0</v>
      </c>
      <c r="P640" s="464">
        <f>IF(O640=1,SUM($O$6:O640),0)</f>
        <v>0</v>
      </c>
    </row>
    <row r="641" customHeight="1" spans="1:16">
      <c r="A641" s="483"/>
      <c r="B641" s="493">
        <v>6</v>
      </c>
      <c r="C641" s="203" t="s">
        <v>689</v>
      </c>
      <c r="D641" s="494" t="s">
        <v>45</v>
      </c>
      <c r="E641" s="495" t="s">
        <v>686</v>
      </c>
      <c r="F641" s="497">
        <v>1124962.5</v>
      </c>
      <c r="G641" s="497">
        <v>1124962.5</v>
      </c>
      <c r="H641" s="498"/>
      <c r="I641" s="491">
        <f t="shared" si="47"/>
        <v>1124962.5</v>
      </c>
      <c r="J641" s="507">
        <f t="shared" si="48"/>
        <v>0</v>
      </c>
      <c r="K641" s="464">
        <f t="shared" si="49"/>
        <v>1</v>
      </c>
      <c r="L641" s="464">
        <f>IF(J641=1,SUM($J$6:J641),0)</f>
        <v>0</v>
      </c>
      <c r="M641" s="464">
        <f>IF(K641=1,SUM($K$6:K641),0)</f>
        <v>201227493.798931</v>
      </c>
      <c r="N641" s="509">
        <f t="shared" si="50"/>
        <v>201227493.798931</v>
      </c>
      <c r="O641" s="464">
        <f t="shared" si="51"/>
        <v>0</v>
      </c>
      <c r="P641" s="464">
        <f>IF(O641=1,SUM($O$6:O641),0)</f>
        <v>0</v>
      </c>
    </row>
    <row r="642" customHeight="1" spans="1:16">
      <c r="A642" s="483"/>
      <c r="B642" s="493">
        <v>7</v>
      </c>
      <c r="C642" s="203" t="s">
        <v>690</v>
      </c>
      <c r="D642" s="494" t="s">
        <v>45</v>
      </c>
      <c r="E642" s="495" t="s">
        <v>686</v>
      </c>
      <c r="F642" s="497">
        <v>5065452.75</v>
      </c>
      <c r="G642" s="497">
        <v>5065452.75</v>
      </c>
      <c r="H642" s="498"/>
      <c r="I642" s="491">
        <f t="shared" si="47"/>
        <v>5065452.75</v>
      </c>
      <c r="J642" s="507">
        <f t="shared" si="48"/>
        <v>0</v>
      </c>
      <c r="K642" s="464">
        <f t="shared" si="49"/>
        <v>1</v>
      </c>
      <c r="L642" s="464">
        <f>IF(J642=1,SUM($J$6:J642),0)</f>
        <v>0</v>
      </c>
      <c r="M642" s="464">
        <f>IF(K642=1,SUM($K$6:K642),0)</f>
        <v>201227494.798931</v>
      </c>
      <c r="N642" s="509">
        <f t="shared" si="50"/>
        <v>201227494.798931</v>
      </c>
      <c r="O642" s="464">
        <f t="shared" si="51"/>
        <v>0</v>
      </c>
      <c r="P642" s="464">
        <f>IF(O642=1,SUM($O$6:O642),0)</f>
        <v>0</v>
      </c>
    </row>
    <row r="643" customHeight="1" spans="1:16">
      <c r="A643" s="483"/>
      <c r="B643" s="493">
        <v>8</v>
      </c>
      <c r="C643" s="203" t="s">
        <v>691</v>
      </c>
      <c r="D643" s="494" t="s">
        <v>45</v>
      </c>
      <c r="E643" s="495" t="s">
        <v>686</v>
      </c>
      <c r="F643" s="497">
        <v>5065452.75</v>
      </c>
      <c r="G643" s="497">
        <v>5065452.75</v>
      </c>
      <c r="H643" s="498"/>
      <c r="I643" s="491">
        <f t="shared" si="47"/>
        <v>5065452.75</v>
      </c>
      <c r="J643" s="507">
        <f t="shared" si="48"/>
        <v>0</v>
      </c>
      <c r="K643" s="464">
        <f t="shared" si="49"/>
        <v>1</v>
      </c>
      <c r="L643" s="464">
        <f>IF(J643=1,SUM($J$6:J643),0)</f>
        <v>0</v>
      </c>
      <c r="M643" s="464">
        <f>IF(K643=1,SUM($K$6:K643),0)</f>
        <v>201227495.798931</v>
      </c>
      <c r="N643" s="509">
        <f t="shared" si="50"/>
        <v>201227495.798931</v>
      </c>
      <c r="O643" s="464">
        <f t="shared" si="51"/>
        <v>0</v>
      </c>
      <c r="P643" s="464">
        <f>IF(O643=1,SUM($O$6:O643),0)</f>
        <v>0</v>
      </c>
    </row>
    <row r="644" customHeight="1" spans="1:16">
      <c r="A644" s="483"/>
      <c r="B644" s="493">
        <v>9</v>
      </c>
      <c r="C644" s="203" t="s">
        <v>692</v>
      </c>
      <c r="D644" s="494" t="s">
        <v>45</v>
      </c>
      <c r="E644" s="495" t="s">
        <v>693</v>
      </c>
      <c r="F644" s="497">
        <v>185000</v>
      </c>
      <c r="G644" s="497">
        <v>185000</v>
      </c>
      <c r="H644" s="498"/>
      <c r="I644" s="491">
        <f t="shared" si="47"/>
        <v>185000</v>
      </c>
      <c r="J644" s="507">
        <f t="shared" si="48"/>
        <v>0</v>
      </c>
      <c r="K644" s="464">
        <f t="shared" si="49"/>
        <v>1</v>
      </c>
      <c r="L644" s="464">
        <f>IF(J644=1,SUM($J$6:J644),0)</f>
        <v>0</v>
      </c>
      <c r="M644" s="464">
        <f>IF(K644=1,SUM($K$6:K644),0)</f>
        <v>201227496.798931</v>
      </c>
      <c r="N644" s="509">
        <f t="shared" si="50"/>
        <v>201227496.798931</v>
      </c>
      <c r="O644" s="464">
        <f t="shared" si="51"/>
        <v>0</v>
      </c>
      <c r="P644" s="464">
        <f>IF(O644=1,SUM($O$6:O644),0)</f>
        <v>0</v>
      </c>
    </row>
    <row r="645" customHeight="1" spans="1:16">
      <c r="A645" s="483"/>
      <c r="B645" s="493"/>
      <c r="C645" s="203" t="s">
        <v>122</v>
      </c>
      <c r="D645" s="494" t="s">
        <v>122</v>
      </c>
      <c r="E645" s="495"/>
      <c r="F645" s="497"/>
      <c r="G645" s="497"/>
      <c r="H645" s="498"/>
      <c r="I645" s="491">
        <f t="shared" si="47"/>
        <v>0</v>
      </c>
      <c r="J645" s="507">
        <f t="shared" si="48"/>
        <v>0</v>
      </c>
      <c r="K645" s="464">
        <f t="shared" si="49"/>
        <v>0</v>
      </c>
      <c r="L645" s="464">
        <f>IF(J645=1,SUM($J$6:J645),0)</f>
        <v>0</v>
      </c>
      <c r="M645" s="464">
        <f>IF(K645=1,SUM($K$6:K645),0)</f>
        <v>0</v>
      </c>
      <c r="N645" s="509">
        <f t="shared" si="50"/>
        <v>0</v>
      </c>
      <c r="O645" s="464">
        <f t="shared" si="51"/>
        <v>0</v>
      </c>
      <c r="P645" s="464">
        <f>IF(O645=1,SUM($O$6:O645),0)</f>
        <v>0</v>
      </c>
    </row>
    <row r="646" customHeight="1" spans="1:16">
      <c r="A646" s="483"/>
      <c r="B646" s="493" t="s">
        <v>694</v>
      </c>
      <c r="C646" s="203" t="s">
        <v>695</v>
      </c>
      <c r="D646" s="494" t="s">
        <v>122</v>
      </c>
      <c r="E646" s="495"/>
      <c r="F646" s="497"/>
      <c r="G646" s="497"/>
      <c r="H646" s="498"/>
      <c r="I646" s="491">
        <f t="shared" si="47"/>
        <v>0</v>
      </c>
      <c r="J646" s="507">
        <f t="shared" si="48"/>
        <v>0</v>
      </c>
      <c r="K646" s="464">
        <f t="shared" si="49"/>
        <v>0</v>
      </c>
      <c r="L646" s="464">
        <f>IF(J646=1,SUM($J$6:J646),0)</f>
        <v>0</v>
      </c>
      <c r="M646" s="464">
        <f>IF(K646=1,SUM($K$6:K646),0)</f>
        <v>0</v>
      </c>
      <c r="N646" s="509">
        <f t="shared" si="50"/>
        <v>0</v>
      </c>
      <c r="O646" s="464">
        <f t="shared" si="51"/>
        <v>0</v>
      </c>
      <c r="P646" s="464">
        <f>IF(O646=1,SUM($O$6:O646),0)</f>
        <v>0</v>
      </c>
    </row>
    <row r="647" customHeight="1" spans="1:16">
      <c r="A647" s="483"/>
      <c r="B647" s="493">
        <v>1</v>
      </c>
      <c r="C647" s="203" t="s">
        <v>696</v>
      </c>
      <c r="D647" s="494" t="s">
        <v>24</v>
      </c>
      <c r="E647" s="495" t="s">
        <v>261</v>
      </c>
      <c r="F647" s="497">
        <v>200000</v>
      </c>
      <c r="G647" s="497">
        <v>200000</v>
      </c>
      <c r="H647" s="498"/>
      <c r="I647" s="491">
        <f t="shared" si="47"/>
        <v>200000</v>
      </c>
      <c r="J647" s="507">
        <f t="shared" si="48"/>
        <v>0</v>
      </c>
      <c r="K647" s="464">
        <f t="shared" si="49"/>
        <v>0</v>
      </c>
      <c r="L647" s="464">
        <f>IF(J647=1,SUM($J$6:J647),0)</f>
        <v>0</v>
      </c>
      <c r="M647" s="464">
        <f>IF(K647=1,SUM($K$6:K647),0)</f>
        <v>0</v>
      </c>
      <c r="N647" s="509">
        <f t="shared" si="50"/>
        <v>0</v>
      </c>
      <c r="O647" s="464">
        <f t="shared" si="51"/>
        <v>0</v>
      </c>
      <c r="P647" s="464">
        <f>IF(O647=1,SUM($O$6:O647),0)</f>
        <v>0</v>
      </c>
    </row>
    <row r="648" customHeight="1" spans="1:16">
      <c r="A648" s="483"/>
      <c r="B648" s="493">
        <v>2</v>
      </c>
      <c r="C648" s="203" t="s">
        <v>697</v>
      </c>
      <c r="D648" s="494" t="s">
        <v>24</v>
      </c>
      <c r="E648" s="495" t="s">
        <v>686</v>
      </c>
      <c r="F648" s="497">
        <v>230000</v>
      </c>
      <c r="G648" s="497">
        <v>230000</v>
      </c>
      <c r="H648" s="498"/>
      <c r="I648" s="491">
        <f t="shared" si="47"/>
        <v>230000</v>
      </c>
      <c r="J648" s="507">
        <f t="shared" si="48"/>
        <v>0</v>
      </c>
      <c r="K648" s="464">
        <f t="shared" si="49"/>
        <v>0</v>
      </c>
      <c r="L648" s="464">
        <f>IF(J648=1,SUM($J$6:J648),0)</f>
        <v>0</v>
      </c>
      <c r="M648" s="464">
        <f>IF(K648=1,SUM($K$6:K648),0)</f>
        <v>0</v>
      </c>
      <c r="N648" s="509">
        <f t="shared" si="50"/>
        <v>0</v>
      </c>
      <c r="O648" s="464">
        <f t="shared" si="51"/>
        <v>0</v>
      </c>
      <c r="P648" s="464">
        <f>IF(O648=1,SUM($O$6:O648),0)</f>
        <v>0</v>
      </c>
    </row>
    <row r="649" customHeight="1" spans="1:16">
      <c r="A649" s="483"/>
      <c r="B649" s="493">
        <v>3</v>
      </c>
      <c r="C649" s="203" t="s">
        <v>698</v>
      </c>
      <c r="D649" s="494" t="s">
        <v>24</v>
      </c>
      <c r="E649" s="495" t="s">
        <v>686</v>
      </c>
      <c r="F649" s="497">
        <v>55000</v>
      </c>
      <c r="G649" s="497">
        <v>55000</v>
      </c>
      <c r="H649" s="498"/>
      <c r="I649" s="491">
        <f t="shared" si="47"/>
        <v>55000</v>
      </c>
      <c r="J649" s="507">
        <f t="shared" ref="J649:J712" si="52">IF(D649="MDU-KD",1,0)</f>
        <v>0</v>
      </c>
      <c r="K649" s="464">
        <f t="shared" ref="K649:K712" si="53">IF(D649="HDW",1,0)</f>
        <v>0</v>
      </c>
      <c r="L649" s="464">
        <f>IF(J649=1,SUM($J$6:J649),0)</f>
        <v>0</v>
      </c>
      <c r="M649" s="464">
        <f>IF(K649=1,SUM($K$6:K649),0)</f>
        <v>0</v>
      </c>
      <c r="N649" s="509">
        <f t="shared" ref="N649:N712" si="54">IF(L649=0,M649,L649)</f>
        <v>0</v>
      </c>
      <c r="O649" s="464">
        <f t="shared" ref="O649:O712" si="55">IF(E649=0,0,IF(LEFT(C649,11)="Tiang Beton",1,0))</f>
        <v>0</v>
      </c>
      <c r="P649" s="464">
        <f>IF(O649=1,SUM($O$6:O649),0)</f>
        <v>0</v>
      </c>
    </row>
    <row r="650" customHeight="1" spans="1:16">
      <c r="A650" s="483"/>
      <c r="B650" s="493">
        <v>4</v>
      </c>
      <c r="C650" s="203" t="s">
        <v>699</v>
      </c>
      <c r="D650" s="494" t="s">
        <v>24</v>
      </c>
      <c r="E650" s="495" t="s">
        <v>261</v>
      </c>
      <c r="F650" s="497">
        <v>93000</v>
      </c>
      <c r="G650" s="497">
        <v>93000</v>
      </c>
      <c r="H650" s="498"/>
      <c r="I650" s="491">
        <f t="shared" si="47"/>
        <v>93000</v>
      </c>
      <c r="J650" s="507">
        <f t="shared" si="52"/>
        <v>0</v>
      </c>
      <c r="K650" s="464">
        <f t="shared" si="53"/>
        <v>0</v>
      </c>
      <c r="L650" s="464">
        <f>IF(J650=1,SUM($J$6:J650),0)</f>
        <v>0</v>
      </c>
      <c r="M650" s="464">
        <f>IF(K650=1,SUM($K$6:K650),0)</f>
        <v>0</v>
      </c>
      <c r="N650" s="509">
        <f t="shared" si="54"/>
        <v>0</v>
      </c>
      <c r="O650" s="464">
        <f t="shared" si="55"/>
        <v>0</v>
      </c>
      <c r="P650" s="464">
        <f>IF(O650=1,SUM($O$6:O650),0)</f>
        <v>0</v>
      </c>
    </row>
    <row r="651" customHeight="1" spans="1:16">
      <c r="A651" s="483"/>
      <c r="B651" s="493">
        <v>5</v>
      </c>
      <c r="C651" s="203" t="s">
        <v>700</v>
      </c>
      <c r="D651" s="494" t="s">
        <v>24</v>
      </c>
      <c r="E651" s="495" t="s">
        <v>261</v>
      </c>
      <c r="F651" s="497">
        <v>85000</v>
      </c>
      <c r="G651" s="497">
        <v>85000</v>
      </c>
      <c r="H651" s="498"/>
      <c r="I651" s="491">
        <f t="shared" si="47"/>
        <v>85000</v>
      </c>
      <c r="J651" s="507">
        <f t="shared" si="52"/>
        <v>0</v>
      </c>
      <c r="K651" s="464">
        <f t="shared" si="53"/>
        <v>0</v>
      </c>
      <c r="L651" s="464">
        <f>IF(J651=1,SUM($J$6:J651),0)</f>
        <v>0</v>
      </c>
      <c r="M651" s="464">
        <f>IF(K651=1,SUM($K$6:K651),0)</f>
        <v>0</v>
      </c>
      <c r="N651" s="509">
        <f t="shared" si="54"/>
        <v>0</v>
      </c>
      <c r="O651" s="464">
        <f t="shared" si="55"/>
        <v>0</v>
      </c>
      <c r="P651" s="464">
        <f>IF(O651=1,SUM($O$6:O651),0)</f>
        <v>0</v>
      </c>
    </row>
    <row r="652" customHeight="1" spans="1:16">
      <c r="A652" s="483"/>
      <c r="B652" s="493"/>
      <c r="C652" s="203" t="s">
        <v>122</v>
      </c>
      <c r="D652" s="494" t="s">
        <v>122</v>
      </c>
      <c r="E652" s="495"/>
      <c r="F652" s="497"/>
      <c r="G652" s="497"/>
      <c r="H652" s="498"/>
      <c r="I652" s="491">
        <f t="shared" si="47"/>
        <v>0</v>
      </c>
      <c r="J652" s="507">
        <f t="shared" si="52"/>
        <v>0</v>
      </c>
      <c r="K652" s="464">
        <f t="shared" si="53"/>
        <v>0</v>
      </c>
      <c r="L652" s="464">
        <f>IF(J652=1,SUM($J$6:J652),0)</f>
        <v>0</v>
      </c>
      <c r="M652" s="464">
        <f>IF(K652=1,SUM($K$6:K652),0)</f>
        <v>0</v>
      </c>
      <c r="N652" s="509">
        <f t="shared" si="54"/>
        <v>0</v>
      </c>
      <c r="O652" s="464">
        <f t="shared" si="55"/>
        <v>0</v>
      </c>
      <c r="P652" s="464">
        <f>IF(O652=1,SUM($O$6:O652),0)</f>
        <v>0</v>
      </c>
    </row>
    <row r="653" customHeight="1" spans="1:16">
      <c r="A653" s="483"/>
      <c r="B653" s="493" t="s">
        <v>701</v>
      </c>
      <c r="C653" s="203" t="s">
        <v>702</v>
      </c>
      <c r="D653" s="494" t="s">
        <v>45</v>
      </c>
      <c r="E653" s="495" t="s">
        <v>43</v>
      </c>
      <c r="F653" s="497">
        <v>12000</v>
      </c>
      <c r="G653" s="497">
        <v>12000</v>
      </c>
      <c r="H653" s="498"/>
      <c r="I653" s="491">
        <f t="shared" si="47"/>
        <v>12000</v>
      </c>
      <c r="J653" s="507">
        <f t="shared" si="52"/>
        <v>0</v>
      </c>
      <c r="K653" s="464">
        <f t="shared" si="53"/>
        <v>1</v>
      </c>
      <c r="L653" s="464">
        <f>IF(J653=1,SUM($J$6:J653),0)</f>
        <v>0</v>
      </c>
      <c r="M653" s="464">
        <f>IF(K653=1,SUM($K$6:K653),0)</f>
        <v>201227497.798931</v>
      </c>
      <c r="N653" s="509">
        <f t="shared" si="54"/>
        <v>201227497.798931</v>
      </c>
      <c r="O653" s="464">
        <f t="shared" si="55"/>
        <v>0</v>
      </c>
      <c r="P653" s="464">
        <f>IF(O653=1,SUM($O$6:O653),0)</f>
        <v>0</v>
      </c>
    </row>
    <row r="654" customHeight="1" spans="1:16">
      <c r="A654" s="483"/>
      <c r="B654" s="493"/>
      <c r="C654" s="203" t="s">
        <v>122</v>
      </c>
      <c r="D654" s="494" t="s">
        <v>122</v>
      </c>
      <c r="E654" s="495"/>
      <c r="F654" s="497"/>
      <c r="G654" s="497"/>
      <c r="H654" s="498"/>
      <c r="I654" s="491">
        <f t="shared" si="47"/>
        <v>0</v>
      </c>
      <c r="J654" s="507">
        <f t="shared" si="52"/>
        <v>0</v>
      </c>
      <c r="K654" s="464">
        <f t="shared" si="53"/>
        <v>0</v>
      </c>
      <c r="L654" s="464">
        <f>IF(J654=1,SUM($J$6:J654),0)</f>
        <v>0</v>
      </c>
      <c r="M654" s="464">
        <f>IF(K654=1,SUM($K$6:K654),0)</f>
        <v>0</v>
      </c>
      <c r="N654" s="509">
        <f t="shared" si="54"/>
        <v>0</v>
      </c>
      <c r="O654" s="464">
        <f t="shared" si="55"/>
        <v>0</v>
      </c>
      <c r="P654" s="464">
        <f>IF(O654=1,SUM($O$6:O654),0)</f>
        <v>0</v>
      </c>
    </row>
    <row r="655" customHeight="1" spans="1:16">
      <c r="A655" s="483"/>
      <c r="B655" s="493" t="s">
        <v>703</v>
      </c>
      <c r="C655" s="203" t="s">
        <v>704</v>
      </c>
      <c r="D655" s="494" t="s">
        <v>122</v>
      </c>
      <c r="E655" s="495"/>
      <c r="F655" s="497"/>
      <c r="G655" s="497"/>
      <c r="H655" s="498"/>
      <c r="I655" s="491">
        <f t="shared" si="47"/>
        <v>0</v>
      </c>
      <c r="J655" s="507">
        <f t="shared" si="52"/>
        <v>0</v>
      </c>
      <c r="K655" s="464">
        <f t="shared" si="53"/>
        <v>0</v>
      </c>
      <c r="L655" s="464">
        <f>IF(J655=1,SUM($J$6:J655),0)</f>
        <v>0</v>
      </c>
      <c r="M655" s="464">
        <f>IF(K655=1,SUM($K$6:K655),0)</f>
        <v>0</v>
      </c>
      <c r="N655" s="509">
        <f t="shared" si="54"/>
        <v>0</v>
      </c>
      <c r="O655" s="464">
        <f t="shared" si="55"/>
        <v>0</v>
      </c>
      <c r="P655" s="464">
        <f>IF(O655=1,SUM($O$6:O655),0)</f>
        <v>0</v>
      </c>
    </row>
    <row r="656" customHeight="1" spans="1:16">
      <c r="A656" s="483"/>
      <c r="B656" s="493" t="s">
        <v>705</v>
      </c>
      <c r="C656" s="203" t="s">
        <v>706</v>
      </c>
      <c r="D656" s="494" t="s">
        <v>122</v>
      </c>
      <c r="E656" s="495"/>
      <c r="F656" s="497"/>
      <c r="G656" s="497"/>
      <c r="H656" s="498"/>
      <c r="I656" s="491">
        <f t="shared" si="47"/>
        <v>0</v>
      </c>
      <c r="J656" s="507">
        <f t="shared" si="52"/>
        <v>0</v>
      </c>
      <c r="K656" s="464">
        <f t="shared" si="53"/>
        <v>0</v>
      </c>
      <c r="L656" s="464">
        <f>IF(J656=1,SUM($J$6:J656),0)</f>
        <v>0</v>
      </c>
      <c r="M656" s="464">
        <f>IF(K656=1,SUM($K$6:K656),0)</f>
        <v>0</v>
      </c>
      <c r="N656" s="509">
        <f t="shared" si="54"/>
        <v>0</v>
      </c>
      <c r="O656" s="464">
        <f t="shared" si="55"/>
        <v>0</v>
      </c>
      <c r="P656" s="464">
        <f>IF(O656=1,SUM($O$6:O656),0)</f>
        <v>0</v>
      </c>
    </row>
    <row r="657" customHeight="1" spans="1:16">
      <c r="A657" s="483"/>
      <c r="B657" s="510">
        <v>1</v>
      </c>
      <c r="C657" s="203" t="s">
        <v>707</v>
      </c>
      <c r="D657" s="494" t="s">
        <v>24</v>
      </c>
      <c r="E657" s="495" t="s">
        <v>53</v>
      </c>
      <c r="F657" s="497">
        <v>19800</v>
      </c>
      <c r="G657" s="497">
        <v>19800</v>
      </c>
      <c r="H657" s="498"/>
      <c r="I657" s="491">
        <f t="shared" si="47"/>
        <v>19800</v>
      </c>
      <c r="J657" s="507">
        <f t="shared" si="52"/>
        <v>0</v>
      </c>
      <c r="K657" s="464">
        <f t="shared" si="53"/>
        <v>0</v>
      </c>
      <c r="L657" s="464">
        <f>IF(J657=1,SUM($J$6:J657),0)</f>
        <v>0</v>
      </c>
      <c r="M657" s="464">
        <f>IF(K657=1,SUM($K$6:K657),0)</f>
        <v>0</v>
      </c>
      <c r="N657" s="509">
        <f t="shared" si="54"/>
        <v>0</v>
      </c>
      <c r="O657" s="464">
        <f t="shared" si="55"/>
        <v>0</v>
      </c>
      <c r="P657" s="464">
        <f>IF(O657=1,SUM($O$6:O657),0)</f>
        <v>0</v>
      </c>
    </row>
    <row r="658" customHeight="1" spans="1:16">
      <c r="A658" s="483"/>
      <c r="B658" s="510">
        <v>2</v>
      </c>
      <c r="C658" s="203" t="s">
        <v>708</v>
      </c>
      <c r="D658" s="494" t="s">
        <v>24</v>
      </c>
      <c r="E658" s="495" t="s">
        <v>53</v>
      </c>
      <c r="F658" s="497">
        <v>20500</v>
      </c>
      <c r="G658" s="497">
        <v>20500</v>
      </c>
      <c r="H658" s="498"/>
      <c r="I658" s="491">
        <f t="shared" si="47"/>
        <v>20500</v>
      </c>
      <c r="J658" s="507">
        <f t="shared" si="52"/>
        <v>0</v>
      </c>
      <c r="K658" s="464">
        <f t="shared" si="53"/>
        <v>0</v>
      </c>
      <c r="L658" s="464">
        <f>IF(J658=1,SUM($J$6:J658),0)</f>
        <v>0</v>
      </c>
      <c r="M658" s="464">
        <f>IF(K658=1,SUM($K$6:K658),0)</f>
        <v>0</v>
      </c>
      <c r="N658" s="509">
        <f t="shared" si="54"/>
        <v>0</v>
      </c>
      <c r="O658" s="464">
        <f t="shared" si="55"/>
        <v>0</v>
      </c>
      <c r="P658" s="464">
        <f>IF(O658=1,SUM($O$6:O658),0)</f>
        <v>0</v>
      </c>
    </row>
    <row r="659" customHeight="1" spans="1:16">
      <c r="A659" s="483"/>
      <c r="B659" s="510">
        <v>3</v>
      </c>
      <c r="C659" s="203" t="s">
        <v>709</v>
      </c>
      <c r="D659" s="494" t="s">
        <v>24</v>
      </c>
      <c r="E659" s="495" t="s">
        <v>53</v>
      </c>
      <c r="F659" s="497">
        <v>27500</v>
      </c>
      <c r="G659" s="497">
        <v>27500</v>
      </c>
      <c r="H659" s="498"/>
      <c r="I659" s="491">
        <f t="shared" si="47"/>
        <v>27500</v>
      </c>
      <c r="J659" s="507">
        <f t="shared" si="52"/>
        <v>0</v>
      </c>
      <c r="K659" s="464">
        <f t="shared" si="53"/>
        <v>0</v>
      </c>
      <c r="L659" s="464">
        <f>IF(J659=1,SUM($J$6:J659),0)</f>
        <v>0</v>
      </c>
      <c r="M659" s="464">
        <f>IF(K659=1,SUM($K$6:K659),0)</f>
        <v>0</v>
      </c>
      <c r="N659" s="509">
        <f t="shared" si="54"/>
        <v>0</v>
      </c>
      <c r="O659" s="464">
        <f t="shared" si="55"/>
        <v>0</v>
      </c>
      <c r="P659" s="464">
        <f>IF(O659=1,SUM($O$6:O659),0)</f>
        <v>0</v>
      </c>
    </row>
    <row r="660" customHeight="1" spans="1:16">
      <c r="A660" s="483"/>
      <c r="B660" s="510">
        <v>4</v>
      </c>
      <c r="C660" s="203" t="s">
        <v>710</v>
      </c>
      <c r="D660" s="494" t="s">
        <v>24</v>
      </c>
      <c r="E660" s="495" t="s">
        <v>53</v>
      </c>
      <c r="F660" s="497">
        <v>14900</v>
      </c>
      <c r="G660" s="497">
        <v>14900</v>
      </c>
      <c r="H660" s="498"/>
      <c r="I660" s="491">
        <f t="shared" si="47"/>
        <v>14900</v>
      </c>
      <c r="J660" s="507">
        <f t="shared" si="52"/>
        <v>0</v>
      </c>
      <c r="K660" s="464">
        <f t="shared" si="53"/>
        <v>0</v>
      </c>
      <c r="L660" s="464">
        <f>IF(J660=1,SUM($J$6:J660),0)</f>
        <v>0</v>
      </c>
      <c r="M660" s="464">
        <f>IF(K660=1,SUM($K$6:K660),0)</f>
        <v>0</v>
      </c>
      <c r="N660" s="509">
        <f t="shared" si="54"/>
        <v>0</v>
      </c>
      <c r="O660" s="464">
        <f t="shared" si="55"/>
        <v>0</v>
      </c>
      <c r="P660" s="464">
        <f>IF(O660=1,SUM($O$6:O660),0)</f>
        <v>0</v>
      </c>
    </row>
    <row r="661" customHeight="1" spans="1:16">
      <c r="A661" s="483"/>
      <c r="B661" s="510">
        <v>5</v>
      </c>
      <c r="C661" s="203" t="s">
        <v>711</v>
      </c>
      <c r="D661" s="494" t="s">
        <v>24</v>
      </c>
      <c r="E661" s="495" t="s">
        <v>53</v>
      </c>
      <c r="F661" s="497">
        <v>27900</v>
      </c>
      <c r="G661" s="497">
        <v>33200</v>
      </c>
      <c r="H661" s="498"/>
      <c r="I661" s="491">
        <f t="shared" si="47"/>
        <v>33200</v>
      </c>
      <c r="J661" s="507">
        <f t="shared" si="52"/>
        <v>0</v>
      </c>
      <c r="K661" s="464">
        <f t="shared" si="53"/>
        <v>0</v>
      </c>
      <c r="L661" s="464">
        <f>IF(J661=1,SUM($J$6:J661),0)</f>
        <v>0</v>
      </c>
      <c r="M661" s="464">
        <f>IF(K661=1,SUM($K$6:K661),0)</f>
        <v>0</v>
      </c>
      <c r="N661" s="509">
        <f t="shared" si="54"/>
        <v>0</v>
      </c>
      <c r="O661" s="464">
        <f t="shared" si="55"/>
        <v>0</v>
      </c>
      <c r="P661" s="464">
        <f>IF(O661=1,SUM($O$6:O661),0)</f>
        <v>0</v>
      </c>
    </row>
    <row r="662" customHeight="1" spans="1:16">
      <c r="A662" s="483"/>
      <c r="B662" s="510">
        <v>6</v>
      </c>
      <c r="C662" s="203" t="s">
        <v>712</v>
      </c>
      <c r="D662" s="494" t="s">
        <v>24</v>
      </c>
      <c r="E662" s="495" t="s">
        <v>53</v>
      </c>
      <c r="F662" s="497">
        <v>33000</v>
      </c>
      <c r="G662" s="497">
        <v>35700</v>
      </c>
      <c r="H662" s="498"/>
      <c r="I662" s="491">
        <f t="shared" si="47"/>
        <v>35700</v>
      </c>
      <c r="J662" s="507">
        <f t="shared" si="52"/>
        <v>0</v>
      </c>
      <c r="K662" s="464">
        <f t="shared" si="53"/>
        <v>0</v>
      </c>
      <c r="L662" s="464">
        <f>IF(J662=1,SUM($J$6:J662),0)</f>
        <v>0</v>
      </c>
      <c r="M662" s="464">
        <f>IF(K662=1,SUM($K$6:K662),0)</f>
        <v>0</v>
      </c>
      <c r="N662" s="509">
        <f t="shared" si="54"/>
        <v>0</v>
      </c>
      <c r="O662" s="464">
        <f t="shared" si="55"/>
        <v>0</v>
      </c>
      <c r="P662" s="464">
        <f>IF(O662=1,SUM($O$6:O662),0)</f>
        <v>0</v>
      </c>
    </row>
    <row r="663" customHeight="1" spans="1:16">
      <c r="A663" s="483"/>
      <c r="B663" s="510">
        <v>7</v>
      </c>
      <c r="C663" s="203" t="s">
        <v>713</v>
      </c>
      <c r="D663" s="494" t="s">
        <v>24</v>
      </c>
      <c r="E663" s="495" t="s">
        <v>53</v>
      </c>
      <c r="F663" s="497">
        <v>27900</v>
      </c>
      <c r="G663" s="497">
        <v>33200</v>
      </c>
      <c r="H663" s="498"/>
      <c r="I663" s="491">
        <f t="shared" si="47"/>
        <v>33200</v>
      </c>
      <c r="J663" s="507">
        <f t="shared" si="52"/>
        <v>0</v>
      </c>
      <c r="K663" s="464">
        <f t="shared" si="53"/>
        <v>0</v>
      </c>
      <c r="L663" s="464">
        <f>IF(J663=1,SUM($J$6:J663),0)</f>
        <v>0</v>
      </c>
      <c r="M663" s="464">
        <f>IF(K663=1,SUM($K$6:K663),0)</f>
        <v>0</v>
      </c>
      <c r="N663" s="509">
        <f t="shared" si="54"/>
        <v>0</v>
      </c>
      <c r="O663" s="464">
        <f t="shared" si="55"/>
        <v>0</v>
      </c>
      <c r="P663" s="464">
        <f>IF(O663=1,SUM($O$6:O663),0)</f>
        <v>0</v>
      </c>
    </row>
    <row r="664" customHeight="1" spans="1:16">
      <c r="A664" s="483"/>
      <c r="B664" s="510">
        <v>8</v>
      </c>
      <c r="C664" s="203" t="s">
        <v>714</v>
      </c>
      <c r="D664" s="494" t="s">
        <v>24</v>
      </c>
      <c r="E664" s="495" t="s">
        <v>53</v>
      </c>
      <c r="F664" s="497">
        <v>37600</v>
      </c>
      <c r="G664" s="497">
        <v>37600</v>
      </c>
      <c r="H664" s="498"/>
      <c r="I664" s="491">
        <f t="shared" si="47"/>
        <v>37600</v>
      </c>
      <c r="J664" s="507">
        <f t="shared" si="52"/>
        <v>0</v>
      </c>
      <c r="K664" s="464">
        <f t="shared" si="53"/>
        <v>0</v>
      </c>
      <c r="L664" s="464">
        <f>IF(J664=1,SUM($J$6:J664),0)</f>
        <v>0</v>
      </c>
      <c r="M664" s="464">
        <f>IF(K664=1,SUM($K$6:K664),0)</f>
        <v>0</v>
      </c>
      <c r="N664" s="509">
        <f t="shared" si="54"/>
        <v>0</v>
      </c>
      <c r="O664" s="464">
        <f t="shared" si="55"/>
        <v>0</v>
      </c>
      <c r="P664" s="464">
        <f>IF(O664=1,SUM($O$6:O664),0)</f>
        <v>0</v>
      </c>
    </row>
    <row r="665" customHeight="1" spans="1:16">
      <c r="A665" s="483"/>
      <c r="B665" s="510">
        <v>9</v>
      </c>
      <c r="C665" s="203" t="s">
        <v>715</v>
      </c>
      <c r="D665" s="494" t="s">
        <v>24</v>
      </c>
      <c r="E665" s="495" t="s">
        <v>53</v>
      </c>
      <c r="F665" s="497">
        <v>27900</v>
      </c>
      <c r="G665" s="497">
        <v>33200</v>
      </c>
      <c r="H665" s="498"/>
      <c r="I665" s="491">
        <f t="shared" si="47"/>
        <v>33200</v>
      </c>
      <c r="J665" s="507">
        <f t="shared" si="52"/>
        <v>0</v>
      </c>
      <c r="K665" s="464">
        <f t="shared" si="53"/>
        <v>0</v>
      </c>
      <c r="L665" s="464">
        <f>IF(J665=1,SUM($J$6:J665),0)</f>
        <v>0</v>
      </c>
      <c r="M665" s="464">
        <f>IF(K665=1,SUM($K$6:K665),0)</f>
        <v>0</v>
      </c>
      <c r="N665" s="509">
        <f t="shared" si="54"/>
        <v>0</v>
      </c>
      <c r="O665" s="464">
        <f t="shared" si="55"/>
        <v>0</v>
      </c>
      <c r="P665" s="464">
        <f>IF(O665=1,SUM($O$6:O665),0)</f>
        <v>0</v>
      </c>
    </row>
    <row r="666" customHeight="1" spans="1:16">
      <c r="A666" s="483"/>
      <c r="B666" s="510">
        <v>10</v>
      </c>
      <c r="C666" s="203" t="s">
        <v>716</v>
      </c>
      <c r="D666" s="494" t="s">
        <v>24</v>
      </c>
      <c r="E666" s="495" t="s">
        <v>53</v>
      </c>
      <c r="F666" s="497">
        <v>39800</v>
      </c>
      <c r="G666" s="497">
        <v>39800</v>
      </c>
      <c r="H666" s="498"/>
      <c r="I666" s="491">
        <f t="shared" si="47"/>
        <v>39800</v>
      </c>
      <c r="J666" s="507">
        <f t="shared" si="52"/>
        <v>0</v>
      </c>
      <c r="K666" s="464">
        <f t="shared" si="53"/>
        <v>0</v>
      </c>
      <c r="L666" s="464">
        <f>IF(J666=1,SUM($J$6:J666),0)</f>
        <v>0</v>
      </c>
      <c r="M666" s="464">
        <f>IF(K666=1,SUM($K$6:K666),0)</f>
        <v>0</v>
      </c>
      <c r="N666" s="509">
        <f t="shared" si="54"/>
        <v>0</v>
      </c>
      <c r="O666" s="464">
        <f t="shared" si="55"/>
        <v>0</v>
      </c>
      <c r="P666" s="464">
        <f>IF(O666=1,SUM($O$6:O666),0)</f>
        <v>0</v>
      </c>
    </row>
    <row r="667" customHeight="1" spans="1:16">
      <c r="A667" s="483"/>
      <c r="B667" s="510">
        <v>11</v>
      </c>
      <c r="C667" s="203" t="s">
        <v>717</v>
      </c>
      <c r="D667" s="494" t="s">
        <v>24</v>
      </c>
      <c r="E667" s="495" t="s">
        <v>53</v>
      </c>
      <c r="F667" s="497">
        <v>24700</v>
      </c>
      <c r="G667" s="497">
        <v>29400</v>
      </c>
      <c r="H667" s="498"/>
      <c r="I667" s="491">
        <f t="shared" si="47"/>
        <v>29400</v>
      </c>
      <c r="J667" s="507">
        <f t="shared" si="52"/>
        <v>0</v>
      </c>
      <c r="K667" s="464">
        <f t="shared" si="53"/>
        <v>0</v>
      </c>
      <c r="L667" s="464">
        <f>IF(J667=1,SUM($J$6:J667),0)</f>
        <v>0</v>
      </c>
      <c r="M667" s="464">
        <f>IF(K667=1,SUM($K$6:K667),0)</f>
        <v>0</v>
      </c>
      <c r="N667" s="509">
        <f t="shared" si="54"/>
        <v>0</v>
      </c>
      <c r="O667" s="464">
        <f t="shared" si="55"/>
        <v>0</v>
      </c>
      <c r="P667" s="464">
        <f>IF(O667=1,SUM($O$6:O667),0)</f>
        <v>0</v>
      </c>
    </row>
    <row r="668" customHeight="1" spans="1:16">
      <c r="A668" s="483"/>
      <c r="B668" s="510">
        <v>12</v>
      </c>
      <c r="C668" s="203" t="s">
        <v>718</v>
      </c>
      <c r="D668" s="494" t="s">
        <v>24</v>
      </c>
      <c r="E668" s="495" t="s">
        <v>53</v>
      </c>
      <c r="F668" s="497">
        <v>33700</v>
      </c>
      <c r="G668" s="497">
        <v>35700</v>
      </c>
      <c r="H668" s="498"/>
      <c r="I668" s="491">
        <f t="shared" si="47"/>
        <v>35700</v>
      </c>
      <c r="J668" s="507">
        <f t="shared" si="52"/>
        <v>0</v>
      </c>
      <c r="K668" s="464">
        <f t="shared" si="53"/>
        <v>0</v>
      </c>
      <c r="L668" s="464">
        <f>IF(J668=1,SUM($J$6:J668),0)</f>
        <v>0</v>
      </c>
      <c r="M668" s="464">
        <f>IF(K668=1,SUM($K$6:K668),0)</f>
        <v>0</v>
      </c>
      <c r="N668" s="509">
        <f t="shared" si="54"/>
        <v>0</v>
      </c>
      <c r="O668" s="464">
        <f t="shared" si="55"/>
        <v>0</v>
      </c>
      <c r="P668" s="464">
        <f>IF(O668=1,SUM($O$6:O668),0)</f>
        <v>0</v>
      </c>
    </row>
    <row r="669" customHeight="1" spans="1:16">
      <c r="A669" s="483"/>
      <c r="B669" s="510">
        <v>13</v>
      </c>
      <c r="C669" s="203" t="s">
        <v>719</v>
      </c>
      <c r="D669" s="494" t="s">
        <v>24</v>
      </c>
      <c r="E669" s="495" t="s">
        <v>53</v>
      </c>
      <c r="F669" s="497">
        <v>25800</v>
      </c>
      <c r="G669" s="497">
        <v>30700</v>
      </c>
      <c r="H669" s="498"/>
      <c r="I669" s="491">
        <f t="shared" si="47"/>
        <v>30700</v>
      </c>
      <c r="J669" s="507">
        <f t="shared" si="52"/>
        <v>0</v>
      </c>
      <c r="K669" s="464">
        <f t="shared" si="53"/>
        <v>0</v>
      </c>
      <c r="L669" s="464">
        <f>IF(J669=1,SUM($J$6:J669),0)</f>
        <v>0</v>
      </c>
      <c r="M669" s="464">
        <f>IF(K669=1,SUM($K$6:K669),0)</f>
        <v>0</v>
      </c>
      <c r="N669" s="509">
        <f t="shared" si="54"/>
        <v>0</v>
      </c>
      <c r="O669" s="464">
        <f t="shared" si="55"/>
        <v>0</v>
      </c>
      <c r="P669" s="464">
        <f>IF(O669=1,SUM($O$6:O669),0)</f>
        <v>0</v>
      </c>
    </row>
    <row r="670" customHeight="1" spans="1:16">
      <c r="A670" s="483"/>
      <c r="B670" s="510">
        <v>14</v>
      </c>
      <c r="C670" s="203" t="s">
        <v>720</v>
      </c>
      <c r="D670" s="494" t="s">
        <v>24</v>
      </c>
      <c r="E670" s="495" t="s">
        <v>53</v>
      </c>
      <c r="F670" s="497">
        <v>19100</v>
      </c>
      <c r="G670" s="497">
        <v>22700</v>
      </c>
      <c r="H670" s="498"/>
      <c r="I670" s="491">
        <f t="shared" si="47"/>
        <v>22700</v>
      </c>
      <c r="J670" s="507">
        <f t="shared" si="52"/>
        <v>0</v>
      </c>
      <c r="K670" s="464">
        <f t="shared" si="53"/>
        <v>0</v>
      </c>
      <c r="L670" s="464">
        <f>IF(J670=1,SUM($J$6:J670),0)</f>
        <v>0</v>
      </c>
      <c r="M670" s="464">
        <f>IF(K670=1,SUM($K$6:K670),0)</f>
        <v>0</v>
      </c>
      <c r="N670" s="509">
        <f t="shared" si="54"/>
        <v>0</v>
      </c>
      <c r="O670" s="464">
        <f t="shared" si="55"/>
        <v>0</v>
      </c>
      <c r="P670" s="464">
        <f>IF(O670=1,SUM($O$6:O670),0)</f>
        <v>0</v>
      </c>
    </row>
    <row r="671" customHeight="1" spans="1:16">
      <c r="A671" s="483"/>
      <c r="B671" s="510">
        <v>15</v>
      </c>
      <c r="C671" s="203" t="s">
        <v>721</v>
      </c>
      <c r="D671" s="494" t="s">
        <v>24</v>
      </c>
      <c r="E671" s="495" t="s">
        <v>53</v>
      </c>
      <c r="F671" s="497">
        <v>19800</v>
      </c>
      <c r="G671" s="497">
        <v>19800</v>
      </c>
      <c r="H671" s="498"/>
      <c r="I671" s="491">
        <f t="shared" si="47"/>
        <v>19800</v>
      </c>
      <c r="J671" s="507">
        <f t="shared" si="52"/>
        <v>0</v>
      </c>
      <c r="K671" s="464">
        <f t="shared" si="53"/>
        <v>0</v>
      </c>
      <c r="L671" s="464">
        <f>IF(J671=1,SUM($J$6:J671),0)</f>
        <v>0</v>
      </c>
      <c r="M671" s="464">
        <f>IF(K671=1,SUM($K$6:K671),0)</f>
        <v>0</v>
      </c>
      <c r="N671" s="509">
        <f t="shared" si="54"/>
        <v>0</v>
      </c>
      <c r="O671" s="464">
        <f t="shared" si="55"/>
        <v>0</v>
      </c>
      <c r="P671" s="464">
        <f>IF(O671=1,SUM($O$6:O671),0)</f>
        <v>0</v>
      </c>
    </row>
    <row r="672" customHeight="1" spans="1:16">
      <c r="A672" s="483"/>
      <c r="B672" s="510">
        <v>16</v>
      </c>
      <c r="C672" s="203" t="s">
        <v>722</v>
      </c>
      <c r="D672" s="494" t="s">
        <v>24</v>
      </c>
      <c r="E672" s="495" t="s">
        <v>53</v>
      </c>
      <c r="F672" s="497">
        <v>19800</v>
      </c>
      <c r="G672" s="497">
        <v>19800</v>
      </c>
      <c r="H672" s="498"/>
      <c r="I672" s="491">
        <f t="shared" si="47"/>
        <v>19800</v>
      </c>
      <c r="J672" s="507">
        <f t="shared" si="52"/>
        <v>0</v>
      </c>
      <c r="K672" s="464">
        <f t="shared" si="53"/>
        <v>0</v>
      </c>
      <c r="L672" s="464">
        <f>IF(J672=1,SUM($J$6:J672),0)</f>
        <v>0</v>
      </c>
      <c r="M672" s="464">
        <f>IF(K672=1,SUM($K$6:K672),0)</f>
        <v>0</v>
      </c>
      <c r="N672" s="509">
        <f t="shared" si="54"/>
        <v>0</v>
      </c>
      <c r="O672" s="464">
        <f t="shared" si="55"/>
        <v>0</v>
      </c>
      <c r="P672" s="464">
        <f>IF(O672=1,SUM($O$6:O672),0)</f>
        <v>0</v>
      </c>
    </row>
    <row r="673" customHeight="1" spans="1:16">
      <c r="A673" s="483"/>
      <c r="B673" s="510">
        <v>17</v>
      </c>
      <c r="C673" s="203" t="s">
        <v>723</v>
      </c>
      <c r="D673" s="494" t="s">
        <v>24</v>
      </c>
      <c r="E673" s="495" t="s">
        <v>53</v>
      </c>
      <c r="F673" s="497">
        <v>20500</v>
      </c>
      <c r="G673" s="497">
        <v>20500</v>
      </c>
      <c r="H673" s="498"/>
      <c r="I673" s="491">
        <f t="shared" si="47"/>
        <v>20500</v>
      </c>
      <c r="J673" s="507">
        <f t="shared" si="52"/>
        <v>0</v>
      </c>
      <c r="K673" s="464">
        <f t="shared" si="53"/>
        <v>0</v>
      </c>
      <c r="L673" s="464">
        <f>IF(J673=1,SUM($J$6:J673),0)</f>
        <v>0</v>
      </c>
      <c r="M673" s="464">
        <f>IF(K673=1,SUM($K$6:K673),0)</f>
        <v>0</v>
      </c>
      <c r="N673" s="509">
        <f t="shared" si="54"/>
        <v>0</v>
      </c>
      <c r="O673" s="464">
        <f t="shared" si="55"/>
        <v>0</v>
      </c>
      <c r="P673" s="464">
        <f>IF(O673=1,SUM($O$6:O673),0)</f>
        <v>0</v>
      </c>
    </row>
    <row r="674" customHeight="1" spans="1:16">
      <c r="A674" s="483"/>
      <c r="B674" s="510">
        <v>18</v>
      </c>
      <c r="C674" s="203" t="s">
        <v>724</v>
      </c>
      <c r="D674" s="494" t="s">
        <v>24</v>
      </c>
      <c r="E674" s="495" t="s">
        <v>53</v>
      </c>
      <c r="F674" s="497">
        <v>20500</v>
      </c>
      <c r="G674" s="497">
        <v>20500</v>
      </c>
      <c r="H674" s="498"/>
      <c r="I674" s="491">
        <f t="shared" si="47"/>
        <v>20500</v>
      </c>
      <c r="J674" s="507">
        <f t="shared" si="52"/>
        <v>0</v>
      </c>
      <c r="K674" s="464">
        <f t="shared" si="53"/>
        <v>0</v>
      </c>
      <c r="L674" s="464">
        <f>IF(J674=1,SUM($J$6:J674),0)</f>
        <v>0</v>
      </c>
      <c r="M674" s="464">
        <f>IF(K674=1,SUM($K$6:K674),0)</f>
        <v>0</v>
      </c>
      <c r="N674" s="509">
        <f t="shared" si="54"/>
        <v>0</v>
      </c>
      <c r="O674" s="464">
        <f t="shared" si="55"/>
        <v>0</v>
      </c>
      <c r="P674" s="464">
        <f>IF(O674=1,SUM($O$6:O674),0)</f>
        <v>0</v>
      </c>
    </row>
    <row r="675" customHeight="1" spans="1:16">
      <c r="A675" s="483"/>
      <c r="B675" s="510">
        <v>19</v>
      </c>
      <c r="C675" s="203" t="s">
        <v>725</v>
      </c>
      <c r="D675" s="494" t="s">
        <v>24</v>
      </c>
      <c r="E675" s="495" t="s">
        <v>53</v>
      </c>
      <c r="F675" s="497">
        <v>27500</v>
      </c>
      <c r="G675" s="497">
        <v>27500</v>
      </c>
      <c r="H675" s="498"/>
      <c r="I675" s="491">
        <f t="shared" si="47"/>
        <v>27500</v>
      </c>
      <c r="J675" s="507">
        <f t="shared" si="52"/>
        <v>0</v>
      </c>
      <c r="K675" s="464">
        <f t="shared" si="53"/>
        <v>0</v>
      </c>
      <c r="L675" s="464">
        <f>IF(J675=1,SUM($J$6:J675),0)</f>
        <v>0</v>
      </c>
      <c r="M675" s="464">
        <f>IF(K675=1,SUM($K$6:K675),0)</f>
        <v>0</v>
      </c>
      <c r="N675" s="509">
        <f t="shared" si="54"/>
        <v>0</v>
      </c>
      <c r="O675" s="464">
        <f t="shared" si="55"/>
        <v>0</v>
      </c>
      <c r="P675" s="464">
        <f>IF(O675=1,SUM($O$6:O675),0)</f>
        <v>0</v>
      </c>
    </row>
    <row r="676" customHeight="1" spans="1:16">
      <c r="A676" s="483"/>
      <c r="B676" s="510">
        <v>20</v>
      </c>
      <c r="C676" s="203" t="s">
        <v>726</v>
      </c>
      <c r="D676" s="494" t="s">
        <v>24</v>
      </c>
      <c r="E676" s="495" t="s">
        <v>53</v>
      </c>
      <c r="F676" s="497">
        <v>27500</v>
      </c>
      <c r="G676" s="497">
        <v>27500</v>
      </c>
      <c r="H676" s="498"/>
      <c r="I676" s="491">
        <f t="shared" si="47"/>
        <v>27500</v>
      </c>
      <c r="J676" s="507">
        <f t="shared" si="52"/>
        <v>0</v>
      </c>
      <c r="K676" s="464">
        <f t="shared" si="53"/>
        <v>0</v>
      </c>
      <c r="L676" s="464">
        <f>IF(J676=1,SUM($J$6:J676),0)</f>
        <v>0</v>
      </c>
      <c r="M676" s="464">
        <f>IF(K676=1,SUM($K$6:K676),0)</f>
        <v>0</v>
      </c>
      <c r="N676" s="509">
        <f t="shared" si="54"/>
        <v>0</v>
      </c>
      <c r="O676" s="464">
        <f t="shared" si="55"/>
        <v>0</v>
      </c>
      <c r="P676" s="464">
        <f>IF(O676=1,SUM($O$6:O676),0)</f>
        <v>0</v>
      </c>
    </row>
    <row r="677" customHeight="1" spans="1:16">
      <c r="A677" s="483"/>
      <c r="B677" s="510">
        <v>21</v>
      </c>
      <c r="C677" s="203" t="s">
        <v>727</v>
      </c>
      <c r="D677" s="494" t="s">
        <v>24</v>
      </c>
      <c r="E677" s="495" t="s">
        <v>53</v>
      </c>
      <c r="F677" s="497">
        <v>22100</v>
      </c>
      <c r="G677" s="497">
        <v>22100</v>
      </c>
      <c r="H677" s="498"/>
      <c r="I677" s="491">
        <f t="shared" si="47"/>
        <v>22100</v>
      </c>
      <c r="J677" s="507">
        <f t="shared" si="52"/>
        <v>0</v>
      </c>
      <c r="K677" s="464">
        <f t="shared" si="53"/>
        <v>0</v>
      </c>
      <c r="L677" s="464">
        <f>IF(J677=1,SUM($J$6:J677),0)</f>
        <v>0</v>
      </c>
      <c r="M677" s="464">
        <f>IF(K677=1,SUM($K$6:K677),0)</f>
        <v>0</v>
      </c>
      <c r="N677" s="509">
        <f t="shared" si="54"/>
        <v>0</v>
      </c>
      <c r="O677" s="464">
        <f t="shared" si="55"/>
        <v>0</v>
      </c>
      <c r="P677" s="464">
        <f>IF(O677=1,SUM($O$6:O677),0)</f>
        <v>0</v>
      </c>
    </row>
    <row r="678" customHeight="1" spans="1:16">
      <c r="A678" s="483"/>
      <c r="B678" s="493"/>
      <c r="C678" s="203" t="s">
        <v>122</v>
      </c>
      <c r="D678" s="494" t="s">
        <v>122</v>
      </c>
      <c r="E678" s="495"/>
      <c r="F678" s="497"/>
      <c r="G678" s="497"/>
      <c r="H678" s="498"/>
      <c r="I678" s="491">
        <f t="shared" si="47"/>
        <v>0</v>
      </c>
      <c r="J678" s="507">
        <f t="shared" si="52"/>
        <v>0</v>
      </c>
      <c r="K678" s="464">
        <f t="shared" si="53"/>
        <v>0</v>
      </c>
      <c r="L678" s="464">
        <f>IF(J678=1,SUM($J$6:J678),0)</f>
        <v>0</v>
      </c>
      <c r="M678" s="464">
        <f>IF(K678=1,SUM($K$6:K678),0)</f>
        <v>0</v>
      </c>
      <c r="N678" s="509">
        <f t="shared" si="54"/>
        <v>0</v>
      </c>
      <c r="O678" s="464">
        <f t="shared" si="55"/>
        <v>0</v>
      </c>
      <c r="P678" s="464">
        <f>IF(O678=1,SUM($O$6:O678),0)</f>
        <v>0</v>
      </c>
    </row>
    <row r="679" customHeight="1" spans="1:16">
      <c r="A679" s="483"/>
      <c r="B679" s="493" t="s">
        <v>705</v>
      </c>
      <c r="C679" s="203" t="s">
        <v>728</v>
      </c>
      <c r="D679" s="494" t="s">
        <v>122</v>
      </c>
      <c r="E679" s="495"/>
      <c r="F679" s="497"/>
      <c r="G679" s="497"/>
      <c r="H679" s="498"/>
      <c r="I679" s="491">
        <f t="shared" si="47"/>
        <v>0</v>
      </c>
      <c r="J679" s="507">
        <f t="shared" si="52"/>
        <v>0</v>
      </c>
      <c r="K679" s="464">
        <f t="shared" si="53"/>
        <v>0</v>
      </c>
      <c r="L679" s="464">
        <f>IF(J679=1,SUM($J$6:J679),0)</f>
        <v>0</v>
      </c>
      <c r="M679" s="464">
        <f>IF(K679=1,SUM($K$6:K679),0)</f>
        <v>0</v>
      </c>
      <c r="N679" s="509">
        <f t="shared" si="54"/>
        <v>0</v>
      </c>
      <c r="O679" s="464">
        <f t="shared" si="55"/>
        <v>0</v>
      </c>
      <c r="P679" s="464">
        <f>IF(O679=1,SUM($O$6:O679),0)</f>
        <v>0</v>
      </c>
    </row>
    <row r="680" customHeight="1" spans="1:16">
      <c r="A680" s="483"/>
      <c r="B680" s="510">
        <v>1</v>
      </c>
      <c r="C680" s="203" t="s">
        <v>729</v>
      </c>
      <c r="D680" s="494" t="s">
        <v>24</v>
      </c>
      <c r="E680" s="495" t="s">
        <v>53</v>
      </c>
      <c r="F680" s="497">
        <v>53200</v>
      </c>
      <c r="G680" s="497">
        <v>53200</v>
      </c>
      <c r="H680" s="498"/>
      <c r="I680" s="491">
        <f t="shared" si="47"/>
        <v>53200</v>
      </c>
      <c r="J680" s="507">
        <f t="shared" si="52"/>
        <v>0</v>
      </c>
      <c r="K680" s="464">
        <f t="shared" si="53"/>
        <v>0</v>
      </c>
      <c r="L680" s="464">
        <f>IF(J680=1,SUM($J$6:J680),0)</f>
        <v>0</v>
      </c>
      <c r="M680" s="464">
        <f>IF(K680=1,SUM($K$6:K680),0)</f>
        <v>0</v>
      </c>
      <c r="N680" s="509">
        <f t="shared" si="54"/>
        <v>0</v>
      </c>
      <c r="O680" s="464">
        <f t="shared" si="55"/>
        <v>0</v>
      </c>
      <c r="P680" s="464">
        <f>IF(O680=1,SUM($O$6:O680),0)</f>
        <v>0</v>
      </c>
    </row>
    <row r="681" customHeight="1" spans="1:16">
      <c r="A681" s="483"/>
      <c r="B681" s="510">
        <v>2</v>
      </c>
      <c r="C681" s="203" t="s">
        <v>730</v>
      </c>
      <c r="D681" s="494" t="s">
        <v>24</v>
      </c>
      <c r="E681" s="495" t="s">
        <v>53</v>
      </c>
      <c r="F681" s="497">
        <v>57800</v>
      </c>
      <c r="G681" s="497">
        <v>61300</v>
      </c>
      <c r="H681" s="498"/>
      <c r="I681" s="491">
        <f t="shared" si="47"/>
        <v>61300</v>
      </c>
      <c r="J681" s="507">
        <f t="shared" si="52"/>
        <v>0</v>
      </c>
      <c r="K681" s="464">
        <f t="shared" si="53"/>
        <v>0</v>
      </c>
      <c r="L681" s="464">
        <f>IF(J681=1,SUM($J$6:J681),0)</f>
        <v>0</v>
      </c>
      <c r="M681" s="464">
        <f>IF(K681=1,SUM($K$6:K681),0)</f>
        <v>0</v>
      </c>
      <c r="N681" s="509">
        <f t="shared" si="54"/>
        <v>0</v>
      </c>
      <c r="O681" s="464">
        <f t="shared" si="55"/>
        <v>0</v>
      </c>
      <c r="P681" s="464">
        <f>IF(O681=1,SUM($O$6:O681),0)</f>
        <v>0</v>
      </c>
    </row>
    <row r="682" customHeight="1" spans="1:16">
      <c r="A682" s="483"/>
      <c r="B682" s="510">
        <v>3</v>
      </c>
      <c r="C682" s="203" t="s">
        <v>731</v>
      </c>
      <c r="D682" s="494" t="s">
        <v>24</v>
      </c>
      <c r="E682" s="495" t="s">
        <v>53</v>
      </c>
      <c r="F682" s="497">
        <v>57800</v>
      </c>
      <c r="G682" s="497">
        <v>61300</v>
      </c>
      <c r="H682" s="498"/>
      <c r="I682" s="491">
        <f t="shared" ref="I682:I745" si="56">IF($I$5=$G$4,G682,(IF($I$5=$F$4,F682,0)))</f>
        <v>61300</v>
      </c>
      <c r="J682" s="507">
        <f t="shared" si="52"/>
        <v>0</v>
      </c>
      <c r="K682" s="464">
        <f t="shared" si="53"/>
        <v>0</v>
      </c>
      <c r="L682" s="464">
        <f>IF(J682=1,SUM($J$6:J682),0)</f>
        <v>0</v>
      </c>
      <c r="M682" s="464">
        <f>IF(K682=1,SUM($K$6:K682),0)</f>
        <v>0</v>
      </c>
      <c r="N682" s="509">
        <f t="shared" si="54"/>
        <v>0</v>
      </c>
      <c r="O682" s="464">
        <f t="shared" si="55"/>
        <v>0</v>
      </c>
      <c r="P682" s="464">
        <f>IF(O682=1,SUM($O$6:O682),0)</f>
        <v>0</v>
      </c>
    </row>
    <row r="683" customHeight="1" spans="1:16">
      <c r="A683" s="483"/>
      <c r="B683" s="510">
        <v>4</v>
      </c>
      <c r="C683" s="203" t="s">
        <v>732</v>
      </c>
      <c r="D683" s="494" t="s">
        <v>24</v>
      </c>
      <c r="E683" s="495" t="s">
        <v>53</v>
      </c>
      <c r="F683" s="497">
        <v>80100</v>
      </c>
      <c r="G683" s="497">
        <v>80100</v>
      </c>
      <c r="H683" s="498"/>
      <c r="I683" s="491">
        <f t="shared" si="56"/>
        <v>80100</v>
      </c>
      <c r="J683" s="507">
        <f t="shared" si="52"/>
        <v>0</v>
      </c>
      <c r="K683" s="464">
        <f t="shared" si="53"/>
        <v>0</v>
      </c>
      <c r="L683" s="464">
        <f>IF(J683=1,SUM($J$6:J683),0)</f>
        <v>0</v>
      </c>
      <c r="M683" s="464">
        <f>IF(K683=1,SUM($K$6:K683),0)</f>
        <v>0</v>
      </c>
      <c r="N683" s="509">
        <f t="shared" si="54"/>
        <v>0</v>
      </c>
      <c r="O683" s="464">
        <f t="shared" si="55"/>
        <v>0</v>
      </c>
      <c r="P683" s="464">
        <f>IF(O683=1,SUM($O$6:O683),0)</f>
        <v>0</v>
      </c>
    </row>
    <row r="684" customHeight="1" spans="1:16">
      <c r="A684" s="483"/>
      <c r="B684" s="510">
        <v>5</v>
      </c>
      <c r="C684" s="203" t="s">
        <v>733</v>
      </c>
      <c r="D684" s="494" t="s">
        <v>24</v>
      </c>
      <c r="E684" s="495" t="s">
        <v>53</v>
      </c>
      <c r="F684" s="497">
        <v>30000</v>
      </c>
      <c r="G684" s="497">
        <v>35700</v>
      </c>
      <c r="H684" s="498"/>
      <c r="I684" s="491">
        <f t="shared" si="56"/>
        <v>35700</v>
      </c>
      <c r="J684" s="507">
        <f t="shared" si="52"/>
        <v>0</v>
      </c>
      <c r="K684" s="464">
        <f t="shared" si="53"/>
        <v>0</v>
      </c>
      <c r="L684" s="464">
        <f>IF(J684=1,SUM($J$6:J684),0)</f>
        <v>0</v>
      </c>
      <c r="M684" s="464">
        <f>IF(K684=1,SUM($K$6:K684),0)</f>
        <v>0</v>
      </c>
      <c r="N684" s="509">
        <f t="shared" si="54"/>
        <v>0</v>
      </c>
      <c r="O684" s="464">
        <f t="shared" si="55"/>
        <v>0</v>
      </c>
      <c r="P684" s="464">
        <f>IF(O684=1,SUM($O$6:O684),0)</f>
        <v>0</v>
      </c>
    </row>
    <row r="685" customHeight="1" spans="1:16">
      <c r="A685" s="483"/>
      <c r="B685" s="510">
        <v>7</v>
      </c>
      <c r="C685" s="203" t="s">
        <v>734</v>
      </c>
      <c r="D685" s="494" t="s">
        <v>24</v>
      </c>
      <c r="E685" s="495" t="s">
        <v>53</v>
      </c>
      <c r="F685" s="497">
        <v>80100</v>
      </c>
      <c r="G685" s="497">
        <v>80100</v>
      </c>
      <c r="H685" s="498"/>
      <c r="I685" s="491">
        <f t="shared" si="56"/>
        <v>80100</v>
      </c>
      <c r="J685" s="507">
        <f t="shared" si="52"/>
        <v>0</v>
      </c>
      <c r="K685" s="464">
        <f t="shared" si="53"/>
        <v>0</v>
      </c>
      <c r="L685" s="464">
        <f>IF(J685=1,SUM($J$6:J685),0)</f>
        <v>0</v>
      </c>
      <c r="M685" s="464">
        <f>IF(K685=1,SUM($K$6:K685),0)</f>
        <v>0</v>
      </c>
      <c r="N685" s="509">
        <f t="shared" si="54"/>
        <v>0</v>
      </c>
      <c r="O685" s="464">
        <f t="shared" si="55"/>
        <v>0</v>
      </c>
      <c r="P685" s="464">
        <f>IF(O685=1,SUM($O$6:O685),0)</f>
        <v>0</v>
      </c>
    </row>
    <row r="686" customHeight="1" spans="1:16">
      <c r="A686" s="483"/>
      <c r="B686" s="510">
        <v>8</v>
      </c>
      <c r="C686" s="203" t="s">
        <v>735</v>
      </c>
      <c r="D686" s="494" t="s">
        <v>24</v>
      </c>
      <c r="E686" s="495" t="s">
        <v>53</v>
      </c>
      <c r="F686" s="497">
        <v>84000</v>
      </c>
      <c r="G686" s="497">
        <v>84000</v>
      </c>
      <c r="H686" s="498"/>
      <c r="I686" s="491">
        <f t="shared" si="56"/>
        <v>84000</v>
      </c>
      <c r="J686" s="507">
        <f t="shared" si="52"/>
        <v>0</v>
      </c>
      <c r="K686" s="464">
        <f t="shared" si="53"/>
        <v>0</v>
      </c>
      <c r="L686" s="464">
        <f>IF(J686=1,SUM($J$6:J686),0)</f>
        <v>0</v>
      </c>
      <c r="M686" s="464">
        <f>IF(K686=1,SUM($K$6:K686),0)</f>
        <v>0</v>
      </c>
      <c r="N686" s="509">
        <f t="shared" si="54"/>
        <v>0</v>
      </c>
      <c r="O686" s="464">
        <f t="shared" si="55"/>
        <v>0</v>
      </c>
      <c r="P686" s="464">
        <f>IF(O686=1,SUM($O$6:O686),0)</f>
        <v>0</v>
      </c>
    </row>
    <row r="687" customHeight="1" spans="1:16">
      <c r="A687" s="483"/>
      <c r="B687" s="510">
        <v>9</v>
      </c>
      <c r="C687" s="203" t="s">
        <v>736</v>
      </c>
      <c r="D687" s="494" t="s">
        <v>24</v>
      </c>
      <c r="E687" s="495" t="s">
        <v>53</v>
      </c>
      <c r="F687" s="497">
        <v>44000</v>
      </c>
      <c r="G687" s="497">
        <v>44000</v>
      </c>
      <c r="H687" s="498"/>
      <c r="I687" s="491">
        <f t="shared" si="56"/>
        <v>44000</v>
      </c>
      <c r="J687" s="507">
        <f t="shared" si="52"/>
        <v>0</v>
      </c>
      <c r="K687" s="464">
        <f t="shared" si="53"/>
        <v>0</v>
      </c>
      <c r="L687" s="464">
        <f>IF(J687=1,SUM($J$6:J687),0)</f>
        <v>0</v>
      </c>
      <c r="M687" s="464">
        <f>IF(K687=1,SUM($K$6:K687),0)</f>
        <v>0</v>
      </c>
      <c r="N687" s="509">
        <f t="shared" si="54"/>
        <v>0</v>
      </c>
      <c r="O687" s="464">
        <f t="shared" si="55"/>
        <v>0</v>
      </c>
      <c r="P687" s="464">
        <f>IF(O687=1,SUM($O$6:O687),0)</f>
        <v>0</v>
      </c>
    </row>
    <row r="688" customHeight="1" spans="1:16">
      <c r="A688" s="483"/>
      <c r="B688" s="510">
        <v>10</v>
      </c>
      <c r="C688" s="203" t="s">
        <v>737</v>
      </c>
      <c r="D688" s="494" t="s">
        <v>24</v>
      </c>
      <c r="E688" s="495" t="s">
        <v>53</v>
      </c>
      <c r="F688" s="497">
        <v>70300</v>
      </c>
      <c r="G688" s="497">
        <v>70300</v>
      </c>
      <c r="H688" s="498"/>
      <c r="I688" s="491">
        <f t="shared" si="56"/>
        <v>70300</v>
      </c>
      <c r="J688" s="507">
        <f t="shared" si="52"/>
        <v>0</v>
      </c>
      <c r="K688" s="464">
        <f t="shared" si="53"/>
        <v>0</v>
      </c>
      <c r="L688" s="464">
        <f>IF(J688=1,SUM($J$6:J688),0)</f>
        <v>0</v>
      </c>
      <c r="M688" s="464">
        <f>IF(K688=1,SUM($K$6:K688),0)</f>
        <v>0</v>
      </c>
      <c r="N688" s="509">
        <f t="shared" si="54"/>
        <v>0</v>
      </c>
      <c r="O688" s="464">
        <f t="shared" si="55"/>
        <v>0</v>
      </c>
      <c r="P688" s="464">
        <f>IF(O688=1,SUM($O$6:O688),0)</f>
        <v>0</v>
      </c>
    </row>
    <row r="689" customHeight="1" spans="1:16">
      <c r="A689" s="483"/>
      <c r="B689" s="510">
        <v>11</v>
      </c>
      <c r="C689" s="203" t="s">
        <v>738</v>
      </c>
      <c r="D689" s="494" t="s">
        <v>24</v>
      </c>
      <c r="E689" s="495" t="s">
        <v>53</v>
      </c>
      <c r="F689" s="497">
        <v>70300</v>
      </c>
      <c r="G689" s="497">
        <v>70300</v>
      </c>
      <c r="H689" s="498"/>
      <c r="I689" s="491">
        <f t="shared" si="56"/>
        <v>70300</v>
      </c>
      <c r="J689" s="507">
        <f t="shared" si="52"/>
        <v>0</v>
      </c>
      <c r="K689" s="464">
        <f t="shared" si="53"/>
        <v>0</v>
      </c>
      <c r="L689" s="464">
        <f>IF(J689=1,SUM($J$6:J689),0)</f>
        <v>0</v>
      </c>
      <c r="M689" s="464">
        <f>IF(K689=1,SUM($K$6:K689),0)</f>
        <v>0</v>
      </c>
      <c r="N689" s="509">
        <f t="shared" si="54"/>
        <v>0</v>
      </c>
      <c r="O689" s="464">
        <f t="shared" si="55"/>
        <v>0</v>
      </c>
      <c r="P689" s="464">
        <f>IF(O689=1,SUM($O$6:O689),0)</f>
        <v>0</v>
      </c>
    </row>
    <row r="690" customHeight="1" spans="1:16">
      <c r="A690" s="483"/>
      <c r="B690" s="510">
        <v>12</v>
      </c>
      <c r="C690" s="203" t="s">
        <v>739</v>
      </c>
      <c r="D690" s="494" t="s">
        <v>24</v>
      </c>
      <c r="E690" s="495" t="s">
        <v>53</v>
      </c>
      <c r="F690" s="497">
        <v>45200</v>
      </c>
      <c r="G690" s="497">
        <v>45200</v>
      </c>
      <c r="H690" s="498"/>
      <c r="I690" s="491">
        <f t="shared" si="56"/>
        <v>45200</v>
      </c>
      <c r="J690" s="507">
        <f t="shared" si="52"/>
        <v>0</v>
      </c>
      <c r="K690" s="464">
        <f t="shared" si="53"/>
        <v>0</v>
      </c>
      <c r="L690" s="464">
        <f>IF(J690=1,SUM($J$6:J690),0)</f>
        <v>0</v>
      </c>
      <c r="M690" s="464">
        <f>IF(K690=1,SUM($K$6:K690),0)</f>
        <v>0</v>
      </c>
      <c r="N690" s="509">
        <f t="shared" si="54"/>
        <v>0</v>
      </c>
      <c r="O690" s="464">
        <f t="shared" si="55"/>
        <v>0</v>
      </c>
      <c r="P690" s="464">
        <f>IF(O690=1,SUM($O$6:O690),0)</f>
        <v>0</v>
      </c>
    </row>
    <row r="691" customHeight="1" spans="1:16">
      <c r="A691" s="483"/>
      <c r="B691" s="510">
        <v>13</v>
      </c>
      <c r="C691" s="203" t="s">
        <v>740</v>
      </c>
      <c r="D691" s="494" t="s">
        <v>24</v>
      </c>
      <c r="E691" s="495" t="s">
        <v>53</v>
      </c>
      <c r="F691" s="497">
        <v>80900</v>
      </c>
      <c r="G691" s="497">
        <v>85800</v>
      </c>
      <c r="H691" s="498"/>
      <c r="I691" s="491">
        <f t="shared" si="56"/>
        <v>85800</v>
      </c>
      <c r="J691" s="507">
        <f t="shared" si="52"/>
        <v>0</v>
      </c>
      <c r="K691" s="464">
        <f t="shared" si="53"/>
        <v>0</v>
      </c>
      <c r="L691" s="464">
        <f>IF(J691=1,SUM($J$6:J691),0)</f>
        <v>0</v>
      </c>
      <c r="M691" s="464">
        <f>IF(K691=1,SUM($K$6:K691),0)</f>
        <v>0</v>
      </c>
      <c r="N691" s="509">
        <f t="shared" si="54"/>
        <v>0</v>
      </c>
      <c r="O691" s="464">
        <f t="shared" si="55"/>
        <v>0</v>
      </c>
      <c r="P691" s="464">
        <f>IF(O691=1,SUM($O$6:O691),0)</f>
        <v>0</v>
      </c>
    </row>
    <row r="692" customHeight="1" spans="1:16">
      <c r="A692" s="483"/>
      <c r="B692" s="510">
        <v>14</v>
      </c>
      <c r="C692" s="203" t="s">
        <v>741</v>
      </c>
      <c r="D692" s="494" t="s">
        <v>24</v>
      </c>
      <c r="E692" s="495" t="s">
        <v>53</v>
      </c>
      <c r="F692" s="497">
        <v>80900</v>
      </c>
      <c r="G692" s="497">
        <v>85800</v>
      </c>
      <c r="H692" s="498"/>
      <c r="I692" s="491">
        <f t="shared" si="56"/>
        <v>85800</v>
      </c>
      <c r="J692" s="507">
        <f t="shared" si="52"/>
        <v>0</v>
      </c>
      <c r="K692" s="464">
        <f t="shared" si="53"/>
        <v>0</v>
      </c>
      <c r="L692" s="464">
        <f>IF(J692=1,SUM($J$6:J692),0)</f>
        <v>0</v>
      </c>
      <c r="M692" s="464">
        <f>IF(K692=1,SUM($K$6:K692),0)</f>
        <v>0</v>
      </c>
      <c r="N692" s="509">
        <f t="shared" si="54"/>
        <v>0</v>
      </c>
      <c r="O692" s="464">
        <f t="shared" si="55"/>
        <v>0</v>
      </c>
      <c r="P692" s="464">
        <f>IF(O692=1,SUM($O$6:O692),0)</f>
        <v>0</v>
      </c>
    </row>
    <row r="693" customHeight="1" spans="1:16">
      <c r="A693" s="483"/>
      <c r="B693" s="510">
        <v>15</v>
      </c>
      <c r="C693" s="203" t="s">
        <v>742</v>
      </c>
      <c r="D693" s="494" t="s">
        <v>24</v>
      </c>
      <c r="E693" s="495" t="s">
        <v>53</v>
      </c>
      <c r="F693" s="497">
        <v>82500</v>
      </c>
      <c r="G693" s="497">
        <v>87700</v>
      </c>
      <c r="H693" s="498"/>
      <c r="I693" s="491">
        <f t="shared" si="56"/>
        <v>87700</v>
      </c>
      <c r="J693" s="507">
        <f t="shared" si="52"/>
        <v>0</v>
      </c>
      <c r="K693" s="464">
        <f t="shared" si="53"/>
        <v>0</v>
      </c>
      <c r="L693" s="464">
        <f>IF(J693=1,SUM($J$6:J693),0)</f>
        <v>0</v>
      </c>
      <c r="M693" s="464">
        <f>IF(K693=1,SUM($K$6:K693),0)</f>
        <v>0</v>
      </c>
      <c r="N693" s="509">
        <f t="shared" si="54"/>
        <v>0</v>
      </c>
      <c r="O693" s="464">
        <f t="shared" si="55"/>
        <v>0</v>
      </c>
      <c r="P693" s="464">
        <f>IF(O693=1,SUM($O$6:O693),0)</f>
        <v>0</v>
      </c>
    </row>
    <row r="694" customHeight="1" spans="1:16">
      <c r="A694" s="483"/>
      <c r="B694" s="510">
        <v>16</v>
      </c>
      <c r="C694" s="203" t="s">
        <v>743</v>
      </c>
      <c r="D694" s="494" t="s">
        <v>24</v>
      </c>
      <c r="E694" s="495" t="s">
        <v>53</v>
      </c>
      <c r="F694" s="497">
        <v>42100</v>
      </c>
      <c r="G694" s="497">
        <v>50100</v>
      </c>
      <c r="H694" s="498"/>
      <c r="I694" s="491">
        <f t="shared" si="56"/>
        <v>50100</v>
      </c>
      <c r="J694" s="507">
        <f t="shared" si="52"/>
        <v>0</v>
      </c>
      <c r="K694" s="464">
        <f t="shared" si="53"/>
        <v>0</v>
      </c>
      <c r="L694" s="464">
        <f>IF(J694=1,SUM($J$6:J694),0)</f>
        <v>0</v>
      </c>
      <c r="M694" s="464">
        <f>IF(K694=1,SUM($K$6:K694),0)</f>
        <v>0</v>
      </c>
      <c r="N694" s="509">
        <f t="shared" si="54"/>
        <v>0</v>
      </c>
      <c r="O694" s="464">
        <f t="shared" si="55"/>
        <v>0</v>
      </c>
      <c r="P694" s="464">
        <f>IF(O694=1,SUM($O$6:O694),0)</f>
        <v>0</v>
      </c>
    </row>
    <row r="695" customHeight="1" spans="1:16">
      <c r="A695" s="483"/>
      <c r="B695" s="510">
        <v>17</v>
      </c>
      <c r="C695" s="203" t="s">
        <v>744</v>
      </c>
      <c r="D695" s="494" t="s">
        <v>24</v>
      </c>
      <c r="E695" s="495" t="s">
        <v>53</v>
      </c>
      <c r="F695" s="497">
        <v>42100</v>
      </c>
      <c r="G695" s="497">
        <v>50100</v>
      </c>
      <c r="H695" s="498"/>
      <c r="I695" s="491">
        <f t="shared" si="56"/>
        <v>50100</v>
      </c>
      <c r="J695" s="507">
        <f t="shared" si="52"/>
        <v>0</v>
      </c>
      <c r="K695" s="464">
        <f t="shared" si="53"/>
        <v>0</v>
      </c>
      <c r="L695" s="464">
        <f>IF(J695=1,SUM($J$6:J695),0)</f>
        <v>0</v>
      </c>
      <c r="M695" s="464">
        <f>IF(K695=1,SUM($K$6:K695),0)</f>
        <v>0</v>
      </c>
      <c r="N695" s="509">
        <f t="shared" si="54"/>
        <v>0</v>
      </c>
      <c r="O695" s="464">
        <f t="shared" si="55"/>
        <v>0</v>
      </c>
      <c r="P695" s="464">
        <f>IF(O695=1,SUM($O$6:O695),0)</f>
        <v>0</v>
      </c>
    </row>
    <row r="696" customHeight="1" spans="1:16">
      <c r="A696" s="483"/>
      <c r="B696" s="510">
        <v>18</v>
      </c>
      <c r="C696" s="203" t="s">
        <v>745</v>
      </c>
      <c r="D696" s="494" t="s">
        <v>24</v>
      </c>
      <c r="E696" s="495" t="s">
        <v>53</v>
      </c>
      <c r="F696" s="497">
        <v>45200</v>
      </c>
      <c r="G696" s="497">
        <v>53800</v>
      </c>
      <c r="H696" s="498"/>
      <c r="I696" s="491">
        <f t="shared" si="56"/>
        <v>53800</v>
      </c>
      <c r="J696" s="507">
        <f t="shared" si="52"/>
        <v>0</v>
      </c>
      <c r="K696" s="464">
        <f t="shared" si="53"/>
        <v>0</v>
      </c>
      <c r="L696" s="464">
        <f>IF(J696=1,SUM($J$6:J696),0)</f>
        <v>0</v>
      </c>
      <c r="M696" s="464">
        <f>IF(K696=1,SUM($K$6:K696),0)</f>
        <v>0</v>
      </c>
      <c r="N696" s="509">
        <f t="shared" si="54"/>
        <v>0</v>
      </c>
      <c r="O696" s="464">
        <f t="shared" si="55"/>
        <v>0</v>
      </c>
      <c r="P696" s="464">
        <f>IF(O696=1,SUM($O$6:O696),0)</f>
        <v>0</v>
      </c>
    </row>
    <row r="697" customHeight="1" spans="1:16">
      <c r="A697" s="483"/>
      <c r="B697" s="510">
        <v>19</v>
      </c>
      <c r="C697" s="203" t="s">
        <v>746</v>
      </c>
      <c r="D697" s="494" t="s">
        <v>24</v>
      </c>
      <c r="E697" s="495" t="s">
        <v>53</v>
      </c>
      <c r="F697" s="497">
        <v>45200</v>
      </c>
      <c r="G697" s="497">
        <v>53800</v>
      </c>
      <c r="H697" s="498"/>
      <c r="I697" s="491">
        <f t="shared" si="56"/>
        <v>53800</v>
      </c>
      <c r="J697" s="507">
        <f t="shared" si="52"/>
        <v>0</v>
      </c>
      <c r="K697" s="464">
        <f t="shared" si="53"/>
        <v>0</v>
      </c>
      <c r="L697" s="464">
        <f>IF(J697=1,SUM($J$6:J697),0)</f>
        <v>0</v>
      </c>
      <c r="M697" s="464">
        <f>IF(K697=1,SUM($K$6:K697),0)</f>
        <v>0</v>
      </c>
      <c r="N697" s="509">
        <f t="shared" si="54"/>
        <v>0</v>
      </c>
      <c r="O697" s="464">
        <f t="shared" si="55"/>
        <v>0</v>
      </c>
      <c r="P697" s="464">
        <f>IF(O697=1,SUM($O$6:O697),0)</f>
        <v>0</v>
      </c>
    </row>
    <row r="698" customHeight="1" spans="1:16">
      <c r="A698" s="483"/>
      <c r="B698" s="510">
        <v>20</v>
      </c>
      <c r="C698" s="203" t="s">
        <v>747</v>
      </c>
      <c r="D698" s="494" t="s">
        <v>24</v>
      </c>
      <c r="E698" s="495" t="s">
        <v>53</v>
      </c>
      <c r="F698" s="497">
        <v>45200</v>
      </c>
      <c r="G698" s="497">
        <v>53800</v>
      </c>
      <c r="H698" s="498"/>
      <c r="I698" s="491">
        <f t="shared" si="56"/>
        <v>53800</v>
      </c>
      <c r="J698" s="507">
        <f t="shared" si="52"/>
        <v>0</v>
      </c>
      <c r="K698" s="464">
        <f t="shared" si="53"/>
        <v>0</v>
      </c>
      <c r="L698" s="464">
        <f>IF(J698=1,SUM($J$6:J698),0)</f>
        <v>0</v>
      </c>
      <c r="M698" s="464">
        <f>IF(K698=1,SUM($K$6:K698),0)</f>
        <v>0</v>
      </c>
      <c r="N698" s="509">
        <f t="shared" si="54"/>
        <v>0</v>
      </c>
      <c r="O698" s="464">
        <f t="shared" si="55"/>
        <v>0</v>
      </c>
      <c r="P698" s="464">
        <f>IF(O698=1,SUM($O$6:O698),0)</f>
        <v>0</v>
      </c>
    </row>
    <row r="699" customHeight="1" spans="1:16">
      <c r="A699" s="483"/>
      <c r="B699" s="510">
        <v>21</v>
      </c>
      <c r="C699" s="203" t="s">
        <v>748</v>
      </c>
      <c r="D699" s="494" t="s">
        <v>24</v>
      </c>
      <c r="E699" s="495" t="s">
        <v>53</v>
      </c>
      <c r="F699" s="497">
        <v>45200</v>
      </c>
      <c r="G699" s="497">
        <v>53800</v>
      </c>
      <c r="H699" s="498"/>
      <c r="I699" s="491">
        <f t="shared" si="56"/>
        <v>53800</v>
      </c>
      <c r="J699" s="507">
        <f t="shared" si="52"/>
        <v>0</v>
      </c>
      <c r="K699" s="464">
        <f t="shared" si="53"/>
        <v>0</v>
      </c>
      <c r="L699" s="464">
        <f>IF(J699=1,SUM($J$6:J699),0)</f>
        <v>0</v>
      </c>
      <c r="M699" s="464">
        <f>IF(K699=1,SUM($K$6:K699),0)</f>
        <v>0</v>
      </c>
      <c r="N699" s="509">
        <f t="shared" si="54"/>
        <v>0</v>
      </c>
      <c r="O699" s="464">
        <f t="shared" si="55"/>
        <v>0</v>
      </c>
      <c r="P699" s="464">
        <f>IF(O699=1,SUM($O$6:O699),0)</f>
        <v>0</v>
      </c>
    </row>
    <row r="700" customHeight="1" spans="1:16">
      <c r="A700" s="483"/>
      <c r="B700" s="510">
        <v>22</v>
      </c>
      <c r="C700" s="203" t="s">
        <v>749</v>
      </c>
      <c r="D700" s="494" t="s">
        <v>24</v>
      </c>
      <c r="E700" s="495" t="s">
        <v>53</v>
      </c>
      <c r="F700" s="497">
        <v>40200</v>
      </c>
      <c r="G700" s="497">
        <v>45100</v>
      </c>
      <c r="H700" s="498"/>
      <c r="I700" s="491">
        <f t="shared" si="56"/>
        <v>45100</v>
      </c>
      <c r="J700" s="507">
        <f t="shared" si="52"/>
        <v>0</v>
      </c>
      <c r="K700" s="464">
        <f t="shared" si="53"/>
        <v>0</v>
      </c>
      <c r="L700" s="464">
        <f>IF(J700=1,SUM($J$6:J700),0)</f>
        <v>0</v>
      </c>
      <c r="M700" s="464">
        <f>IF(K700=1,SUM($K$6:K700),0)</f>
        <v>0</v>
      </c>
      <c r="N700" s="509">
        <f t="shared" si="54"/>
        <v>0</v>
      </c>
      <c r="O700" s="464">
        <f t="shared" si="55"/>
        <v>0</v>
      </c>
      <c r="P700" s="464">
        <f>IF(O700=1,SUM($O$6:O700),0)</f>
        <v>0</v>
      </c>
    </row>
    <row r="701" customHeight="1" spans="1:16">
      <c r="A701" s="483"/>
      <c r="B701" s="510">
        <v>23</v>
      </c>
      <c r="C701" s="203" t="s">
        <v>750</v>
      </c>
      <c r="D701" s="494" t="s">
        <v>24</v>
      </c>
      <c r="E701" s="495" t="s">
        <v>53</v>
      </c>
      <c r="F701" s="497">
        <v>37200</v>
      </c>
      <c r="G701" s="497">
        <v>44300</v>
      </c>
      <c r="H701" s="498"/>
      <c r="I701" s="491">
        <f t="shared" si="56"/>
        <v>44300</v>
      </c>
      <c r="J701" s="507">
        <f t="shared" si="52"/>
        <v>0</v>
      </c>
      <c r="K701" s="464">
        <f t="shared" si="53"/>
        <v>0</v>
      </c>
      <c r="L701" s="464">
        <f>IF(J701=1,SUM($J$6:J701),0)</f>
        <v>0</v>
      </c>
      <c r="M701" s="464">
        <f>IF(K701=1,SUM($K$6:K701),0)</f>
        <v>0</v>
      </c>
      <c r="N701" s="509">
        <f t="shared" si="54"/>
        <v>0</v>
      </c>
      <c r="O701" s="464">
        <f t="shared" si="55"/>
        <v>0</v>
      </c>
      <c r="P701" s="464">
        <f>IF(O701=1,SUM($O$6:O701),0)</f>
        <v>0</v>
      </c>
    </row>
    <row r="702" customHeight="1" spans="1:16">
      <c r="A702" s="483"/>
      <c r="B702" s="510">
        <v>24</v>
      </c>
      <c r="C702" s="203" t="s">
        <v>751</v>
      </c>
      <c r="D702" s="494" t="s">
        <v>24</v>
      </c>
      <c r="E702" s="495" t="s">
        <v>53</v>
      </c>
      <c r="F702" s="497">
        <v>37200</v>
      </c>
      <c r="G702" s="497">
        <v>44300</v>
      </c>
      <c r="H702" s="498"/>
      <c r="I702" s="491">
        <f t="shared" si="56"/>
        <v>44300</v>
      </c>
      <c r="J702" s="507">
        <f t="shared" si="52"/>
        <v>0</v>
      </c>
      <c r="K702" s="464">
        <f t="shared" si="53"/>
        <v>0</v>
      </c>
      <c r="L702" s="464">
        <f>IF(J702=1,SUM($J$6:J702),0)</f>
        <v>0</v>
      </c>
      <c r="M702" s="464">
        <f>IF(K702=1,SUM($K$6:K702),0)</f>
        <v>0</v>
      </c>
      <c r="N702" s="509">
        <f t="shared" si="54"/>
        <v>0</v>
      </c>
      <c r="O702" s="464">
        <f t="shared" si="55"/>
        <v>0</v>
      </c>
      <c r="P702" s="464">
        <f>IF(O702=1,SUM($O$6:O702),0)</f>
        <v>0</v>
      </c>
    </row>
    <row r="703" customHeight="1" spans="1:16">
      <c r="A703" s="483"/>
      <c r="B703" s="510">
        <v>25</v>
      </c>
      <c r="C703" s="203" t="s">
        <v>752</v>
      </c>
      <c r="D703" s="494" t="s">
        <v>24</v>
      </c>
      <c r="E703" s="495" t="s">
        <v>53</v>
      </c>
      <c r="F703" s="497">
        <v>37200</v>
      </c>
      <c r="G703" s="497">
        <v>44300</v>
      </c>
      <c r="H703" s="498"/>
      <c r="I703" s="491">
        <f t="shared" si="56"/>
        <v>44300</v>
      </c>
      <c r="J703" s="507">
        <f t="shared" si="52"/>
        <v>0</v>
      </c>
      <c r="K703" s="464">
        <f t="shared" si="53"/>
        <v>0</v>
      </c>
      <c r="L703" s="464">
        <f>IF(J703=1,SUM($J$6:J703),0)</f>
        <v>0</v>
      </c>
      <c r="M703" s="464">
        <f>IF(K703=1,SUM($K$6:K703),0)</f>
        <v>0</v>
      </c>
      <c r="N703" s="509">
        <f t="shared" si="54"/>
        <v>0</v>
      </c>
      <c r="O703" s="464">
        <f t="shared" si="55"/>
        <v>0</v>
      </c>
      <c r="P703" s="464">
        <f>IF(O703=1,SUM($O$6:O703),0)</f>
        <v>0</v>
      </c>
    </row>
    <row r="704" customHeight="1" spans="1:16">
      <c r="A704" s="483"/>
      <c r="B704" s="510">
        <v>26</v>
      </c>
      <c r="C704" s="203" t="s">
        <v>753</v>
      </c>
      <c r="D704" s="494" t="s">
        <v>24</v>
      </c>
      <c r="E704" s="495" t="s">
        <v>53</v>
      </c>
      <c r="F704" s="497">
        <v>326300</v>
      </c>
      <c r="G704" s="497">
        <v>44300</v>
      </c>
      <c r="H704" s="498"/>
      <c r="I704" s="491">
        <f t="shared" si="56"/>
        <v>44300</v>
      </c>
      <c r="J704" s="507">
        <f t="shared" si="52"/>
        <v>0</v>
      </c>
      <c r="K704" s="464">
        <f t="shared" si="53"/>
        <v>0</v>
      </c>
      <c r="L704" s="464">
        <f>IF(J704=1,SUM($J$6:J704),0)</f>
        <v>0</v>
      </c>
      <c r="M704" s="464">
        <f>IF(K704=1,SUM($K$6:K704),0)</f>
        <v>0</v>
      </c>
      <c r="N704" s="509">
        <f t="shared" si="54"/>
        <v>0</v>
      </c>
      <c r="O704" s="464">
        <f t="shared" si="55"/>
        <v>0</v>
      </c>
      <c r="P704" s="464">
        <f>IF(O704=1,SUM($O$6:O704),0)</f>
        <v>0</v>
      </c>
    </row>
    <row r="705" customHeight="1" spans="1:16">
      <c r="A705" s="483"/>
      <c r="B705" s="510">
        <v>27</v>
      </c>
      <c r="C705" s="203" t="s">
        <v>754</v>
      </c>
      <c r="D705" s="494" t="s">
        <v>24</v>
      </c>
      <c r="E705" s="495" t="s">
        <v>53</v>
      </c>
      <c r="F705" s="497">
        <v>78300</v>
      </c>
      <c r="G705" s="497">
        <v>93100</v>
      </c>
      <c r="H705" s="498"/>
      <c r="I705" s="491">
        <f t="shared" si="56"/>
        <v>93100</v>
      </c>
      <c r="J705" s="507">
        <f t="shared" si="52"/>
        <v>0</v>
      </c>
      <c r="K705" s="464">
        <f t="shared" si="53"/>
        <v>0</v>
      </c>
      <c r="L705" s="464">
        <f>IF(J705=1,SUM($J$6:J705),0)</f>
        <v>0</v>
      </c>
      <c r="M705" s="464">
        <f>IF(K705=1,SUM($K$6:K705),0)</f>
        <v>0</v>
      </c>
      <c r="N705" s="509">
        <f t="shared" si="54"/>
        <v>0</v>
      </c>
      <c r="O705" s="464">
        <f t="shared" si="55"/>
        <v>0</v>
      </c>
      <c r="P705" s="464">
        <f>IF(O705=1,SUM($O$6:O705),0)</f>
        <v>0</v>
      </c>
    </row>
    <row r="706" customHeight="1" spans="1:16">
      <c r="A706" s="483"/>
      <c r="B706" s="510">
        <v>28</v>
      </c>
      <c r="C706" s="203" t="s">
        <v>755</v>
      </c>
      <c r="D706" s="494" t="s">
        <v>24</v>
      </c>
      <c r="E706" s="495" t="s">
        <v>53</v>
      </c>
      <c r="F706" s="497">
        <v>78300</v>
      </c>
      <c r="G706" s="497">
        <v>93100</v>
      </c>
      <c r="H706" s="498"/>
      <c r="I706" s="491">
        <f t="shared" si="56"/>
        <v>93100</v>
      </c>
      <c r="J706" s="507">
        <f t="shared" si="52"/>
        <v>0</v>
      </c>
      <c r="K706" s="464">
        <f t="shared" si="53"/>
        <v>0</v>
      </c>
      <c r="L706" s="464">
        <f>IF(J706=1,SUM($J$6:J706),0)</f>
        <v>0</v>
      </c>
      <c r="M706" s="464">
        <f>IF(K706=1,SUM($K$6:K706),0)</f>
        <v>0</v>
      </c>
      <c r="N706" s="509">
        <f t="shared" si="54"/>
        <v>0</v>
      </c>
      <c r="O706" s="464">
        <f t="shared" si="55"/>
        <v>0</v>
      </c>
      <c r="P706" s="464">
        <f>IF(O706=1,SUM($O$6:O706),0)</f>
        <v>0</v>
      </c>
    </row>
    <row r="707" customHeight="1" spans="1:16">
      <c r="A707" s="483"/>
      <c r="B707" s="510">
        <v>29</v>
      </c>
      <c r="C707" s="203" t="s">
        <v>756</v>
      </c>
      <c r="D707" s="494" t="s">
        <v>24</v>
      </c>
      <c r="E707" s="495" t="s">
        <v>53</v>
      </c>
      <c r="F707" s="497">
        <v>74600</v>
      </c>
      <c r="G707" s="497">
        <v>88700</v>
      </c>
      <c r="H707" s="498"/>
      <c r="I707" s="491">
        <f t="shared" si="56"/>
        <v>88700</v>
      </c>
      <c r="J707" s="507">
        <f t="shared" si="52"/>
        <v>0</v>
      </c>
      <c r="K707" s="464">
        <f t="shared" si="53"/>
        <v>0</v>
      </c>
      <c r="L707" s="464">
        <f>IF(J707=1,SUM($J$6:J707),0)</f>
        <v>0</v>
      </c>
      <c r="M707" s="464">
        <f>IF(K707=1,SUM($K$6:K707),0)</f>
        <v>0</v>
      </c>
      <c r="N707" s="509">
        <f t="shared" si="54"/>
        <v>0</v>
      </c>
      <c r="O707" s="464">
        <f t="shared" si="55"/>
        <v>0</v>
      </c>
      <c r="P707" s="464">
        <f>IF(O707=1,SUM($O$6:O707),0)</f>
        <v>0</v>
      </c>
    </row>
    <row r="708" customHeight="1" spans="1:16">
      <c r="A708" s="483"/>
      <c r="B708" s="510">
        <v>30</v>
      </c>
      <c r="C708" s="203" t="s">
        <v>757</v>
      </c>
      <c r="D708" s="494" t="s">
        <v>24</v>
      </c>
      <c r="E708" s="495" t="s">
        <v>53</v>
      </c>
      <c r="F708" s="497">
        <v>51900</v>
      </c>
      <c r="G708" s="497">
        <v>61700</v>
      </c>
      <c r="H708" s="498"/>
      <c r="I708" s="491">
        <f t="shared" si="56"/>
        <v>61700</v>
      </c>
      <c r="J708" s="507">
        <f t="shared" si="52"/>
        <v>0</v>
      </c>
      <c r="K708" s="464">
        <f t="shared" si="53"/>
        <v>0</v>
      </c>
      <c r="L708" s="464">
        <f>IF(J708=1,SUM($J$6:J708),0)</f>
        <v>0</v>
      </c>
      <c r="M708" s="464">
        <f>IF(K708=1,SUM($K$6:K708),0)</f>
        <v>0</v>
      </c>
      <c r="N708" s="509">
        <f t="shared" si="54"/>
        <v>0</v>
      </c>
      <c r="O708" s="464">
        <f t="shared" si="55"/>
        <v>0</v>
      </c>
      <c r="P708" s="464">
        <f>IF(O708=1,SUM($O$6:O708),0)</f>
        <v>0</v>
      </c>
    </row>
    <row r="709" customHeight="1" spans="1:16">
      <c r="A709" s="483"/>
      <c r="B709" s="510">
        <v>31</v>
      </c>
      <c r="C709" s="203" t="s">
        <v>758</v>
      </c>
      <c r="D709" s="494" t="s">
        <v>24</v>
      </c>
      <c r="E709" s="495" t="s">
        <v>53</v>
      </c>
      <c r="F709" s="497">
        <v>51900</v>
      </c>
      <c r="G709" s="497">
        <v>61700</v>
      </c>
      <c r="H709" s="498"/>
      <c r="I709" s="491">
        <f t="shared" si="56"/>
        <v>61700</v>
      </c>
      <c r="J709" s="507">
        <f t="shared" si="52"/>
        <v>0</v>
      </c>
      <c r="K709" s="464">
        <f t="shared" si="53"/>
        <v>0</v>
      </c>
      <c r="L709" s="464">
        <f>IF(J709=1,SUM($J$6:J709),0)</f>
        <v>0</v>
      </c>
      <c r="M709" s="464">
        <f>IF(K709=1,SUM($K$6:K709),0)</f>
        <v>0</v>
      </c>
      <c r="N709" s="509">
        <f t="shared" si="54"/>
        <v>0</v>
      </c>
      <c r="O709" s="464">
        <f t="shared" si="55"/>
        <v>0</v>
      </c>
      <c r="P709" s="464">
        <f>IF(O709=1,SUM($O$6:O709),0)</f>
        <v>0</v>
      </c>
    </row>
    <row r="710" customHeight="1" spans="1:16">
      <c r="A710" s="483"/>
      <c r="B710" s="510">
        <v>32</v>
      </c>
      <c r="C710" s="203" t="s">
        <v>759</v>
      </c>
      <c r="D710" s="494" t="s">
        <v>24</v>
      </c>
      <c r="E710" s="495" t="s">
        <v>53</v>
      </c>
      <c r="F710" s="497">
        <v>75600</v>
      </c>
      <c r="G710" s="497">
        <v>99900</v>
      </c>
      <c r="H710" s="498"/>
      <c r="I710" s="491">
        <f t="shared" si="56"/>
        <v>99900</v>
      </c>
      <c r="J710" s="507">
        <f t="shared" si="52"/>
        <v>0</v>
      </c>
      <c r="K710" s="464">
        <f t="shared" si="53"/>
        <v>0</v>
      </c>
      <c r="L710" s="464">
        <f>IF(J710=1,SUM($J$6:J710),0)</f>
        <v>0</v>
      </c>
      <c r="M710" s="464">
        <f>IF(K710=1,SUM($K$6:K710),0)</f>
        <v>0</v>
      </c>
      <c r="N710" s="509">
        <f t="shared" si="54"/>
        <v>0</v>
      </c>
      <c r="O710" s="464">
        <f t="shared" si="55"/>
        <v>0</v>
      </c>
      <c r="P710" s="464">
        <f>IF(O710=1,SUM($O$6:O710),0)</f>
        <v>0</v>
      </c>
    </row>
    <row r="711" customHeight="1" spans="1:16">
      <c r="A711" s="483"/>
      <c r="B711" s="510">
        <v>33</v>
      </c>
      <c r="C711" s="203" t="s">
        <v>760</v>
      </c>
      <c r="D711" s="494" t="s">
        <v>24</v>
      </c>
      <c r="E711" s="495" t="s">
        <v>53</v>
      </c>
      <c r="F711" s="497">
        <v>75600</v>
      </c>
      <c r="G711" s="497">
        <v>99900</v>
      </c>
      <c r="H711" s="498"/>
      <c r="I711" s="491">
        <f t="shared" si="56"/>
        <v>99900</v>
      </c>
      <c r="J711" s="507">
        <f t="shared" si="52"/>
        <v>0</v>
      </c>
      <c r="K711" s="464">
        <f t="shared" si="53"/>
        <v>0</v>
      </c>
      <c r="L711" s="464">
        <f>IF(J711=1,SUM($J$6:J711),0)</f>
        <v>0</v>
      </c>
      <c r="M711" s="464">
        <f>IF(K711=1,SUM($K$6:K711),0)</f>
        <v>0</v>
      </c>
      <c r="N711" s="509">
        <f t="shared" si="54"/>
        <v>0</v>
      </c>
      <c r="O711" s="464">
        <f t="shared" si="55"/>
        <v>0</v>
      </c>
      <c r="P711" s="464">
        <f>IF(O711=1,SUM($O$6:O711),0)</f>
        <v>0</v>
      </c>
    </row>
    <row r="712" customHeight="1" spans="1:16">
      <c r="A712" s="483"/>
      <c r="B712" s="510">
        <v>34</v>
      </c>
      <c r="C712" s="203" t="s">
        <v>761</v>
      </c>
      <c r="D712" s="494" t="s">
        <v>24</v>
      </c>
      <c r="E712" s="495" t="s">
        <v>53</v>
      </c>
      <c r="F712" s="497">
        <v>66800</v>
      </c>
      <c r="G712" s="497">
        <v>79500</v>
      </c>
      <c r="H712" s="498"/>
      <c r="I712" s="491">
        <f t="shared" si="56"/>
        <v>79500</v>
      </c>
      <c r="J712" s="507">
        <f t="shared" si="52"/>
        <v>0</v>
      </c>
      <c r="K712" s="464">
        <f t="shared" si="53"/>
        <v>0</v>
      </c>
      <c r="L712" s="464">
        <f>IF(J712=1,SUM($J$6:J712),0)</f>
        <v>0</v>
      </c>
      <c r="M712" s="464">
        <f>IF(K712=1,SUM($K$6:K712),0)</f>
        <v>0</v>
      </c>
      <c r="N712" s="509">
        <f t="shared" si="54"/>
        <v>0</v>
      </c>
      <c r="O712" s="464">
        <f t="shared" si="55"/>
        <v>0</v>
      </c>
      <c r="P712" s="464">
        <f>IF(O712=1,SUM($O$6:O712),0)</f>
        <v>0</v>
      </c>
    </row>
    <row r="713" customHeight="1" spans="1:16">
      <c r="A713" s="483"/>
      <c r="B713" s="510">
        <v>35</v>
      </c>
      <c r="C713" s="203" t="s">
        <v>762</v>
      </c>
      <c r="D713" s="494" t="s">
        <v>24</v>
      </c>
      <c r="E713" s="495" t="s">
        <v>53</v>
      </c>
      <c r="F713" s="497">
        <v>62400</v>
      </c>
      <c r="G713" s="497">
        <v>74200</v>
      </c>
      <c r="H713" s="498"/>
      <c r="I713" s="491">
        <f t="shared" si="56"/>
        <v>74200</v>
      </c>
      <c r="J713" s="507">
        <f t="shared" ref="J713:J776" si="57">IF(D713="MDU-KD",1,0)</f>
        <v>0</v>
      </c>
      <c r="K713" s="464">
        <f t="shared" ref="K713:K776" si="58">IF(D713="HDW",1,0)</f>
        <v>0</v>
      </c>
      <c r="L713" s="464">
        <f>IF(J713=1,SUM($J$6:J713),0)</f>
        <v>0</v>
      </c>
      <c r="M713" s="464">
        <f>IF(K713=1,SUM($K$6:K713),0)</f>
        <v>0</v>
      </c>
      <c r="N713" s="509">
        <f t="shared" ref="N713:N776" si="59">IF(L713=0,M713,L713)</f>
        <v>0</v>
      </c>
      <c r="O713" s="464">
        <f t="shared" ref="O713:O776" si="60">IF(E713=0,0,IF(LEFT(C713,11)="Tiang Beton",1,0))</f>
        <v>0</v>
      </c>
      <c r="P713" s="464">
        <f>IF(O713=1,SUM($O$6:O713),0)</f>
        <v>0</v>
      </c>
    </row>
    <row r="714" customHeight="1" spans="1:16">
      <c r="A714" s="483"/>
      <c r="B714" s="510">
        <v>36</v>
      </c>
      <c r="C714" s="203" t="s">
        <v>763</v>
      </c>
      <c r="D714" s="494" t="s">
        <v>24</v>
      </c>
      <c r="E714" s="495" t="s">
        <v>53</v>
      </c>
      <c r="F714" s="497">
        <v>81300</v>
      </c>
      <c r="G714" s="497">
        <v>87700</v>
      </c>
      <c r="H714" s="498"/>
      <c r="I714" s="491">
        <f t="shared" si="56"/>
        <v>87700</v>
      </c>
      <c r="J714" s="507">
        <f t="shared" si="57"/>
        <v>0</v>
      </c>
      <c r="K714" s="464">
        <f t="shared" si="58"/>
        <v>0</v>
      </c>
      <c r="L714" s="464">
        <f>IF(J714=1,SUM($J$6:J714),0)</f>
        <v>0</v>
      </c>
      <c r="M714" s="464">
        <f>IF(K714=1,SUM($K$6:K714),0)</f>
        <v>0</v>
      </c>
      <c r="N714" s="509">
        <f t="shared" si="59"/>
        <v>0</v>
      </c>
      <c r="O714" s="464">
        <f t="shared" si="60"/>
        <v>0</v>
      </c>
      <c r="P714" s="464">
        <f>IF(O714=1,SUM($O$6:O714),0)</f>
        <v>0</v>
      </c>
    </row>
    <row r="715" customHeight="1" spans="1:16">
      <c r="A715" s="483"/>
      <c r="B715" s="510">
        <v>37</v>
      </c>
      <c r="C715" s="203" t="s">
        <v>764</v>
      </c>
      <c r="D715" s="494" t="s">
        <v>24</v>
      </c>
      <c r="E715" s="495" t="s">
        <v>53</v>
      </c>
      <c r="F715" s="497">
        <v>94400</v>
      </c>
      <c r="G715" s="497">
        <v>112300</v>
      </c>
      <c r="H715" s="498"/>
      <c r="I715" s="491">
        <f t="shared" si="56"/>
        <v>112300</v>
      </c>
      <c r="J715" s="507">
        <f t="shared" si="57"/>
        <v>0</v>
      </c>
      <c r="K715" s="464">
        <f t="shared" si="58"/>
        <v>0</v>
      </c>
      <c r="L715" s="464">
        <f>IF(J715=1,SUM($J$6:J715),0)</f>
        <v>0</v>
      </c>
      <c r="M715" s="464">
        <f>IF(K715=1,SUM($K$6:K715),0)</f>
        <v>0</v>
      </c>
      <c r="N715" s="509">
        <f t="shared" si="59"/>
        <v>0</v>
      </c>
      <c r="O715" s="464">
        <f t="shared" si="60"/>
        <v>0</v>
      </c>
      <c r="P715" s="464">
        <f>IF(O715=1,SUM($O$6:O715),0)</f>
        <v>0</v>
      </c>
    </row>
    <row r="716" customHeight="1" spans="1:16">
      <c r="A716" s="483"/>
      <c r="B716" s="510">
        <v>38</v>
      </c>
      <c r="C716" s="203" t="s">
        <v>765</v>
      </c>
      <c r="D716" s="494" t="s">
        <v>24</v>
      </c>
      <c r="E716" s="495" t="s">
        <v>53</v>
      </c>
      <c r="F716" s="497">
        <v>82500</v>
      </c>
      <c r="G716" s="497">
        <v>87700</v>
      </c>
      <c r="H716" s="498"/>
      <c r="I716" s="491">
        <f t="shared" si="56"/>
        <v>87700</v>
      </c>
      <c r="J716" s="507">
        <f t="shared" si="57"/>
        <v>0</v>
      </c>
      <c r="K716" s="464">
        <f t="shared" si="58"/>
        <v>0</v>
      </c>
      <c r="L716" s="464">
        <f>IF(J716=1,SUM($J$6:J716),0)</f>
        <v>0</v>
      </c>
      <c r="M716" s="464">
        <f>IF(K716=1,SUM($K$6:K716),0)</f>
        <v>0</v>
      </c>
      <c r="N716" s="509">
        <f t="shared" si="59"/>
        <v>0</v>
      </c>
      <c r="O716" s="464">
        <f t="shared" si="60"/>
        <v>0</v>
      </c>
      <c r="P716" s="464">
        <f>IF(O716=1,SUM($O$6:O716),0)</f>
        <v>0</v>
      </c>
    </row>
    <row r="717" customHeight="1" spans="1:16">
      <c r="A717" s="483"/>
      <c r="B717" s="510">
        <v>39</v>
      </c>
      <c r="C717" s="203" t="s">
        <v>766</v>
      </c>
      <c r="D717" s="494" t="s">
        <v>24</v>
      </c>
      <c r="E717" s="495" t="s">
        <v>53</v>
      </c>
      <c r="F717" s="497">
        <v>109200</v>
      </c>
      <c r="G717" s="497">
        <v>129900</v>
      </c>
      <c r="H717" s="498"/>
      <c r="I717" s="491">
        <f t="shared" si="56"/>
        <v>129900</v>
      </c>
      <c r="J717" s="507">
        <f t="shared" si="57"/>
        <v>0</v>
      </c>
      <c r="K717" s="464">
        <f t="shared" si="58"/>
        <v>0</v>
      </c>
      <c r="L717" s="464">
        <f>IF(J717=1,SUM($J$6:J717),0)</f>
        <v>0</v>
      </c>
      <c r="M717" s="464">
        <f>IF(K717=1,SUM($K$6:K717),0)</f>
        <v>0</v>
      </c>
      <c r="N717" s="509">
        <f t="shared" si="59"/>
        <v>0</v>
      </c>
      <c r="O717" s="464">
        <f t="shared" si="60"/>
        <v>0</v>
      </c>
      <c r="P717" s="464">
        <f>IF(O717=1,SUM($O$6:O717),0)</f>
        <v>0</v>
      </c>
    </row>
    <row r="718" customHeight="1" spans="1:16">
      <c r="A718" s="483"/>
      <c r="B718" s="510">
        <v>40</v>
      </c>
      <c r="C718" s="203" t="s">
        <v>767</v>
      </c>
      <c r="D718" s="494" t="s">
        <v>24</v>
      </c>
      <c r="E718" s="495" t="s">
        <v>53</v>
      </c>
      <c r="F718" s="497">
        <v>106900</v>
      </c>
      <c r="G718" s="497">
        <v>127200</v>
      </c>
      <c r="H718" s="498"/>
      <c r="I718" s="491">
        <f t="shared" si="56"/>
        <v>127200</v>
      </c>
      <c r="J718" s="507">
        <f t="shared" si="57"/>
        <v>0</v>
      </c>
      <c r="K718" s="464">
        <f t="shared" si="58"/>
        <v>0</v>
      </c>
      <c r="L718" s="464">
        <f>IF(J718=1,SUM($J$6:J718),0)</f>
        <v>0</v>
      </c>
      <c r="M718" s="464">
        <f>IF(K718=1,SUM($K$6:K718),0)</f>
        <v>0</v>
      </c>
      <c r="N718" s="509">
        <f t="shared" si="59"/>
        <v>0</v>
      </c>
      <c r="O718" s="464">
        <f t="shared" si="60"/>
        <v>0</v>
      </c>
      <c r="P718" s="464">
        <f>IF(O718=1,SUM($O$6:O718),0)</f>
        <v>0</v>
      </c>
    </row>
    <row r="719" customHeight="1" spans="1:16">
      <c r="A719" s="483"/>
      <c r="B719" s="510">
        <v>41</v>
      </c>
      <c r="C719" s="203" t="s">
        <v>768</v>
      </c>
      <c r="D719" s="494" t="s">
        <v>24</v>
      </c>
      <c r="E719" s="495" t="s">
        <v>53</v>
      </c>
      <c r="F719" s="497">
        <v>104400</v>
      </c>
      <c r="G719" s="497">
        <v>116900</v>
      </c>
      <c r="H719" s="498"/>
      <c r="I719" s="491">
        <f t="shared" si="56"/>
        <v>116900</v>
      </c>
      <c r="J719" s="507">
        <f t="shared" si="57"/>
        <v>0</v>
      </c>
      <c r="K719" s="464">
        <f t="shared" si="58"/>
        <v>0</v>
      </c>
      <c r="L719" s="464">
        <f>IF(J719=1,SUM($J$6:J719),0)</f>
        <v>0</v>
      </c>
      <c r="M719" s="464">
        <f>IF(K719=1,SUM($K$6:K719),0)</f>
        <v>0</v>
      </c>
      <c r="N719" s="509">
        <f t="shared" si="59"/>
        <v>0</v>
      </c>
      <c r="O719" s="464">
        <f t="shared" si="60"/>
        <v>0</v>
      </c>
      <c r="P719" s="464">
        <f>IF(O719=1,SUM($O$6:O719),0)</f>
        <v>0</v>
      </c>
    </row>
    <row r="720" customHeight="1" spans="1:16">
      <c r="A720" s="483"/>
      <c r="B720" s="510">
        <v>42</v>
      </c>
      <c r="C720" s="203" t="s">
        <v>769</v>
      </c>
      <c r="D720" s="494" t="s">
        <v>24</v>
      </c>
      <c r="E720" s="495" t="s">
        <v>53</v>
      </c>
      <c r="F720" s="497">
        <v>103500</v>
      </c>
      <c r="G720" s="497">
        <v>123100</v>
      </c>
      <c r="H720" s="498"/>
      <c r="I720" s="491">
        <f t="shared" si="56"/>
        <v>123100</v>
      </c>
      <c r="J720" s="507">
        <f t="shared" si="57"/>
        <v>0</v>
      </c>
      <c r="K720" s="464">
        <f t="shared" si="58"/>
        <v>0</v>
      </c>
      <c r="L720" s="464">
        <f>IF(J720=1,SUM($J$6:J720),0)</f>
        <v>0</v>
      </c>
      <c r="M720" s="464">
        <f>IF(K720=1,SUM($K$6:K720),0)</f>
        <v>0</v>
      </c>
      <c r="N720" s="509">
        <f t="shared" si="59"/>
        <v>0</v>
      </c>
      <c r="O720" s="464">
        <f t="shared" si="60"/>
        <v>0</v>
      </c>
      <c r="P720" s="464">
        <f>IF(O720=1,SUM($O$6:O720),0)</f>
        <v>0</v>
      </c>
    </row>
    <row r="721" customHeight="1" spans="1:16">
      <c r="A721" s="483"/>
      <c r="B721" s="510">
        <v>43</v>
      </c>
      <c r="C721" s="203" t="s">
        <v>770</v>
      </c>
      <c r="D721" s="494" t="s">
        <v>24</v>
      </c>
      <c r="E721" s="495" t="s">
        <v>53</v>
      </c>
      <c r="F721" s="497">
        <v>111100</v>
      </c>
      <c r="G721" s="497">
        <v>111100</v>
      </c>
      <c r="H721" s="498"/>
      <c r="I721" s="491">
        <f t="shared" si="56"/>
        <v>111100</v>
      </c>
      <c r="J721" s="507">
        <f t="shared" si="57"/>
        <v>0</v>
      </c>
      <c r="K721" s="464">
        <f t="shared" si="58"/>
        <v>0</v>
      </c>
      <c r="L721" s="464">
        <f>IF(J721=1,SUM($J$6:J721),0)</f>
        <v>0</v>
      </c>
      <c r="M721" s="464">
        <f>IF(K721=1,SUM($K$6:K721),0)</f>
        <v>0</v>
      </c>
      <c r="N721" s="509">
        <f t="shared" si="59"/>
        <v>0</v>
      </c>
      <c r="O721" s="464">
        <f t="shared" si="60"/>
        <v>0</v>
      </c>
      <c r="P721" s="464">
        <f>IF(O721=1,SUM($O$6:O721),0)</f>
        <v>0</v>
      </c>
    </row>
    <row r="722" customHeight="1" spans="1:16">
      <c r="A722" s="483"/>
      <c r="B722" s="510">
        <v>44</v>
      </c>
      <c r="C722" s="203" t="s">
        <v>771</v>
      </c>
      <c r="D722" s="494" t="s">
        <v>24</v>
      </c>
      <c r="E722" s="495" t="s">
        <v>53</v>
      </c>
      <c r="F722" s="497">
        <v>108700</v>
      </c>
      <c r="G722" s="497">
        <v>129300</v>
      </c>
      <c r="H722" s="498"/>
      <c r="I722" s="491">
        <f t="shared" si="56"/>
        <v>129300</v>
      </c>
      <c r="J722" s="507">
        <f t="shared" si="57"/>
        <v>0</v>
      </c>
      <c r="K722" s="464">
        <f t="shared" si="58"/>
        <v>0</v>
      </c>
      <c r="L722" s="464">
        <f>IF(J722=1,SUM($J$6:J722),0)</f>
        <v>0</v>
      </c>
      <c r="M722" s="464">
        <f>IF(K722=1,SUM($K$6:K722),0)</f>
        <v>0</v>
      </c>
      <c r="N722" s="509">
        <f t="shared" si="59"/>
        <v>0</v>
      </c>
      <c r="O722" s="464">
        <f t="shared" si="60"/>
        <v>0</v>
      </c>
      <c r="P722" s="464">
        <f>IF(O722=1,SUM($O$6:O722),0)</f>
        <v>0</v>
      </c>
    </row>
    <row r="723" customHeight="1" spans="1:16">
      <c r="A723" s="483"/>
      <c r="B723" s="510">
        <v>45</v>
      </c>
      <c r="C723" s="203" t="s">
        <v>772</v>
      </c>
      <c r="D723" s="494" t="s">
        <v>24</v>
      </c>
      <c r="E723" s="495" t="s">
        <v>53</v>
      </c>
      <c r="F723" s="497">
        <v>218400</v>
      </c>
      <c r="G723" s="497">
        <v>259800</v>
      </c>
      <c r="H723" s="498"/>
      <c r="I723" s="491">
        <f t="shared" si="56"/>
        <v>259800</v>
      </c>
      <c r="J723" s="507">
        <f t="shared" si="57"/>
        <v>0</v>
      </c>
      <c r="K723" s="464">
        <f t="shared" si="58"/>
        <v>0</v>
      </c>
      <c r="L723" s="464">
        <f>IF(J723=1,SUM($J$6:J723),0)</f>
        <v>0</v>
      </c>
      <c r="M723" s="464">
        <f>IF(K723=1,SUM($K$6:K723),0)</f>
        <v>0</v>
      </c>
      <c r="N723" s="509">
        <f t="shared" si="59"/>
        <v>0</v>
      </c>
      <c r="O723" s="464">
        <f t="shared" si="60"/>
        <v>0</v>
      </c>
      <c r="P723" s="464">
        <f>IF(O723=1,SUM($O$6:O723),0)</f>
        <v>0</v>
      </c>
    </row>
    <row r="724" customHeight="1" spans="1:16">
      <c r="A724" s="483"/>
      <c r="B724" s="510">
        <v>46</v>
      </c>
      <c r="C724" s="203" t="s">
        <v>773</v>
      </c>
      <c r="D724" s="494" t="s">
        <v>24</v>
      </c>
      <c r="E724" s="495" t="s">
        <v>53</v>
      </c>
      <c r="F724" s="497">
        <v>222500</v>
      </c>
      <c r="G724" s="497">
        <v>264700</v>
      </c>
      <c r="H724" s="498"/>
      <c r="I724" s="491">
        <f t="shared" si="56"/>
        <v>264700</v>
      </c>
      <c r="J724" s="507">
        <f t="shared" si="57"/>
        <v>0</v>
      </c>
      <c r="K724" s="464">
        <f t="shared" si="58"/>
        <v>0</v>
      </c>
      <c r="L724" s="464">
        <f>IF(J724=1,SUM($J$6:J724),0)</f>
        <v>0</v>
      </c>
      <c r="M724" s="464">
        <f>IF(K724=1,SUM($K$6:K724),0)</f>
        <v>0</v>
      </c>
      <c r="N724" s="509">
        <f t="shared" si="59"/>
        <v>0</v>
      </c>
      <c r="O724" s="464">
        <f t="shared" si="60"/>
        <v>0</v>
      </c>
      <c r="P724" s="464">
        <f>IF(O724=1,SUM($O$6:O724),0)</f>
        <v>0</v>
      </c>
    </row>
    <row r="725" customHeight="1" spans="1:16">
      <c r="A725" s="483"/>
      <c r="B725" s="510">
        <v>47</v>
      </c>
      <c r="C725" s="203" t="s">
        <v>774</v>
      </c>
      <c r="D725" s="494" t="s">
        <v>24</v>
      </c>
      <c r="E725" s="495" t="s">
        <v>53</v>
      </c>
      <c r="F725" s="497">
        <v>173300</v>
      </c>
      <c r="G725" s="497">
        <v>173300</v>
      </c>
      <c r="H725" s="498"/>
      <c r="I725" s="491">
        <f t="shared" si="56"/>
        <v>173300</v>
      </c>
      <c r="J725" s="507">
        <f t="shared" si="57"/>
        <v>0</v>
      </c>
      <c r="K725" s="464">
        <f t="shared" si="58"/>
        <v>0</v>
      </c>
      <c r="L725" s="464">
        <f>IF(J725=1,SUM($J$6:J725),0)</f>
        <v>0</v>
      </c>
      <c r="M725" s="464">
        <f>IF(K725=1,SUM($K$6:K725),0)</f>
        <v>0</v>
      </c>
      <c r="N725" s="509">
        <f t="shared" si="59"/>
        <v>0</v>
      </c>
      <c r="O725" s="464">
        <f t="shared" si="60"/>
        <v>0</v>
      </c>
      <c r="P725" s="464">
        <f>IF(O725=1,SUM($O$6:O725),0)</f>
        <v>0</v>
      </c>
    </row>
    <row r="726" customHeight="1" spans="1:16">
      <c r="A726" s="483"/>
      <c r="B726" s="510">
        <v>48</v>
      </c>
      <c r="C726" s="203" t="s">
        <v>775</v>
      </c>
      <c r="D726" s="494" t="s">
        <v>24</v>
      </c>
      <c r="E726" s="495" t="s">
        <v>53</v>
      </c>
      <c r="F726" s="497">
        <v>279500</v>
      </c>
      <c r="G726" s="497">
        <v>279500</v>
      </c>
      <c r="H726" s="498"/>
      <c r="I726" s="491">
        <f t="shared" si="56"/>
        <v>279500</v>
      </c>
      <c r="J726" s="507">
        <f t="shared" si="57"/>
        <v>0</v>
      </c>
      <c r="K726" s="464">
        <f t="shared" si="58"/>
        <v>0</v>
      </c>
      <c r="L726" s="464">
        <f>IF(J726=1,SUM($J$6:J726),0)</f>
        <v>0</v>
      </c>
      <c r="M726" s="464">
        <f>IF(K726=1,SUM($K$6:K726),0)</f>
        <v>0</v>
      </c>
      <c r="N726" s="509">
        <f t="shared" si="59"/>
        <v>0</v>
      </c>
      <c r="O726" s="464">
        <f t="shared" si="60"/>
        <v>0</v>
      </c>
      <c r="P726" s="464">
        <f>IF(O726=1,SUM($O$6:O726),0)</f>
        <v>0</v>
      </c>
    </row>
    <row r="727" customHeight="1" spans="1:16">
      <c r="A727" s="483"/>
      <c r="B727" s="510">
        <v>49</v>
      </c>
      <c r="C727" s="203" t="s">
        <v>776</v>
      </c>
      <c r="D727" s="494" t="s">
        <v>24</v>
      </c>
      <c r="E727" s="495" t="s">
        <v>53</v>
      </c>
      <c r="F727" s="497">
        <v>89800</v>
      </c>
      <c r="G727" s="497">
        <v>106800</v>
      </c>
      <c r="H727" s="498"/>
      <c r="I727" s="491">
        <f t="shared" si="56"/>
        <v>106800</v>
      </c>
      <c r="J727" s="507">
        <f t="shared" si="57"/>
        <v>0</v>
      </c>
      <c r="K727" s="464">
        <f t="shared" si="58"/>
        <v>0</v>
      </c>
      <c r="L727" s="464">
        <f>IF(J727=1,SUM($J$6:J727),0)</f>
        <v>0</v>
      </c>
      <c r="M727" s="464">
        <f>IF(K727=1,SUM($K$6:K727),0)</f>
        <v>0</v>
      </c>
      <c r="N727" s="509">
        <f t="shared" si="59"/>
        <v>0</v>
      </c>
      <c r="O727" s="464">
        <f t="shared" si="60"/>
        <v>0</v>
      </c>
      <c r="P727" s="464">
        <f>IF(O727=1,SUM($O$6:O727),0)</f>
        <v>0</v>
      </c>
    </row>
    <row r="728" customHeight="1" spans="1:16">
      <c r="A728" s="483"/>
      <c r="B728" s="510">
        <v>50</v>
      </c>
      <c r="C728" s="203" t="s">
        <v>777</v>
      </c>
      <c r="D728" s="494" t="s">
        <v>24</v>
      </c>
      <c r="E728" s="495" t="s">
        <v>53</v>
      </c>
      <c r="F728" s="497">
        <v>102600</v>
      </c>
      <c r="G728" s="497">
        <v>122100</v>
      </c>
      <c r="H728" s="498"/>
      <c r="I728" s="491">
        <f t="shared" si="56"/>
        <v>122100</v>
      </c>
      <c r="J728" s="507">
        <f t="shared" si="57"/>
        <v>0</v>
      </c>
      <c r="K728" s="464">
        <f t="shared" si="58"/>
        <v>0</v>
      </c>
      <c r="L728" s="464">
        <f>IF(J728=1,SUM($J$6:J728),0)</f>
        <v>0</v>
      </c>
      <c r="M728" s="464">
        <f>IF(K728=1,SUM($K$6:K728),0)</f>
        <v>0</v>
      </c>
      <c r="N728" s="509">
        <f t="shared" si="59"/>
        <v>0</v>
      </c>
      <c r="O728" s="464">
        <f t="shared" si="60"/>
        <v>0</v>
      </c>
      <c r="P728" s="464">
        <f>IF(O728=1,SUM($O$6:O728),0)</f>
        <v>0</v>
      </c>
    </row>
    <row r="729" customHeight="1" spans="1:16">
      <c r="A729" s="483"/>
      <c r="B729" s="510">
        <v>51</v>
      </c>
      <c r="C729" s="203" t="s">
        <v>778</v>
      </c>
      <c r="D729" s="494" t="s">
        <v>24</v>
      </c>
      <c r="E729" s="495" t="s">
        <v>53</v>
      </c>
      <c r="F729" s="497">
        <v>109700</v>
      </c>
      <c r="G729" s="497">
        <v>130500</v>
      </c>
      <c r="H729" s="498"/>
      <c r="I729" s="491">
        <f t="shared" si="56"/>
        <v>130500</v>
      </c>
      <c r="J729" s="507">
        <f t="shared" si="57"/>
        <v>0</v>
      </c>
      <c r="K729" s="464">
        <f t="shared" si="58"/>
        <v>0</v>
      </c>
      <c r="L729" s="464">
        <f>IF(J729=1,SUM($J$6:J729),0)</f>
        <v>0</v>
      </c>
      <c r="M729" s="464">
        <f>IF(K729=1,SUM($K$6:K729),0)</f>
        <v>0</v>
      </c>
      <c r="N729" s="509">
        <f t="shared" si="59"/>
        <v>0</v>
      </c>
      <c r="O729" s="464">
        <f t="shared" si="60"/>
        <v>0</v>
      </c>
      <c r="P729" s="464">
        <f>IF(O729=1,SUM($O$6:O729),0)</f>
        <v>0</v>
      </c>
    </row>
    <row r="730" customHeight="1" spans="1:16">
      <c r="A730" s="483"/>
      <c r="B730" s="493"/>
      <c r="C730" s="203" t="s">
        <v>122</v>
      </c>
      <c r="D730" s="494" t="s">
        <v>122</v>
      </c>
      <c r="E730" s="495"/>
      <c r="F730" s="497"/>
      <c r="G730" s="497"/>
      <c r="H730" s="498"/>
      <c r="I730" s="491">
        <f t="shared" si="56"/>
        <v>0</v>
      </c>
      <c r="J730" s="507">
        <f t="shared" si="57"/>
        <v>0</v>
      </c>
      <c r="K730" s="464">
        <f t="shared" si="58"/>
        <v>0</v>
      </c>
      <c r="L730" s="464">
        <f>IF(J730=1,SUM($J$6:J730),0)</f>
        <v>0</v>
      </c>
      <c r="M730" s="464">
        <f>IF(K730=1,SUM($K$6:K730),0)</f>
        <v>0</v>
      </c>
      <c r="N730" s="509">
        <f t="shared" si="59"/>
        <v>0</v>
      </c>
      <c r="O730" s="464">
        <f t="shared" si="60"/>
        <v>0</v>
      </c>
      <c r="P730" s="464">
        <f>IF(O730=1,SUM($O$6:O730),0)</f>
        <v>0</v>
      </c>
    </row>
    <row r="731" customHeight="1" spans="1:16">
      <c r="A731" s="483"/>
      <c r="B731" s="493" t="s">
        <v>705</v>
      </c>
      <c r="C731" s="203" t="s">
        <v>779</v>
      </c>
      <c r="D731" s="494" t="s">
        <v>122</v>
      </c>
      <c r="E731" s="495"/>
      <c r="F731" s="497"/>
      <c r="G731" s="497"/>
      <c r="H731" s="498"/>
      <c r="I731" s="491">
        <f t="shared" si="56"/>
        <v>0</v>
      </c>
      <c r="J731" s="507">
        <f t="shared" si="57"/>
        <v>0</v>
      </c>
      <c r="K731" s="464">
        <f t="shared" si="58"/>
        <v>0</v>
      </c>
      <c r="L731" s="464">
        <f>IF(J731=1,SUM($J$6:J731),0)</f>
        <v>0</v>
      </c>
      <c r="M731" s="464">
        <f>IF(K731=1,SUM($K$6:K731),0)</f>
        <v>0</v>
      </c>
      <c r="N731" s="509">
        <f t="shared" si="59"/>
        <v>0</v>
      </c>
      <c r="O731" s="464">
        <f t="shared" si="60"/>
        <v>0</v>
      </c>
      <c r="P731" s="464">
        <f>IF(O731=1,SUM($O$6:O731),0)</f>
        <v>0</v>
      </c>
    </row>
    <row r="732" customHeight="1" spans="1:16">
      <c r="A732" s="483"/>
      <c r="B732" s="510">
        <v>1</v>
      </c>
      <c r="C732" s="203" t="s">
        <v>780</v>
      </c>
      <c r="D732" s="494" t="s">
        <v>24</v>
      </c>
      <c r="E732" s="495" t="s">
        <v>53</v>
      </c>
      <c r="F732" s="497">
        <v>71900</v>
      </c>
      <c r="G732" s="497">
        <v>85500</v>
      </c>
      <c r="H732" s="498"/>
      <c r="I732" s="491">
        <f t="shared" si="56"/>
        <v>85500</v>
      </c>
      <c r="J732" s="507">
        <f t="shared" si="57"/>
        <v>0</v>
      </c>
      <c r="K732" s="464">
        <f t="shared" si="58"/>
        <v>0</v>
      </c>
      <c r="L732" s="464">
        <f>IF(J732=1,SUM($J$6:J732),0)</f>
        <v>0</v>
      </c>
      <c r="M732" s="464">
        <f>IF(K732=1,SUM($K$6:K732),0)</f>
        <v>0</v>
      </c>
      <c r="N732" s="509">
        <f t="shared" si="59"/>
        <v>0</v>
      </c>
      <c r="O732" s="464">
        <f t="shared" si="60"/>
        <v>0</v>
      </c>
      <c r="P732" s="464">
        <f>IF(O732=1,SUM($O$6:O732),0)</f>
        <v>0</v>
      </c>
    </row>
    <row r="733" customHeight="1" spans="1:16">
      <c r="A733" s="483"/>
      <c r="B733" s="510">
        <v>2</v>
      </c>
      <c r="C733" s="203" t="s">
        <v>781</v>
      </c>
      <c r="D733" s="494" t="s">
        <v>24</v>
      </c>
      <c r="E733" s="495" t="s">
        <v>53</v>
      </c>
      <c r="F733" s="497">
        <v>64700</v>
      </c>
      <c r="G733" s="497">
        <v>64700</v>
      </c>
      <c r="H733" s="498"/>
      <c r="I733" s="491">
        <f t="shared" si="56"/>
        <v>64700</v>
      </c>
      <c r="J733" s="507">
        <f t="shared" si="57"/>
        <v>0</v>
      </c>
      <c r="K733" s="464">
        <f t="shared" si="58"/>
        <v>0</v>
      </c>
      <c r="L733" s="464">
        <f>IF(J733=1,SUM($J$6:J733),0)</f>
        <v>0</v>
      </c>
      <c r="M733" s="464">
        <f>IF(K733=1,SUM($K$6:K733),0)</f>
        <v>0</v>
      </c>
      <c r="N733" s="509">
        <f t="shared" si="59"/>
        <v>0</v>
      </c>
      <c r="O733" s="464">
        <f t="shared" si="60"/>
        <v>0</v>
      </c>
      <c r="P733" s="464">
        <f>IF(O733=1,SUM($O$6:O733),0)</f>
        <v>0</v>
      </c>
    </row>
    <row r="734" customHeight="1" spans="1:16">
      <c r="A734" s="483"/>
      <c r="B734" s="510">
        <v>3</v>
      </c>
      <c r="C734" s="203" t="s">
        <v>782</v>
      </c>
      <c r="D734" s="494" t="s">
        <v>24</v>
      </c>
      <c r="E734" s="495" t="s">
        <v>53</v>
      </c>
      <c r="F734" s="497">
        <v>88700</v>
      </c>
      <c r="G734" s="497">
        <v>105500</v>
      </c>
      <c r="H734" s="498"/>
      <c r="I734" s="491">
        <f t="shared" si="56"/>
        <v>105500</v>
      </c>
      <c r="J734" s="507">
        <f t="shared" si="57"/>
        <v>0</v>
      </c>
      <c r="K734" s="464">
        <f t="shared" si="58"/>
        <v>0</v>
      </c>
      <c r="L734" s="464">
        <f>IF(J734=1,SUM($J$6:J734),0)</f>
        <v>0</v>
      </c>
      <c r="M734" s="464">
        <f>IF(K734=1,SUM($K$6:K734),0)</f>
        <v>0</v>
      </c>
      <c r="N734" s="509">
        <f t="shared" si="59"/>
        <v>0</v>
      </c>
      <c r="O734" s="464">
        <f t="shared" si="60"/>
        <v>0</v>
      </c>
      <c r="P734" s="464">
        <f>IF(O734=1,SUM($O$6:O734),0)</f>
        <v>0</v>
      </c>
    </row>
    <row r="735" customHeight="1" spans="1:16">
      <c r="A735" s="483"/>
      <c r="B735" s="510">
        <v>4</v>
      </c>
      <c r="C735" s="203" t="s">
        <v>783</v>
      </c>
      <c r="D735" s="494" t="s">
        <v>24</v>
      </c>
      <c r="E735" s="495" t="s">
        <v>53</v>
      </c>
      <c r="F735" s="497">
        <v>92500</v>
      </c>
      <c r="G735" s="497">
        <v>110000</v>
      </c>
      <c r="H735" s="498"/>
      <c r="I735" s="491">
        <f t="shared" si="56"/>
        <v>110000</v>
      </c>
      <c r="J735" s="507">
        <f t="shared" si="57"/>
        <v>0</v>
      </c>
      <c r="K735" s="464">
        <f t="shared" si="58"/>
        <v>0</v>
      </c>
      <c r="L735" s="464">
        <f>IF(J735=1,SUM($J$6:J735),0)</f>
        <v>0</v>
      </c>
      <c r="M735" s="464">
        <f>IF(K735=1,SUM($K$6:K735),0)</f>
        <v>0</v>
      </c>
      <c r="N735" s="509">
        <f t="shared" si="59"/>
        <v>0</v>
      </c>
      <c r="O735" s="464">
        <f t="shared" si="60"/>
        <v>0</v>
      </c>
      <c r="P735" s="464">
        <f>IF(O735=1,SUM($O$6:O735),0)</f>
        <v>0</v>
      </c>
    </row>
    <row r="736" customHeight="1" spans="1:16">
      <c r="A736" s="483"/>
      <c r="B736" s="510">
        <v>5</v>
      </c>
      <c r="C736" s="203" t="s">
        <v>784</v>
      </c>
      <c r="D736" s="494" t="s">
        <v>24</v>
      </c>
      <c r="E736" s="495" t="s">
        <v>53</v>
      </c>
      <c r="F736" s="497">
        <v>119100</v>
      </c>
      <c r="G736" s="497">
        <v>141700</v>
      </c>
      <c r="H736" s="498"/>
      <c r="I736" s="491">
        <f t="shared" si="56"/>
        <v>141700</v>
      </c>
      <c r="J736" s="507">
        <f t="shared" si="57"/>
        <v>0</v>
      </c>
      <c r="K736" s="464">
        <f t="shared" si="58"/>
        <v>0</v>
      </c>
      <c r="L736" s="464">
        <f>IF(J736=1,SUM($J$6:J736),0)</f>
        <v>0</v>
      </c>
      <c r="M736" s="464">
        <f>IF(K736=1,SUM($K$6:K736),0)</f>
        <v>0</v>
      </c>
      <c r="N736" s="509">
        <f t="shared" si="59"/>
        <v>0</v>
      </c>
      <c r="O736" s="464">
        <f t="shared" si="60"/>
        <v>0</v>
      </c>
      <c r="P736" s="464">
        <f>IF(O736=1,SUM($O$6:O736),0)</f>
        <v>0</v>
      </c>
    </row>
    <row r="737" customHeight="1" spans="1:16">
      <c r="A737" s="483"/>
      <c r="B737" s="510">
        <v>6</v>
      </c>
      <c r="C737" s="203" t="s">
        <v>785</v>
      </c>
      <c r="D737" s="494" t="s">
        <v>24</v>
      </c>
      <c r="E737" s="495" t="s">
        <v>53</v>
      </c>
      <c r="F737" s="497">
        <v>202200</v>
      </c>
      <c r="G737" s="497">
        <v>214400</v>
      </c>
      <c r="H737" s="498"/>
      <c r="I737" s="491">
        <f t="shared" si="56"/>
        <v>214400</v>
      </c>
      <c r="J737" s="507">
        <f t="shared" si="57"/>
        <v>0</v>
      </c>
      <c r="K737" s="464">
        <f t="shared" si="58"/>
        <v>0</v>
      </c>
      <c r="L737" s="464">
        <f>IF(J737=1,SUM($J$6:J737),0)</f>
        <v>0</v>
      </c>
      <c r="M737" s="464">
        <f>IF(K737=1,SUM($K$6:K737),0)</f>
        <v>0</v>
      </c>
      <c r="N737" s="509">
        <f t="shared" si="59"/>
        <v>0</v>
      </c>
      <c r="O737" s="464">
        <f t="shared" si="60"/>
        <v>0</v>
      </c>
      <c r="P737" s="464">
        <f>IF(O737=1,SUM($O$6:O737),0)</f>
        <v>0</v>
      </c>
    </row>
    <row r="738" customHeight="1" spans="1:16">
      <c r="A738" s="483"/>
      <c r="B738" s="493"/>
      <c r="C738" s="203" t="s">
        <v>122</v>
      </c>
      <c r="D738" s="494" t="s">
        <v>122</v>
      </c>
      <c r="E738" s="495"/>
      <c r="F738" s="497"/>
      <c r="G738" s="497"/>
      <c r="H738" s="498"/>
      <c r="I738" s="491">
        <f t="shared" si="56"/>
        <v>0</v>
      </c>
      <c r="J738" s="507">
        <f t="shared" si="57"/>
        <v>0</v>
      </c>
      <c r="K738" s="464">
        <f t="shared" si="58"/>
        <v>0</v>
      </c>
      <c r="L738" s="464">
        <f>IF(J738=1,SUM($J$6:J738),0)</f>
        <v>0</v>
      </c>
      <c r="M738" s="464">
        <f>IF(K738=1,SUM($K$6:K738),0)</f>
        <v>0</v>
      </c>
      <c r="N738" s="509">
        <f t="shared" si="59"/>
        <v>0</v>
      </c>
      <c r="O738" s="464">
        <f t="shared" si="60"/>
        <v>0</v>
      </c>
      <c r="P738" s="464">
        <f>IF(O738=1,SUM($O$6:O738),0)</f>
        <v>0</v>
      </c>
    </row>
    <row r="739" customHeight="1" spans="1:16">
      <c r="A739" s="483"/>
      <c r="B739" s="493" t="s">
        <v>705</v>
      </c>
      <c r="C739" s="203" t="s">
        <v>786</v>
      </c>
      <c r="D739" s="494" t="s">
        <v>122</v>
      </c>
      <c r="E739" s="495"/>
      <c r="F739" s="497"/>
      <c r="G739" s="497"/>
      <c r="H739" s="498"/>
      <c r="I739" s="491">
        <f t="shared" si="56"/>
        <v>0</v>
      </c>
      <c r="J739" s="507">
        <f t="shared" si="57"/>
        <v>0</v>
      </c>
      <c r="K739" s="464">
        <f t="shared" si="58"/>
        <v>0</v>
      </c>
      <c r="L739" s="464">
        <f>IF(J739=1,SUM($J$6:J739),0)</f>
        <v>0</v>
      </c>
      <c r="M739" s="464">
        <f>IF(K739=1,SUM($K$6:K739),0)</f>
        <v>0</v>
      </c>
      <c r="N739" s="509">
        <f t="shared" si="59"/>
        <v>0</v>
      </c>
      <c r="O739" s="464">
        <f t="shared" si="60"/>
        <v>0</v>
      </c>
      <c r="P739" s="464">
        <f>IF(O739=1,SUM($O$6:O739),0)</f>
        <v>0</v>
      </c>
    </row>
    <row r="740" customHeight="1" spans="1:16">
      <c r="A740" s="483"/>
      <c r="B740" s="510">
        <v>1</v>
      </c>
      <c r="C740" s="203" t="s">
        <v>787</v>
      </c>
      <c r="D740" s="494" t="s">
        <v>24</v>
      </c>
      <c r="E740" s="495" t="s">
        <v>53</v>
      </c>
      <c r="F740" s="497">
        <v>83600</v>
      </c>
      <c r="G740" s="497">
        <v>99400</v>
      </c>
      <c r="H740" s="498"/>
      <c r="I740" s="491">
        <f t="shared" si="56"/>
        <v>99400</v>
      </c>
      <c r="J740" s="507">
        <f t="shared" si="57"/>
        <v>0</v>
      </c>
      <c r="K740" s="464">
        <f t="shared" si="58"/>
        <v>0</v>
      </c>
      <c r="L740" s="464">
        <f>IF(J740=1,SUM($J$6:J740),0)</f>
        <v>0</v>
      </c>
      <c r="M740" s="464">
        <f>IF(K740=1,SUM($K$6:K740),0)</f>
        <v>0</v>
      </c>
      <c r="N740" s="509">
        <f t="shared" si="59"/>
        <v>0</v>
      </c>
      <c r="O740" s="464">
        <f t="shared" si="60"/>
        <v>0</v>
      </c>
      <c r="P740" s="464">
        <f>IF(O740=1,SUM($O$6:O740),0)</f>
        <v>0</v>
      </c>
    </row>
    <row r="741" customHeight="1" spans="1:16">
      <c r="A741" s="483"/>
      <c r="B741" s="510">
        <v>2</v>
      </c>
      <c r="C741" s="203" t="s">
        <v>788</v>
      </c>
      <c r="D741" s="494" t="s">
        <v>24</v>
      </c>
      <c r="E741" s="495" t="s">
        <v>53</v>
      </c>
      <c r="F741" s="497">
        <v>83300</v>
      </c>
      <c r="G741" s="497">
        <v>99400</v>
      </c>
      <c r="H741" s="498"/>
      <c r="I741" s="491">
        <f t="shared" si="56"/>
        <v>99400</v>
      </c>
      <c r="J741" s="507">
        <f t="shared" si="57"/>
        <v>0</v>
      </c>
      <c r="K741" s="464">
        <f t="shared" si="58"/>
        <v>0</v>
      </c>
      <c r="L741" s="464">
        <f>IF(J741=1,SUM($J$6:J741),0)</f>
        <v>0</v>
      </c>
      <c r="M741" s="464">
        <f>IF(K741=1,SUM($K$6:K741),0)</f>
        <v>0</v>
      </c>
      <c r="N741" s="509">
        <f t="shared" si="59"/>
        <v>0</v>
      </c>
      <c r="O741" s="464">
        <f t="shared" si="60"/>
        <v>0</v>
      </c>
      <c r="P741" s="464">
        <f>IF(O741=1,SUM($O$6:O741),0)</f>
        <v>0</v>
      </c>
    </row>
    <row r="742" customHeight="1" spans="1:16">
      <c r="A742" s="483"/>
      <c r="B742" s="510">
        <v>3</v>
      </c>
      <c r="C742" s="203" t="s">
        <v>789</v>
      </c>
      <c r="D742" s="494" t="s">
        <v>24</v>
      </c>
      <c r="E742" s="495" t="s">
        <v>53</v>
      </c>
      <c r="F742" s="497">
        <v>83300</v>
      </c>
      <c r="G742" s="497">
        <v>99100</v>
      </c>
      <c r="H742" s="498"/>
      <c r="I742" s="491">
        <f t="shared" si="56"/>
        <v>99100</v>
      </c>
      <c r="J742" s="507">
        <f t="shared" si="57"/>
        <v>0</v>
      </c>
      <c r="K742" s="464">
        <f t="shared" si="58"/>
        <v>0</v>
      </c>
      <c r="L742" s="464">
        <f>IF(J742=1,SUM($J$6:J742),0)</f>
        <v>0</v>
      </c>
      <c r="M742" s="464">
        <f>IF(K742=1,SUM($K$6:K742),0)</f>
        <v>0</v>
      </c>
      <c r="N742" s="509">
        <f t="shared" si="59"/>
        <v>0</v>
      </c>
      <c r="O742" s="464">
        <f t="shared" si="60"/>
        <v>0</v>
      </c>
      <c r="P742" s="464">
        <f>IF(O742=1,SUM($O$6:O742),0)</f>
        <v>0</v>
      </c>
    </row>
    <row r="743" customHeight="1" spans="1:16">
      <c r="A743" s="483"/>
      <c r="B743" s="510">
        <v>4</v>
      </c>
      <c r="C743" s="203" t="s">
        <v>790</v>
      </c>
      <c r="D743" s="494" t="s">
        <v>24</v>
      </c>
      <c r="E743" s="495" t="s">
        <v>53</v>
      </c>
      <c r="F743" s="497">
        <v>88300</v>
      </c>
      <c r="G743" s="497">
        <v>105000</v>
      </c>
      <c r="H743" s="498"/>
      <c r="I743" s="491">
        <f t="shared" si="56"/>
        <v>105000</v>
      </c>
      <c r="J743" s="507">
        <f t="shared" si="57"/>
        <v>0</v>
      </c>
      <c r="K743" s="464">
        <f t="shared" si="58"/>
        <v>0</v>
      </c>
      <c r="L743" s="464">
        <f>IF(J743=1,SUM($J$6:J743),0)</f>
        <v>0</v>
      </c>
      <c r="M743" s="464">
        <f>IF(K743=1,SUM($K$6:K743),0)</f>
        <v>0</v>
      </c>
      <c r="N743" s="509">
        <f t="shared" si="59"/>
        <v>0</v>
      </c>
      <c r="O743" s="464">
        <f t="shared" si="60"/>
        <v>0</v>
      </c>
      <c r="P743" s="464">
        <f>IF(O743=1,SUM($O$6:O743),0)</f>
        <v>0</v>
      </c>
    </row>
    <row r="744" customHeight="1" spans="1:16">
      <c r="A744" s="483"/>
      <c r="B744" s="510">
        <v>5</v>
      </c>
      <c r="C744" s="203" t="s">
        <v>791</v>
      </c>
      <c r="D744" s="494" t="s">
        <v>24</v>
      </c>
      <c r="E744" s="495" t="s">
        <v>53</v>
      </c>
      <c r="F744" s="497">
        <v>93300</v>
      </c>
      <c r="G744" s="497">
        <v>111000</v>
      </c>
      <c r="H744" s="498"/>
      <c r="I744" s="491">
        <f t="shared" si="56"/>
        <v>111000</v>
      </c>
      <c r="J744" s="507">
        <f t="shared" si="57"/>
        <v>0</v>
      </c>
      <c r="K744" s="464">
        <f t="shared" si="58"/>
        <v>0</v>
      </c>
      <c r="L744" s="464">
        <f>IF(J744=1,SUM($J$6:J744),0)</f>
        <v>0</v>
      </c>
      <c r="M744" s="464">
        <f>IF(K744=1,SUM($K$6:K744),0)</f>
        <v>0</v>
      </c>
      <c r="N744" s="509">
        <f t="shared" si="59"/>
        <v>0</v>
      </c>
      <c r="O744" s="464">
        <f t="shared" si="60"/>
        <v>0</v>
      </c>
      <c r="P744" s="464">
        <f>IF(O744=1,SUM($O$6:O744),0)</f>
        <v>0</v>
      </c>
    </row>
    <row r="745" customHeight="1" spans="1:16">
      <c r="A745" s="483"/>
      <c r="B745" s="510">
        <v>6</v>
      </c>
      <c r="C745" s="203" t="s">
        <v>792</v>
      </c>
      <c r="D745" s="494" t="s">
        <v>24</v>
      </c>
      <c r="E745" s="495" t="s">
        <v>53</v>
      </c>
      <c r="F745" s="497">
        <v>81300</v>
      </c>
      <c r="G745" s="497">
        <v>81300</v>
      </c>
      <c r="H745" s="498"/>
      <c r="I745" s="491">
        <f t="shared" si="56"/>
        <v>81300</v>
      </c>
      <c r="J745" s="507">
        <f t="shared" si="57"/>
        <v>0</v>
      </c>
      <c r="K745" s="464">
        <f t="shared" si="58"/>
        <v>0</v>
      </c>
      <c r="L745" s="464">
        <f>IF(J745=1,SUM($J$6:J745),0)</f>
        <v>0</v>
      </c>
      <c r="M745" s="464">
        <f>IF(K745=1,SUM($K$6:K745),0)</f>
        <v>0</v>
      </c>
      <c r="N745" s="509">
        <f t="shared" si="59"/>
        <v>0</v>
      </c>
      <c r="O745" s="464">
        <f t="shared" si="60"/>
        <v>0</v>
      </c>
      <c r="P745" s="464">
        <f>IF(O745=1,SUM($O$6:O745),0)</f>
        <v>0</v>
      </c>
    </row>
    <row r="746" customHeight="1" spans="1:16">
      <c r="A746" s="483"/>
      <c r="B746" s="510">
        <v>7</v>
      </c>
      <c r="C746" s="203" t="s">
        <v>793</v>
      </c>
      <c r="D746" s="494" t="s">
        <v>24</v>
      </c>
      <c r="E746" s="495" t="s">
        <v>53</v>
      </c>
      <c r="F746" s="497">
        <v>84900</v>
      </c>
      <c r="G746" s="497">
        <v>84900</v>
      </c>
      <c r="H746" s="498"/>
      <c r="I746" s="491">
        <f t="shared" ref="I746:I823" si="61">IF($I$5=$G$4,G746,(IF($I$5=$F$4,F746,0)))</f>
        <v>84900</v>
      </c>
      <c r="J746" s="507">
        <f t="shared" si="57"/>
        <v>0</v>
      </c>
      <c r="K746" s="464">
        <f t="shared" si="58"/>
        <v>0</v>
      </c>
      <c r="L746" s="464">
        <f>IF(J746=1,SUM($J$6:J746),0)</f>
        <v>0</v>
      </c>
      <c r="M746" s="464">
        <f>IF(K746=1,SUM($K$6:K746),0)</f>
        <v>0</v>
      </c>
      <c r="N746" s="509">
        <f t="shared" si="59"/>
        <v>0</v>
      </c>
      <c r="O746" s="464">
        <f t="shared" si="60"/>
        <v>0</v>
      </c>
      <c r="P746" s="464">
        <f>IF(O746=1,SUM($O$6:O746),0)</f>
        <v>0</v>
      </c>
    </row>
    <row r="747" customHeight="1" spans="1:16">
      <c r="A747" s="483"/>
      <c r="B747" s="510">
        <v>8</v>
      </c>
      <c r="C747" s="203" t="s">
        <v>794</v>
      </c>
      <c r="D747" s="494" t="s">
        <v>24</v>
      </c>
      <c r="E747" s="495" t="s">
        <v>53</v>
      </c>
      <c r="F747" s="497">
        <v>94400</v>
      </c>
      <c r="G747" s="497">
        <v>94400</v>
      </c>
      <c r="H747" s="498"/>
      <c r="I747" s="491">
        <f t="shared" si="61"/>
        <v>94400</v>
      </c>
      <c r="J747" s="507">
        <f t="shared" si="57"/>
        <v>0</v>
      </c>
      <c r="K747" s="464">
        <f t="shared" si="58"/>
        <v>0</v>
      </c>
      <c r="L747" s="464">
        <f>IF(J747=1,SUM($J$6:J747),0)</f>
        <v>0</v>
      </c>
      <c r="M747" s="464">
        <f>IF(K747=1,SUM($K$6:K747),0)</f>
        <v>0</v>
      </c>
      <c r="N747" s="509">
        <f t="shared" si="59"/>
        <v>0</v>
      </c>
      <c r="O747" s="464">
        <f t="shared" si="60"/>
        <v>0</v>
      </c>
      <c r="P747" s="464">
        <f>IF(O747=1,SUM($O$6:O747),0)</f>
        <v>0</v>
      </c>
    </row>
    <row r="748" customHeight="1" spans="1:16">
      <c r="A748" s="483"/>
      <c r="B748" s="510">
        <v>9</v>
      </c>
      <c r="C748" s="203" t="s">
        <v>795</v>
      </c>
      <c r="D748" s="494" t="s">
        <v>24</v>
      </c>
      <c r="E748" s="495" t="s">
        <v>53</v>
      </c>
      <c r="F748" s="497">
        <v>89400</v>
      </c>
      <c r="G748" s="497">
        <v>106300</v>
      </c>
      <c r="H748" s="498"/>
      <c r="I748" s="491">
        <f t="shared" si="61"/>
        <v>106300</v>
      </c>
      <c r="J748" s="507">
        <f t="shared" si="57"/>
        <v>0</v>
      </c>
      <c r="K748" s="464">
        <f t="shared" si="58"/>
        <v>0</v>
      </c>
      <c r="L748" s="464">
        <f>IF(J748=1,SUM($J$6:J748),0)</f>
        <v>0</v>
      </c>
      <c r="M748" s="464">
        <f>IF(K748=1,SUM($K$6:K748),0)</f>
        <v>0</v>
      </c>
      <c r="N748" s="509">
        <f t="shared" si="59"/>
        <v>0</v>
      </c>
      <c r="O748" s="464">
        <f t="shared" si="60"/>
        <v>0</v>
      </c>
      <c r="P748" s="464">
        <f>IF(O748=1,SUM($O$6:O748),0)</f>
        <v>0</v>
      </c>
    </row>
    <row r="749" customHeight="1" spans="1:16">
      <c r="A749" s="483"/>
      <c r="B749" s="510">
        <v>10</v>
      </c>
      <c r="C749" s="203" t="s">
        <v>796</v>
      </c>
      <c r="D749" s="494" t="s">
        <v>24</v>
      </c>
      <c r="E749" s="495" t="s">
        <v>53</v>
      </c>
      <c r="F749" s="497">
        <v>87600</v>
      </c>
      <c r="G749" s="497">
        <v>104200</v>
      </c>
      <c r="H749" s="498"/>
      <c r="I749" s="491">
        <f t="shared" si="61"/>
        <v>104200</v>
      </c>
      <c r="J749" s="507">
        <f t="shared" si="57"/>
        <v>0</v>
      </c>
      <c r="K749" s="464">
        <f t="shared" si="58"/>
        <v>0</v>
      </c>
      <c r="L749" s="464">
        <f>IF(J749=1,SUM($J$6:J749),0)</f>
        <v>0</v>
      </c>
      <c r="M749" s="464">
        <f>IF(K749=1,SUM($K$6:K749),0)</f>
        <v>0</v>
      </c>
      <c r="N749" s="509">
        <f t="shared" si="59"/>
        <v>0</v>
      </c>
      <c r="O749" s="464">
        <f t="shared" si="60"/>
        <v>0</v>
      </c>
      <c r="P749" s="464">
        <f>IF(O749=1,SUM($O$6:O749),0)</f>
        <v>0</v>
      </c>
    </row>
    <row r="750" customHeight="1" spans="1:16">
      <c r="A750" s="483"/>
      <c r="B750" s="510">
        <v>11</v>
      </c>
      <c r="C750" s="528" t="s">
        <v>797</v>
      </c>
      <c r="D750" s="494" t="s">
        <v>24</v>
      </c>
      <c r="E750" s="495" t="s">
        <v>53</v>
      </c>
      <c r="F750" s="497">
        <v>87600</v>
      </c>
      <c r="G750" s="497">
        <v>104200</v>
      </c>
      <c r="H750" s="498"/>
      <c r="I750" s="491">
        <f t="shared" si="61"/>
        <v>104200</v>
      </c>
      <c r="J750" s="507">
        <f t="shared" si="57"/>
        <v>0</v>
      </c>
      <c r="K750" s="464">
        <f t="shared" si="58"/>
        <v>0</v>
      </c>
      <c r="L750" s="464">
        <f>IF(J750=1,SUM($J$6:J750),0)</f>
        <v>0</v>
      </c>
      <c r="M750" s="464">
        <f>IF(K750=1,SUM($K$6:K750),0)</f>
        <v>0</v>
      </c>
      <c r="N750" s="509">
        <f t="shared" si="59"/>
        <v>0</v>
      </c>
      <c r="O750" s="464">
        <f t="shared" si="60"/>
        <v>0</v>
      </c>
      <c r="P750" s="464">
        <f>IF(O750=1,SUM($O$6:O750),0)</f>
        <v>0</v>
      </c>
    </row>
    <row r="751" customHeight="1" spans="1:16">
      <c r="A751" s="483"/>
      <c r="B751" s="510">
        <v>12</v>
      </c>
      <c r="C751" s="203" t="s">
        <v>798</v>
      </c>
      <c r="D751" s="494" t="s">
        <v>24</v>
      </c>
      <c r="E751" s="495" t="s">
        <v>53</v>
      </c>
      <c r="F751" s="497">
        <v>111100</v>
      </c>
      <c r="G751" s="497">
        <v>132200</v>
      </c>
      <c r="H751" s="498"/>
      <c r="I751" s="491">
        <f t="shared" si="61"/>
        <v>132200</v>
      </c>
      <c r="J751" s="507">
        <f t="shared" si="57"/>
        <v>0</v>
      </c>
      <c r="K751" s="464">
        <f t="shared" si="58"/>
        <v>0</v>
      </c>
      <c r="L751" s="464">
        <f>IF(J751=1,SUM($J$6:J751),0)</f>
        <v>0</v>
      </c>
      <c r="M751" s="464">
        <f>IF(K751=1,SUM($K$6:K751),0)</f>
        <v>0</v>
      </c>
      <c r="N751" s="509">
        <f t="shared" si="59"/>
        <v>0</v>
      </c>
      <c r="O751" s="464">
        <f t="shared" si="60"/>
        <v>0</v>
      </c>
      <c r="P751" s="464">
        <f>IF(O751=1,SUM($O$6:O751),0)</f>
        <v>0</v>
      </c>
    </row>
    <row r="752" customHeight="1" spans="1:16">
      <c r="A752" s="483"/>
      <c r="B752" s="510">
        <v>13</v>
      </c>
      <c r="C752" s="203" t="s">
        <v>799</v>
      </c>
      <c r="D752" s="494" t="s">
        <v>24</v>
      </c>
      <c r="E752" s="495" t="s">
        <v>53</v>
      </c>
      <c r="F752" s="497">
        <v>102000</v>
      </c>
      <c r="G752" s="497">
        <v>121300</v>
      </c>
      <c r="H752" s="498"/>
      <c r="I752" s="491">
        <f t="shared" si="61"/>
        <v>121300</v>
      </c>
      <c r="J752" s="507">
        <f t="shared" si="57"/>
        <v>0</v>
      </c>
      <c r="K752" s="464">
        <f t="shared" si="58"/>
        <v>0</v>
      </c>
      <c r="L752" s="464">
        <f>IF(J752=1,SUM($J$6:J752),0)</f>
        <v>0</v>
      </c>
      <c r="M752" s="464">
        <f>IF(K752=1,SUM($K$6:K752),0)</f>
        <v>0</v>
      </c>
      <c r="N752" s="509">
        <f t="shared" si="59"/>
        <v>0</v>
      </c>
      <c r="O752" s="464">
        <f t="shared" si="60"/>
        <v>0</v>
      </c>
      <c r="P752" s="464">
        <f>IF(O752=1,SUM($O$6:O752),0)</f>
        <v>0</v>
      </c>
    </row>
    <row r="753" customHeight="1" spans="1:16">
      <c r="A753" s="483"/>
      <c r="B753" s="510">
        <v>14</v>
      </c>
      <c r="C753" s="203" t="s">
        <v>800</v>
      </c>
      <c r="D753" s="494" t="s">
        <v>24</v>
      </c>
      <c r="E753" s="495" t="s">
        <v>53</v>
      </c>
      <c r="F753" s="497">
        <v>82500</v>
      </c>
      <c r="G753" s="497">
        <v>82500</v>
      </c>
      <c r="H753" s="498"/>
      <c r="I753" s="491">
        <f t="shared" si="61"/>
        <v>82500</v>
      </c>
      <c r="J753" s="507">
        <f t="shared" si="57"/>
        <v>0</v>
      </c>
      <c r="K753" s="464">
        <f t="shared" si="58"/>
        <v>0</v>
      </c>
      <c r="L753" s="464">
        <f>IF(J753=1,SUM($J$6:J753),0)</f>
        <v>0</v>
      </c>
      <c r="M753" s="464">
        <f>IF(K753=1,SUM($K$6:K753),0)</f>
        <v>0</v>
      </c>
      <c r="N753" s="509">
        <f t="shared" si="59"/>
        <v>0</v>
      </c>
      <c r="O753" s="464">
        <f t="shared" si="60"/>
        <v>0</v>
      </c>
      <c r="P753" s="464">
        <f>IF(O753=1,SUM($O$6:O753),0)</f>
        <v>0</v>
      </c>
    </row>
    <row r="754" customHeight="1" spans="1:16">
      <c r="A754" s="483"/>
      <c r="B754" s="510">
        <v>15</v>
      </c>
      <c r="C754" s="203" t="s">
        <v>801</v>
      </c>
      <c r="D754" s="494" t="s">
        <v>24</v>
      </c>
      <c r="E754" s="495" t="s">
        <v>53</v>
      </c>
      <c r="F754" s="497">
        <v>106900</v>
      </c>
      <c r="G754" s="497">
        <v>106900</v>
      </c>
      <c r="H754" s="523"/>
      <c r="I754" s="491">
        <f t="shared" si="61"/>
        <v>106900</v>
      </c>
      <c r="J754" s="507">
        <f t="shared" si="57"/>
        <v>0</v>
      </c>
      <c r="K754" s="464">
        <f t="shared" si="58"/>
        <v>0</v>
      </c>
      <c r="L754" s="464">
        <f>IF(J754=1,SUM($J$6:J754),0)</f>
        <v>0</v>
      </c>
      <c r="M754" s="464">
        <f>IF(K754=1,SUM($K$6:K754),0)</f>
        <v>0</v>
      </c>
      <c r="N754" s="509">
        <f t="shared" si="59"/>
        <v>0</v>
      </c>
      <c r="O754" s="464">
        <f t="shared" si="60"/>
        <v>0</v>
      </c>
      <c r="P754" s="464">
        <f>IF(O754=1,SUM($O$6:O754),0)</f>
        <v>0</v>
      </c>
    </row>
    <row r="755" customHeight="1" spans="1:16">
      <c r="A755" s="483"/>
      <c r="B755" s="510">
        <v>16</v>
      </c>
      <c r="C755" s="203" t="s">
        <v>802</v>
      </c>
      <c r="D755" s="494" t="s">
        <v>24</v>
      </c>
      <c r="E755" s="495" t="s">
        <v>53</v>
      </c>
      <c r="F755" s="497">
        <v>109200</v>
      </c>
      <c r="G755" s="497">
        <v>109200</v>
      </c>
      <c r="H755" s="523"/>
      <c r="I755" s="491">
        <f t="shared" si="61"/>
        <v>109200</v>
      </c>
      <c r="J755" s="507">
        <f t="shared" si="57"/>
        <v>0</v>
      </c>
      <c r="K755" s="464">
        <f t="shared" si="58"/>
        <v>0</v>
      </c>
      <c r="L755" s="464">
        <f>IF(J755=1,SUM($J$6:J755),0)</f>
        <v>0</v>
      </c>
      <c r="M755" s="464">
        <f>IF(K755=1,SUM($K$6:K755),0)</f>
        <v>0</v>
      </c>
      <c r="N755" s="509">
        <f t="shared" si="59"/>
        <v>0</v>
      </c>
      <c r="O755" s="464">
        <f t="shared" si="60"/>
        <v>0</v>
      </c>
      <c r="P755" s="464">
        <f>IF(O755=1,SUM($O$6:O755),0)</f>
        <v>0</v>
      </c>
    </row>
    <row r="756" customHeight="1" spans="1:16">
      <c r="A756" s="483"/>
      <c r="B756" s="510">
        <v>17</v>
      </c>
      <c r="C756" s="203" t="s">
        <v>803</v>
      </c>
      <c r="D756" s="494" t="s">
        <v>24</v>
      </c>
      <c r="E756" s="495" t="s">
        <v>53</v>
      </c>
      <c r="F756" s="497">
        <v>96900</v>
      </c>
      <c r="G756" s="497">
        <v>96900</v>
      </c>
      <c r="H756" s="523"/>
      <c r="I756" s="491">
        <f t="shared" si="61"/>
        <v>96900</v>
      </c>
      <c r="J756" s="507">
        <f t="shared" si="57"/>
        <v>0</v>
      </c>
      <c r="K756" s="464">
        <f t="shared" si="58"/>
        <v>0</v>
      </c>
      <c r="L756" s="464">
        <f>IF(J756=1,SUM($J$6:J756),0)</f>
        <v>0</v>
      </c>
      <c r="M756" s="464">
        <f>IF(K756=1,SUM($K$6:K756),0)</f>
        <v>0</v>
      </c>
      <c r="N756" s="509">
        <f t="shared" si="59"/>
        <v>0</v>
      </c>
      <c r="O756" s="464">
        <f t="shared" si="60"/>
        <v>0</v>
      </c>
      <c r="P756" s="464">
        <f>IF(O756=1,SUM($O$6:O756),0)</f>
        <v>0</v>
      </c>
    </row>
    <row r="757" customHeight="1" spans="1:16">
      <c r="A757" s="483"/>
      <c r="B757" s="510">
        <v>18</v>
      </c>
      <c r="C757" s="203" t="s">
        <v>804</v>
      </c>
      <c r="D757" s="494" t="s">
        <v>24</v>
      </c>
      <c r="E757" s="495" t="s">
        <v>53</v>
      </c>
      <c r="F757" s="497">
        <v>107700</v>
      </c>
      <c r="G757" s="497">
        <v>128100</v>
      </c>
      <c r="H757" s="523"/>
      <c r="I757" s="491">
        <f t="shared" si="61"/>
        <v>128100</v>
      </c>
      <c r="J757" s="507">
        <f t="shared" si="57"/>
        <v>0</v>
      </c>
      <c r="K757" s="464">
        <f t="shared" si="58"/>
        <v>0</v>
      </c>
      <c r="L757" s="464">
        <f>IF(J757=1,SUM($J$6:J757),0)</f>
        <v>0</v>
      </c>
      <c r="M757" s="464">
        <f>IF(K757=1,SUM($K$6:K757),0)</f>
        <v>0</v>
      </c>
      <c r="N757" s="509">
        <f t="shared" si="59"/>
        <v>0</v>
      </c>
      <c r="O757" s="464">
        <f t="shared" si="60"/>
        <v>0</v>
      </c>
      <c r="P757" s="464">
        <f>IF(O757=1,SUM($O$6:O757),0)</f>
        <v>0</v>
      </c>
    </row>
    <row r="758" customHeight="1" spans="1:16">
      <c r="A758" s="483"/>
      <c r="B758" s="510">
        <v>19</v>
      </c>
      <c r="C758" s="203" t="s">
        <v>805</v>
      </c>
      <c r="D758" s="494" t="s">
        <v>24</v>
      </c>
      <c r="E758" s="495" t="s">
        <v>53</v>
      </c>
      <c r="F758" s="497">
        <v>104400</v>
      </c>
      <c r="G758" s="497">
        <v>104400</v>
      </c>
      <c r="H758" s="523"/>
      <c r="I758" s="491">
        <f t="shared" si="61"/>
        <v>104400</v>
      </c>
      <c r="J758" s="507">
        <f t="shared" si="57"/>
        <v>0</v>
      </c>
      <c r="K758" s="464">
        <f t="shared" si="58"/>
        <v>0</v>
      </c>
      <c r="L758" s="464">
        <f>IF(J758=1,SUM($J$6:J758),0)</f>
        <v>0</v>
      </c>
      <c r="M758" s="464">
        <f>IF(K758=1,SUM($K$6:K758),0)</f>
        <v>0</v>
      </c>
      <c r="N758" s="509">
        <f t="shared" si="59"/>
        <v>0</v>
      </c>
      <c r="O758" s="464">
        <f t="shared" si="60"/>
        <v>0</v>
      </c>
      <c r="P758" s="464">
        <f>IF(O758=1,SUM($O$6:O758),0)</f>
        <v>0</v>
      </c>
    </row>
    <row r="759" customHeight="1" spans="1:16">
      <c r="A759" s="483"/>
      <c r="B759" s="510">
        <v>20</v>
      </c>
      <c r="C759" s="203" t="s">
        <v>806</v>
      </c>
      <c r="D759" s="494" t="s">
        <v>24</v>
      </c>
      <c r="E759" s="495" t="s">
        <v>53</v>
      </c>
      <c r="F759" s="497">
        <v>194600</v>
      </c>
      <c r="G759" s="497">
        <v>214400</v>
      </c>
      <c r="H759" s="523"/>
      <c r="I759" s="491">
        <f t="shared" si="61"/>
        <v>214400</v>
      </c>
      <c r="J759" s="507">
        <f t="shared" si="57"/>
        <v>0</v>
      </c>
      <c r="K759" s="464">
        <f t="shared" si="58"/>
        <v>0</v>
      </c>
      <c r="L759" s="464">
        <f>IF(J759=1,SUM($J$6:J759),0)</f>
        <v>0</v>
      </c>
      <c r="M759" s="464">
        <f>IF(K759=1,SUM($K$6:K759),0)</f>
        <v>0</v>
      </c>
      <c r="N759" s="509">
        <f t="shared" si="59"/>
        <v>0</v>
      </c>
      <c r="O759" s="464">
        <f t="shared" si="60"/>
        <v>0</v>
      </c>
      <c r="P759" s="464">
        <f>IF(O759=1,SUM($O$6:O759),0)</f>
        <v>0</v>
      </c>
    </row>
    <row r="760" customHeight="1" spans="1:16">
      <c r="A760" s="483"/>
      <c r="B760" s="510">
        <v>21</v>
      </c>
      <c r="C760" s="203" t="s">
        <v>807</v>
      </c>
      <c r="D760" s="494" t="s">
        <v>24</v>
      </c>
      <c r="E760" s="495" t="s">
        <v>53</v>
      </c>
      <c r="F760" s="497">
        <v>106600</v>
      </c>
      <c r="G760" s="497">
        <v>122500</v>
      </c>
      <c r="H760" s="523"/>
      <c r="I760" s="491">
        <f t="shared" si="61"/>
        <v>122500</v>
      </c>
      <c r="J760" s="507">
        <f t="shared" si="57"/>
        <v>0</v>
      </c>
      <c r="K760" s="464">
        <f t="shared" si="58"/>
        <v>0</v>
      </c>
      <c r="L760" s="464">
        <f>IF(J760=1,SUM($J$6:J760),0)</f>
        <v>0</v>
      </c>
      <c r="M760" s="464">
        <f>IF(K760=1,SUM($K$6:K760),0)</f>
        <v>0</v>
      </c>
      <c r="N760" s="509">
        <f t="shared" si="59"/>
        <v>0</v>
      </c>
      <c r="O760" s="464">
        <f t="shared" si="60"/>
        <v>0</v>
      </c>
      <c r="P760" s="464">
        <f>IF(O760=1,SUM($O$6:O760),0)</f>
        <v>0</v>
      </c>
    </row>
    <row r="761" customHeight="1" spans="1:16">
      <c r="A761" s="483"/>
      <c r="B761" s="510">
        <v>22</v>
      </c>
      <c r="C761" s="203" t="s">
        <v>808</v>
      </c>
      <c r="D761" s="494" t="s">
        <v>24</v>
      </c>
      <c r="E761" s="495" t="s">
        <v>53</v>
      </c>
      <c r="F761" s="497">
        <v>113200</v>
      </c>
      <c r="G761" s="497">
        <v>134700</v>
      </c>
      <c r="H761" s="523"/>
      <c r="I761" s="491">
        <f t="shared" si="61"/>
        <v>134700</v>
      </c>
      <c r="J761" s="507">
        <f t="shared" si="57"/>
        <v>0</v>
      </c>
      <c r="K761" s="464">
        <f t="shared" si="58"/>
        <v>0</v>
      </c>
      <c r="L761" s="464">
        <f>IF(J761=1,SUM($J$6:J761),0)</f>
        <v>0</v>
      </c>
      <c r="M761" s="464">
        <f>IF(K761=1,SUM($K$6:K761),0)</f>
        <v>0</v>
      </c>
      <c r="N761" s="509">
        <f t="shared" si="59"/>
        <v>0</v>
      </c>
      <c r="O761" s="464">
        <f t="shared" si="60"/>
        <v>0</v>
      </c>
      <c r="P761" s="464">
        <f>IF(O761=1,SUM($O$6:O761),0)</f>
        <v>0</v>
      </c>
    </row>
    <row r="762" customHeight="1" spans="1:16">
      <c r="A762" s="483"/>
      <c r="B762" s="510">
        <v>23</v>
      </c>
      <c r="C762" s="203" t="s">
        <v>809</v>
      </c>
      <c r="D762" s="494" t="s">
        <v>24</v>
      </c>
      <c r="E762" s="495" t="s">
        <v>53</v>
      </c>
      <c r="F762" s="497">
        <v>133200</v>
      </c>
      <c r="G762" s="497">
        <v>158500</v>
      </c>
      <c r="H762" s="523"/>
      <c r="I762" s="491">
        <f t="shared" si="61"/>
        <v>158500</v>
      </c>
      <c r="J762" s="507">
        <f t="shared" si="57"/>
        <v>0</v>
      </c>
      <c r="K762" s="464">
        <f t="shared" si="58"/>
        <v>0</v>
      </c>
      <c r="L762" s="464">
        <f>IF(J762=1,SUM($J$6:J762),0)</f>
        <v>0</v>
      </c>
      <c r="M762" s="464">
        <f>IF(K762=1,SUM($K$6:K762),0)</f>
        <v>0</v>
      </c>
      <c r="N762" s="509">
        <f t="shared" si="59"/>
        <v>0</v>
      </c>
      <c r="O762" s="464">
        <f t="shared" si="60"/>
        <v>0</v>
      </c>
      <c r="P762" s="464">
        <f>IF(O762=1,SUM($O$6:O762),0)</f>
        <v>0</v>
      </c>
    </row>
    <row r="763" customHeight="1" spans="1:16">
      <c r="A763" s="483"/>
      <c r="B763" s="510">
        <v>24</v>
      </c>
      <c r="C763" s="203" t="s">
        <v>810</v>
      </c>
      <c r="D763" s="494" t="s">
        <v>24</v>
      </c>
      <c r="E763" s="495" t="s">
        <v>53</v>
      </c>
      <c r="F763" s="497">
        <v>113200</v>
      </c>
      <c r="G763" s="497">
        <v>134700</v>
      </c>
      <c r="H763" s="498"/>
      <c r="I763" s="491">
        <f t="shared" si="61"/>
        <v>134700</v>
      </c>
      <c r="J763" s="507">
        <f t="shared" si="57"/>
        <v>0</v>
      </c>
      <c r="K763" s="464">
        <f t="shared" si="58"/>
        <v>0</v>
      </c>
      <c r="L763" s="464">
        <f>IF(J763=1,SUM($J$6:J763),0)</f>
        <v>0</v>
      </c>
      <c r="M763" s="464">
        <f>IF(K763=1,SUM($K$6:K763),0)</f>
        <v>0</v>
      </c>
      <c r="N763" s="509">
        <f t="shared" si="59"/>
        <v>0</v>
      </c>
      <c r="O763" s="464">
        <f t="shared" si="60"/>
        <v>0</v>
      </c>
      <c r="P763" s="464">
        <f>IF(O763=1,SUM($O$6:O763),0)</f>
        <v>0</v>
      </c>
    </row>
    <row r="764" customHeight="1" spans="1:16">
      <c r="A764" s="483"/>
      <c r="B764" s="510">
        <v>25</v>
      </c>
      <c r="C764" s="203" t="s">
        <v>811</v>
      </c>
      <c r="D764" s="494" t="s">
        <v>24</v>
      </c>
      <c r="E764" s="495" t="s">
        <v>53</v>
      </c>
      <c r="F764" s="497">
        <v>103500</v>
      </c>
      <c r="G764" s="497">
        <v>103500</v>
      </c>
      <c r="H764" s="498"/>
      <c r="I764" s="491">
        <f t="shared" si="61"/>
        <v>103500</v>
      </c>
      <c r="J764" s="507">
        <f t="shared" si="57"/>
        <v>0</v>
      </c>
      <c r="K764" s="464">
        <f t="shared" si="58"/>
        <v>0</v>
      </c>
      <c r="L764" s="464">
        <f>IF(J764=1,SUM($J$6:J764),0)</f>
        <v>0</v>
      </c>
      <c r="M764" s="464">
        <f>IF(K764=1,SUM($K$6:K764),0)</f>
        <v>0</v>
      </c>
      <c r="N764" s="509">
        <f t="shared" si="59"/>
        <v>0</v>
      </c>
      <c r="O764" s="464">
        <f t="shared" si="60"/>
        <v>0</v>
      </c>
      <c r="P764" s="464">
        <f>IF(O764=1,SUM($O$6:O764),0)</f>
        <v>0</v>
      </c>
    </row>
    <row r="765" customHeight="1" spans="1:16">
      <c r="A765" s="483"/>
      <c r="B765" s="510">
        <v>26</v>
      </c>
      <c r="C765" s="203" t="s">
        <v>812</v>
      </c>
      <c r="D765" s="494" t="s">
        <v>24</v>
      </c>
      <c r="E765" s="495" t="s">
        <v>53</v>
      </c>
      <c r="F765" s="497">
        <v>108700</v>
      </c>
      <c r="G765" s="497">
        <v>108700</v>
      </c>
      <c r="H765" s="498"/>
      <c r="I765" s="491">
        <f t="shared" si="61"/>
        <v>108700</v>
      </c>
      <c r="J765" s="507">
        <f t="shared" si="57"/>
        <v>0</v>
      </c>
      <c r="K765" s="464">
        <f t="shared" si="58"/>
        <v>0</v>
      </c>
      <c r="L765" s="464">
        <f>IF(J765=1,SUM($J$6:J765),0)</f>
        <v>0</v>
      </c>
      <c r="M765" s="464">
        <f>IF(K765=1,SUM($K$6:K765),0)</f>
        <v>0</v>
      </c>
      <c r="N765" s="509">
        <f t="shared" si="59"/>
        <v>0</v>
      </c>
      <c r="O765" s="464">
        <f t="shared" si="60"/>
        <v>0</v>
      </c>
      <c r="P765" s="464">
        <f>IF(O765=1,SUM($O$6:O765),0)</f>
        <v>0</v>
      </c>
    </row>
    <row r="766" customHeight="1" spans="1:16">
      <c r="A766" s="483"/>
      <c r="B766" s="510">
        <v>27</v>
      </c>
      <c r="C766" s="528" t="s">
        <v>813</v>
      </c>
      <c r="D766" s="494" t="s">
        <v>24</v>
      </c>
      <c r="E766" s="495" t="s">
        <v>53</v>
      </c>
      <c r="F766" s="497">
        <v>111100</v>
      </c>
      <c r="G766" s="497">
        <v>111100</v>
      </c>
      <c r="H766" s="498"/>
      <c r="I766" s="491">
        <f t="shared" si="61"/>
        <v>111100</v>
      </c>
      <c r="J766" s="507">
        <f t="shared" si="57"/>
        <v>0</v>
      </c>
      <c r="K766" s="464">
        <f t="shared" si="58"/>
        <v>0</v>
      </c>
      <c r="L766" s="464">
        <f>IF(J766=1,SUM($J$6:J766),0)</f>
        <v>0</v>
      </c>
      <c r="M766" s="464">
        <f>IF(K766=1,SUM($K$6:K766),0)</f>
        <v>0</v>
      </c>
      <c r="N766" s="509">
        <f t="shared" si="59"/>
        <v>0</v>
      </c>
      <c r="O766" s="464">
        <f t="shared" si="60"/>
        <v>0</v>
      </c>
      <c r="P766" s="464">
        <f>IF(O766=1,SUM($O$6:O766),0)</f>
        <v>0</v>
      </c>
    </row>
    <row r="767" customHeight="1" spans="1:16">
      <c r="A767" s="483"/>
      <c r="B767" s="510">
        <v>28</v>
      </c>
      <c r="C767" s="203" t="s">
        <v>814</v>
      </c>
      <c r="D767" s="494" t="s">
        <v>24</v>
      </c>
      <c r="E767" s="495" t="s">
        <v>53</v>
      </c>
      <c r="F767" s="497">
        <v>214300</v>
      </c>
      <c r="G767" s="497">
        <v>254900</v>
      </c>
      <c r="H767" s="498"/>
      <c r="I767" s="491">
        <f t="shared" si="61"/>
        <v>254900</v>
      </c>
      <c r="J767" s="507">
        <f t="shared" si="57"/>
        <v>0</v>
      </c>
      <c r="K767" s="464">
        <f t="shared" si="58"/>
        <v>0</v>
      </c>
      <c r="L767" s="464">
        <f>IF(J767=1,SUM($J$6:J767),0)</f>
        <v>0</v>
      </c>
      <c r="M767" s="464">
        <f>IF(K767=1,SUM($K$6:K767),0)</f>
        <v>0</v>
      </c>
      <c r="N767" s="509">
        <f t="shared" si="59"/>
        <v>0</v>
      </c>
      <c r="O767" s="464">
        <f t="shared" si="60"/>
        <v>0</v>
      </c>
      <c r="P767" s="464">
        <f>IF(O767=1,SUM($O$6:O767),0)</f>
        <v>0</v>
      </c>
    </row>
    <row r="768" customHeight="1" spans="1:16">
      <c r="A768" s="483"/>
      <c r="B768" s="510">
        <v>29</v>
      </c>
      <c r="C768" s="203" t="s">
        <v>815</v>
      </c>
      <c r="D768" s="494" t="s">
        <v>24</v>
      </c>
      <c r="E768" s="495" t="s">
        <v>53</v>
      </c>
      <c r="F768" s="497">
        <v>197500</v>
      </c>
      <c r="G768" s="497">
        <v>197500</v>
      </c>
      <c r="H768" s="498"/>
      <c r="I768" s="491">
        <f t="shared" si="61"/>
        <v>197500</v>
      </c>
      <c r="J768" s="507">
        <f t="shared" si="57"/>
        <v>0</v>
      </c>
      <c r="K768" s="464">
        <f t="shared" si="58"/>
        <v>0</v>
      </c>
      <c r="L768" s="464">
        <f>IF(J768=1,SUM($J$6:J768),0)</f>
        <v>0</v>
      </c>
      <c r="M768" s="464">
        <f>IF(K768=1,SUM($K$6:K768),0)</f>
        <v>0</v>
      </c>
      <c r="N768" s="509">
        <f t="shared" si="59"/>
        <v>0</v>
      </c>
      <c r="O768" s="464">
        <f t="shared" si="60"/>
        <v>0</v>
      </c>
      <c r="P768" s="464">
        <f>IF(O768=1,SUM($O$6:O768),0)</f>
        <v>0</v>
      </c>
    </row>
    <row r="769" customHeight="1" spans="1:16">
      <c r="A769" s="483"/>
      <c r="B769" s="510">
        <v>30</v>
      </c>
      <c r="C769" s="203" t="s">
        <v>816</v>
      </c>
      <c r="D769" s="494" t="s">
        <v>24</v>
      </c>
      <c r="E769" s="495" t="s">
        <v>53</v>
      </c>
      <c r="F769" s="497">
        <v>219500</v>
      </c>
      <c r="G769" s="497">
        <v>261100</v>
      </c>
      <c r="H769" s="498"/>
      <c r="I769" s="491">
        <f t="shared" si="61"/>
        <v>261100</v>
      </c>
      <c r="J769" s="507">
        <f t="shared" si="57"/>
        <v>0</v>
      </c>
      <c r="K769" s="464">
        <f t="shared" si="58"/>
        <v>0</v>
      </c>
      <c r="L769" s="464">
        <f>IF(J769=1,SUM($J$6:J769),0)</f>
        <v>0</v>
      </c>
      <c r="M769" s="464">
        <f>IF(K769=1,SUM($K$6:K769),0)</f>
        <v>0</v>
      </c>
      <c r="N769" s="509">
        <f t="shared" si="59"/>
        <v>0</v>
      </c>
      <c r="O769" s="464">
        <f t="shared" si="60"/>
        <v>0</v>
      </c>
      <c r="P769" s="464">
        <f>IF(O769=1,SUM($O$6:O769),0)</f>
        <v>0</v>
      </c>
    </row>
    <row r="770" customHeight="1" spans="1:16">
      <c r="A770" s="483"/>
      <c r="B770" s="510">
        <v>31</v>
      </c>
      <c r="C770" s="528" t="s">
        <v>817</v>
      </c>
      <c r="D770" s="494" t="s">
        <v>24</v>
      </c>
      <c r="E770" s="495" t="s">
        <v>53</v>
      </c>
      <c r="F770" s="497">
        <v>197500</v>
      </c>
      <c r="G770" s="497">
        <v>197500</v>
      </c>
      <c r="H770" s="498"/>
      <c r="I770" s="491">
        <f t="shared" si="61"/>
        <v>197500</v>
      </c>
      <c r="J770" s="507">
        <f t="shared" si="57"/>
        <v>0</v>
      </c>
      <c r="K770" s="464">
        <f t="shared" si="58"/>
        <v>0</v>
      </c>
      <c r="L770" s="464">
        <f>IF(J770=1,SUM($J$6:J770),0)</f>
        <v>0</v>
      </c>
      <c r="M770" s="464">
        <f>IF(K770=1,SUM($K$6:K770),0)</f>
        <v>0</v>
      </c>
      <c r="N770" s="509">
        <f t="shared" si="59"/>
        <v>0</v>
      </c>
      <c r="O770" s="464">
        <f t="shared" si="60"/>
        <v>0</v>
      </c>
      <c r="P770" s="464">
        <f>IF(O770=1,SUM($O$6:O770),0)</f>
        <v>0</v>
      </c>
    </row>
    <row r="771" customHeight="1" spans="1:16">
      <c r="A771" s="483"/>
      <c r="B771" s="510">
        <v>32</v>
      </c>
      <c r="C771" s="203" t="s">
        <v>818</v>
      </c>
      <c r="D771" s="494" t="s">
        <v>24</v>
      </c>
      <c r="E771" s="495" t="s">
        <v>53</v>
      </c>
      <c r="F771" s="497">
        <v>218400</v>
      </c>
      <c r="G771" s="497">
        <v>218400</v>
      </c>
      <c r="H771" s="498"/>
      <c r="I771" s="491">
        <f t="shared" si="61"/>
        <v>218400</v>
      </c>
      <c r="J771" s="507">
        <f t="shared" si="57"/>
        <v>0</v>
      </c>
      <c r="K771" s="464">
        <f t="shared" si="58"/>
        <v>0</v>
      </c>
      <c r="L771" s="464">
        <f>IF(J771=1,SUM($J$6:J771),0)</f>
        <v>0</v>
      </c>
      <c r="M771" s="464">
        <f>IF(K771=1,SUM($K$6:K771),0)</f>
        <v>0</v>
      </c>
      <c r="N771" s="509">
        <f t="shared" si="59"/>
        <v>0</v>
      </c>
      <c r="O771" s="464">
        <f t="shared" si="60"/>
        <v>0</v>
      </c>
      <c r="P771" s="464">
        <f>IF(O771=1,SUM($O$6:O771),0)</f>
        <v>0</v>
      </c>
    </row>
    <row r="772" customHeight="1" spans="1:16">
      <c r="A772" s="483"/>
      <c r="B772" s="510">
        <v>33</v>
      </c>
      <c r="C772" s="203" t="s">
        <v>819</v>
      </c>
      <c r="D772" s="494" t="s">
        <v>24</v>
      </c>
      <c r="E772" s="495" t="s">
        <v>53</v>
      </c>
      <c r="F772" s="497">
        <v>222500</v>
      </c>
      <c r="G772" s="497">
        <v>222500</v>
      </c>
      <c r="H772" s="498"/>
      <c r="I772" s="491">
        <f t="shared" si="61"/>
        <v>222500</v>
      </c>
      <c r="J772" s="507">
        <f t="shared" si="57"/>
        <v>0</v>
      </c>
      <c r="K772" s="464">
        <f t="shared" si="58"/>
        <v>0</v>
      </c>
      <c r="L772" s="464">
        <f>IF(J772=1,SUM($J$6:J772),0)</f>
        <v>0</v>
      </c>
      <c r="M772" s="464">
        <f>IF(K772=1,SUM($K$6:K772),0)</f>
        <v>0</v>
      </c>
      <c r="N772" s="509">
        <f t="shared" si="59"/>
        <v>0</v>
      </c>
      <c r="O772" s="464">
        <f t="shared" si="60"/>
        <v>0</v>
      </c>
      <c r="P772" s="464">
        <f>IF(O772=1,SUM($O$6:O772),0)</f>
        <v>0</v>
      </c>
    </row>
    <row r="773" customHeight="1" spans="1:16">
      <c r="A773" s="483"/>
      <c r="B773" s="510">
        <v>34</v>
      </c>
      <c r="C773" s="528" t="s">
        <v>820</v>
      </c>
      <c r="D773" s="494" t="s">
        <v>24</v>
      </c>
      <c r="E773" s="495" t="s">
        <v>53</v>
      </c>
      <c r="F773" s="497">
        <v>173300</v>
      </c>
      <c r="G773" s="497">
        <v>173300</v>
      </c>
      <c r="H773" s="498"/>
      <c r="I773" s="491">
        <f t="shared" si="61"/>
        <v>173300</v>
      </c>
      <c r="J773" s="507">
        <f t="shared" si="57"/>
        <v>0</v>
      </c>
      <c r="K773" s="464">
        <f t="shared" si="58"/>
        <v>0</v>
      </c>
      <c r="L773" s="464">
        <f>IF(J773=1,SUM($J$6:J773),0)</f>
        <v>0</v>
      </c>
      <c r="M773" s="464">
        <f>IF(K773=1,SUM($K$6:K773),0)</f>
        <v>0</v>
      </c>
      <c r="N773" s="509">
        <f t="shared" si="59"/>
        <v>0</v>
      </c>
      <c r="O773" s="464">
        <f t="shared" si="60"/>
        <v>0</v>
      </c>
      <c r="P773" s="464">
        <f>IF(O773=1,SUM($O$6:O773),0)</f>
        <v>0</v>
      </c>
    </row>
    <row r="774" customHeight="1" spans="1:16">
      <c r="A774" s="483"/>
      <c r="B774" s="510">
        <v>35</v>
      </c>
      <c r="C774" s="528" t="s">
        <v>821</v>
      </c>
      <c r="D774" s="494" t="s">
        <v>24</v>
      </c>
      <c r="E774" s="495" t="s">
        <v>53</v>
      </c>
      <c r="F774" s="497">
        <v>279500</v>
      </c>
      <c r="G774" s="497">
        <v>279500</v>
      </c>
      <c r="H774" s="498"/>
      <c r="I774" s="491">
        <f t="shared" si="61"/>
        <v>279500</v>
      </c>
      <c r="J774" s="507">
        <f t="shared" si="57"/>
        <v>0</v>
      </c>
      <c r="K774" s="464">
        <f t="shared" si="58"/>
        <v>0</v>
      </c>
      <c r="L774" s="464">
        <f>IF(J774=1,SUM($J$6:J774),0)</f>
        <v>0</v>
      </c>
      <c r="M774" s="464">
        <f>IF(K774=1,SUM($K$6:K774),0)</f>
        <v>0</v>
      </c>
      <c r="N774" s="509">
        <f t="shared" si="59"/>
        <v>0</v>
      </c>
      <c r="O774" s="464">
        <f t="shared" si="60"/>
        <v>0</v>
      </c>
      <c r="P774" s="464">
        <f>IF(O774=1,SUM($O$6:O774),0)</f>
        <v>0</v>
      </c>
    </row>
    <row r="775" customHeight="1" spans="1:16">
      <c r="A775" s="483"/>
      <c r="B775" s="510">
        <v>36</v>
      </c>
      <c r="C775" s="203" t="s">
        <v>822</v>
      </c>
      <c r="D775" s="494" t="s">
        <v>24</v>
      </c>
      <c r="E775" s="495" t="s">
        <v>53</v>
      </c>
      <c r="F775" s="497">
        <v>93500</v>
      </c>
      <c r="G775" s="497">
        <v>111200</v>
      </c>
      <c r="H775" s="498"/>
      <c r="I775" s="491">
        <f t="shared" si="61"/>
        <v>111200</v>
      </c>
      <c r="J775" s="507">
        <f t="shared" si="57"/>
        <v>0</v>
      </c>
      <c r="K775" s="464">
        <f t="shared" si="58"/>
        <v>0</v>
      </c>
      <c r="L775" s="464">
        <f>IF(J775=1,SUM($J$6:J775),0)</f>
        <v>0</v>
      </c>
      <c r="M775" s="464">
        <f>IF(K775=1,SUM($K$6:K775),0)</f>
        <v>0</v>
      </c>
      <c r="N775" s="509">
        <f t="shared" si="59"/>
        <v>0</v>
      </c>
      <c r="O775" s="464">
        <f t="shared" si="60"/>
        <v>0</v>
      </c>
      <c r="P775" s="464">
        <f>IF(O775=1,SUM($O$6:O775),0)</f>
        <v>0</v>
      </c>
    </row>
    <row r="776" customHeight="1" spans="1:16">
      <c r="A776" s="483"/>
      <c r="B776" s="510">
        <v>37</v>
      </c>
      <c r="C776" s="203" t="s">
        <v>823</v>
      </c>
      <c r="D776" s="494" t="s">
        <v>24</v>
      </c>
      <c r="E776" s="495" t="s">
        <v>53</v>
      </c>
      <c r="F776" s="497">
        <v>93500</v>
      </c>
      <c r="G776" s="497">
        <v>111200</v>
      </c>
      <c r="H776" s="498"/>
      <c r="I776" s="491">
        <f t="shared" si="61"/>
        <v>111200</v>
      </c>
      <c r="J776" s="507">
        <f t="shared" si="57"/>
        <v>0</v>
      </c>
      <c r="K776" s="464">
        <f t="shared" si="58"/>
        <v>0</v>
      </c>
      <c r="L776" s="464">
        <f>IF(J776=1,SUM($J$6:J776),0)</f>
        <v>0</v>
      </c>
      <c r="M776" s="464">
        <f>IF(K776=1,SUM($K$6:K776),0)</f>
        <v>0</v>
      </c>
      <c r="N776" s="509">
        <f t="shared" si="59"/>
        <v>0</v>
      </c>
      <c r="O776" s="464">
        <f t="shared" si="60"/>
        <v>0</v>
      </c>
      <c r="P776" s="464">
        <f>IF(O776=1,SUM($O$6:O776),0)</f>
        <v>0</v>
      </c>
    </row>
    <row r="777" customHeight="1" spans="1:16">
      <c r="A777" s="483"/>
      <c r="B777" s="510">
        <v>38</v>
      </c>
      <c r="C777" s="203" t="s">
        <v>824</v>
      </c>
      <c r="D777" s="494" t="s">
        <v>24</v>
      </c>
      <c r="E777" s="495" t="s">
        <v>53</v>
      </c>
      <c r="F777" s="497">
        <v>89800</v>
      </c>
      <c r="G777" s="497">
        <v>89800</v>
      </c>
      <c r="H777" s="498"/>
      <c r="I777" s="491">
        <f t="shared" si="61"/>
        <v>89800</v>
      </c>
      <c r="J777" s="507">
        <f t="shared" ref="J777:J840" si="62">IF(D777="MDU-KD",1,0)</f>
        <v>0</v>
      </c>
      <c r="K777" s="464">
        <f t="shared" ref="K777:K840" si="63">IF(D777="HDW",1,0)</f>
        <v>0</v>
      </c>
      <c r="L777" s="464">
        <f>IF(J777=1,SUM($J$6:J777),0)</f>
        <v>0</v>
      </c>
      <c r="M777" s="464">
        <f>IF(K777=1,SUM($K$6:K777),0)</f>
        <v>0</v>
      </c>
      <c r="N777" s="509">
        <f t="shared" ref="N777:N840" si="64">IF(L777=0,M777,L777)</f>
        <v>0</v>
      </c>
      <c r="O777" s="464">
        <f t="shared" ref="O777:O840" si="65">IF(E777=0,0,IF(LEFT(C777,11)="Tiang Beton",1,0))</f>
        <v>0</v>
      </c>
      <c r="P777" s="464">
        <f>IF(O777=1,SUM($O$6:O777),0)</f>
        <v>0</v>
      </c>
    </row>
    <row r="778" customHeight="1" spans="1:16">
      <c r="A778" s="483"/>
      <c r="B778" s="510">
        <v>39</v>
      </c>
      <c r="C778" s="203" t="s">
        <v>825</v>
      </c>
      <c r="D778" s="494" t="s">
        <v>24</v>
      </c>
      <c r="E778" s="495" t="s">
        <v>53</v>
      </c>
      <c r="F778" s="497">
        <v>113300</v>
      </c>
      <c r="G778" s="497">
        <v>134800</v>
      </c>
      <c r="H778" s="498"/>
      <c r="I778" s="491">
        <f t="shared" si="61"/>
        <v>134800</v>
      </c>
      <c r="J778" s="507">
        <f t="shared" si="62"/>
        <v>0</v>
      </c>
      <c r="K778" s="464">
        <f t="shared" si="63"/>
        <v>0</v>
      </c>
      <c r="L778" s="464">
        <f>IF(J778=1,SUM($J$6:J778),0)</f>
        <v>0</v>
      </c>
      <c r="M778" s="464">
        <f>IF(K778=1,SUM($K$6:K778),0)</f>
        <v>0</v>
      </c>
      <c r="N778" s="509">
        <f t="shared" si="64"/>
        <v>0</v>
      </c>
      <c r="O778" s="464">
        <f t="shared" si="65"/>
        <v>0</v>
      </c>
      <c r="P778" s="464">
        <f>IF(O778=1,SUM($O$6:O778),0)</f>
        <v>0</v>
      </c>
    </row>
    <row r="779" customHeight="1" spans="1:16">
      <c r="A779" s="483"/>
      <c r="B779" s="510">
        <v>40</v>
      </c>
      <c r="C779" s="203" t="s">
        <v>826</v>
      </c>
      <c r="D779" s="494" t="s">
        <v>24</v>
      </c>
      <c r="E779" s="495" t="s">
        <v>53</v>
      </c>
      <c r="F779" s="497">
        <v>113300</v>
      </c>
      <c r="G779" s="497">
        <v>134800</v>
      </c>
      <c r="H779" s="498"/>
      <c r="I779" s="491">
        <f t="shared" si="61"/>
        <v>134800</v>
      </c>
      <c r="J779" s="507">
        <f t="shared" si="62"/>
        <v>0</v>
      </c>
      <c r="K779" s="464">
        <f t="shared" si="63"/>
        <v>0</v>
      </c>
      <c r="L779" s="464">
        <f>IF(J779=1,SUM($J$6:J779),0)</f>
        <v>0</v>
      </c>
      <c r="M779" s="464">
        <f>IF(K779=1,SUM($K$6:K779),0)</f>
        <v>0</v>
      </c>
      <c r="N779" s="509">
        <f t="shared" si="64"/>
        <v>0</v>
      </c>
      <c r="O779" s="464">
        <f t="shared" si="65"/>
        <v>0</v>
      </c>
      <c r="P779" s="464">
        <f>IF(O779=1,SUM($O$6:O779),0)</f>
        <v>0</v>
      </c>
    </row>
    <row r="780" customHeight="1" spans="1:16">
      <c r="A780" s="483"/>
      <c r="B780" s="510">
        <v>41</v>
      </c>
      <c r="C780" s="203" t="s">
        <v>827</v>
      </c>
      <c r="D780" s="494" t="s">
        <v>24</v>
      </c>
      <c r="E780" s="495" t="s">
        <v>53</v>
      </c>
      <c r="F780" s="497">
        <v>102600</v>
      </c>
      <c r="G780" s="497">
        <v>102600</v>
      </c>
      <c r="H780" s="498"/>
      <c r="I780" s="491">
        <f t="shared" si="61"/>
        <v>102600</v>
      </c>
      <c r="J780" s="507">
        <f t="shared" si="62"/>
        <v>0</v>
      </c>
      <c r="K780" s="464">
        <f t="shared" si="63"/>
        <v>0</v>
      </c>
      <c r="L780" s="464">
        <f>IF(J780=1,SUM($J$6:J780),0)</f>
        <v>0</v>
      </c>
      <c r="M780" s="464">
        <f>IF(K780=1,SUM($K$6:K780),0)</f>
        <v>0</v>
      </c>
      <c r="N780" s="509">
        <f t="shared" si="64"/>
        <v>0</v>
      </c>
      <c r="O780" s="464">
        <f t="shared" si="65"/>
        <v>0</v>
      </c>
      <c r="P780" s="464">
        <f>IF(O780=1,SUM($O$6:O780),0)</f>
        <v>0</v>
      </c>
    </row>
    <row r="781" customHeight="1" spans="1:16">
      <c r="A781" s="483"/>
      <c r="B781" s="510">
        <v>42</v>
      </c>
      <c r="C781" s="203" t="s">
        <v>828</v>
      </c>
      <c r="D781" s="494" t="s">
        <v>24</v>
      </c>
      <c r="E781" s="495" t="s">
        <v>53</v>
      </c>
      <c r="F781" s="497">
        <v>114600</v>
      </c>
      <c r="G781" s="497">
        <v>136300</v>
      </c>
      <c r="H781" s="498"/>
      <c r="I781" s="491">
        <f t="shared" si="61"/>
        <v>136300</v>
      </c>
      <c r="J781" s="507">
        <f t="shared" si="62"/>
        <v>0</v>
      </c>
      <c r="K781" s="464">
        <f t="shared" si="63"/>
        <v>0</v>
      </c>
      <c r="L781" s="464">
        <f>IF(J781=1,SUM($J$6:J781),0)</f>
        <v>0</v>
      </c>
      <c r="M781" s="464">
        <f>IF(K781=1,SUM($K$6:K781),0)</f>
        <v>0</v>
      </c>
      <c r="N781" s="509">
        <f t="shared" si="64"/>
        <v>0</v>
      </c>
      <c r="O781" s="464">
        <f t="shared" si="65"/>
        <v>0</v>
      </c>
      <c r="P781" s="464">
        <f>IF(O781=1,SUM($O$6:O781),0)</f>
        <v>0</v>
      </c>
    </row>
    <row r="782" customHeight="1" spans="1:16">
      <c r="A782" s="483"/>
      <c r="B782" s="510">
        <v>43</v>
      </c>
      <c r="C782" s="203" t="s">
        <v>829</v>
      </c>
      <c r="D782" s="494" t="s">
        <v>24</v>
      </c>
      <c r="E782" s="495" t="s">
        <v>53</v>
      </c>
      <c r="F782" s="497">
        <v>118400</v>
      </c>
      <c r="G782" s="497">
        <v>140800</v>
      </c>
      <c r="H782" s="498"/>
      <c r="I782" s="491">
        <f t="shared" si="61"/>
        <v>140800</v>
      </c>
      <c r="J782" s="507">
        <f t="shared" si="62"/>
        <v>0</v>
      </c>
      <c r="K782" s="464">
        <f t="shared" si="63"/>
        <v>0</v>
      </c>
      <c r="L782" s="464">
        <f>IF(J782=1,SUM($J$6:J782),0)</f>
        <v>0</v>
      </c>
      <c r="M782" s="464">
        <f>IF(K782=1,SUM($K$6:K782),0)</f>
        <v>0</v>
      </c>
      <c r="N782" s="509">
        <f t="shared" si="64"/>
        <v>0</v>
      </c>
      <c r="O782" s="464">
        <f t="shared" si="65"/>
        <v>0</v>
      </c>
      <c r="P782" s="464">
        <f>IF(O782=1,SUM($O$6:O782),0)</f>
        <v>0</v>
      </c>
    </row>
    <row r="783" customHeight="1" spans="1:16">
      <c r="A783" s="483"/>
      <c r="B783" s="510">
        <v>44</v>
      </c>
      <c r="C783" s="203" t="s">
        <v>830</v>
      </c>
      <c r="D783" s="494" t="s">
        <v>24</v>
      </c>
      <c r="E783" s="495" t="s">
        <v>53</v>
      </c>
      <c r="F783" s="497">
        <v>109700</v>
      </c>
      <c r="G783" s="497">
        <v>109700</v>
      </c>
      <c r="H783" s="498"/>
      <c r="I783" s="491">
        <f t="shared" si="61"/>
        <v>109700</v>
      </c>
      <c r="J783" s="507">
        <f t="shared" si="62"/>
        <v>0</v>
      </c>
      <c r="K783" s="464">
        <f t="shared" si="63"/>
        <v>0</v>
      </c>
      <c r="L783" s="464">
        <f>IF(J783=1,SUM($J$6:J783),0)</f>
        <v>0</v>
      </c>
      <c r="M783" s="464">
        <f>IF(K783=1,SUM($K$6:K783),0)</f>
        <v>0</v>
      </c>
      <c r="N783" s="509">
        <f t="shared" si="64"/>
        <v>0</v>
      </c>
      <c r="O783" s="464">
        <f t="shared" si="65"/>
        <v>0</v>
      </c>
      <c r="P783" s="464">
        <f>IF(O783=1,SUM($O$6:O783),0)</f>
        <v>0</v>
      </c>
    </row>
    <row r="784" customHeight="1" spans="1:16">
      <c r="A784" s="483"/>
      <c r="B784" s="493"/>
      <c r="C784" s="203" t="s">
        <v>122</v>
      </c>
      <c r="D784" s="494" t="s">
        <v>122</v>
      </c>
      <c r="E784" s="495"/>
      <c r="F784" s="497"/>
      <c r="G784" s="497"/>
      <c r="H784" s="498"/>
      <c r="I784" s="491">
        <f t="shared" si="61"/>
        <v>0</v>
      </c>
      <c r="J784" s="507">
        <f t="shared" si="62"/>
        <v>0</v>
      </c>
      <c r="K784" s="464">
        <f t="shared" si="63"/>
        <v>0</v>
      </c>
      <c r="L784" s="464">
        <f>IF(J784=1,SUM($J$6:J784),0)</f>
        <v>0</v>
      </c>
      <c r="M784" s="464">
        <f>IF(K784=1,SUM($K$6:K784),0)</f>
        <v>0</v>
      </c>
      <c r="N784" s="509">
        <f t="shared" si="64"/>
        <v>0</v>
      </c>
      <c r="O784" s="464">
        <f t="shared" si="65"/>
        <v>0</v>
      </c>
      <c r="P784" s="464">
        <f>IF(O784=1,SUM($O$6:O784),0)</f>
        <v>0</v>
      </c>
    </row>
    <row r="785" customHeight="1" spans="1:16">
      <c r="A785" s="483"/>
      <c r="B785" s="493" t="s">
        <v>705</v>
      </c>
      <c r="C785" s="203" t="s">
        <v>831</v>
      </c>
      <c r="D785" s="494" t="s">
        <v>122</v>
      </c>
      <c r="E785" s="495"/>
      <c r="F785" s="497"/>
      <c r="G785" s="497"/>
      <c r="H785" s="498"/>
      <c r="I785" s="491">
        <f t="shared" si="61"/>
        <v>0</v>
      </c>
      <c r="J785" s="507">
        <f t="shared" si="62"/>
        <v>0</v>
      </c>
      <c r="K785" s="464">
        <f t="shared" si="63"/>
        <v>0</v>
      </c>
      <c r="L785" s="464">
        <f>IF(J785=1,SUM($J$6:J785),0)</f>
        <v>0</v>
      </c>
      <c r="M785" s="464">
        <f>IF(K785=1,SUM($K$6:K785),0)</f>
        <v>0</v>
      </c>
      <c r="N785" s="509">
        <f t="shared" si="64"/>
        <v>0</v>
      </c>
      <c r="O785" s="464">
        <f t="shared" si="65"/>
        <v>0</v>
      </c>
      <c r="P785" s="464">
        <f>IF(O785=1,SUM($O$6:O785),0)</f>
        <v>0</v>
      </c>
    </row>
    <row r="786" customHeight="1" spans="1:16">
      <c r="A786" s="483"/>
      <c r="B786" s="510">
        <v>1</v>
      </c>
      <c r="C786" s="203" t="s">
        <v>832</v>
      </c>
      <c r="D786" s="494" t="s">
        <v>24</v>
      </c>
      <c r="E786" s="495" t="s">
        <v>53</v>
      </c>
      <c r="F786" s="497">
        <v>166200</v>
      </c>
      <c r="G786" s="497">
        <v>197700</v>
      </c>
      <c r="H786" s="498"/>
      <c r="I786" s="491">
        <f t="shared" si="61"/>
        <v>197700</v>
      </c>
      <c r="J786" s="507">
        <f t="shared" si="62"/>
        <v>0</v>
      </c>
      <c r="K786" s="464">
        <f t="shared" si="63"/>
        <v>0</v>
      </c>
      <c r="L786" s="464">
        <f>IF(J786=1,SUM($J$6:J786),0)</f>
        <v>0</v>
      </c>
      <c r="M786" s="464">
        <f>IF(K786=1,SUM($K$6:K786),0)</f>
        <v>0</v>
      </c>
      <c r="N786" s="509">
        <f t="shared" si="64"/>
        <v>0</v>
      </c>
      <c r="O786" s="464">
        <f t="shared" si="65"/>
        <v>0</v>
      </c>
      <c r="P786" s="464">
        <f>IF(O786=1,SUM($O$6:O786),0)</f>
        <v>0</v>
      </c>
    </row>
    <row r="787" customHeight="1" spans="1:16">
      <c r="A787" s="483"/>
      <c r="B787" s="510">
        <v>2</v>
      </c>
      <c r="C787" s="203" t="s">
        <v>833</v>
      </c>
      <c r="D787" s="494" t="s">
        <v>24</v>
      </c>
      <c r="E787" s="495" t="s">
        <v>53</v>
      </c>
      <c r="F787" s="497">
        <v>169000</v>
      </c>
      <c r="G787" s="497">
        <v>201000</v>
      </c>
      <c r="H787" s="498"/>
      <c r="I787" s="491">
        <f t="shared" si="61"/>
        <v>201000</v>
      </c>
      <c r="J787" s="507">
        <f t="shared" si="62"/>
        <v>0</v>
      </c>
      <c r="K787" s="464">
        <f t="shared" si="63"/>
        <v>0</v>
      </c>
      <c r="L787" s="464">
        <f>IF(J787=1,SUM($J$6:J787),0)</f>
        <v>0</v>
      </c>
      <c r="M787" s="464">
        <f>IF(K787=1,SUM($K$6:K787),0)</f>
        <v>0</v>
      </c>
      <c r="N787" s="509">
        <f t="shared" si="64"/>
        <v>0</v>
      </c>
      <c r="O787" s="464">
        <f t="shared" si="65"/>
        <v>0</v>
      </c>
      <c r="P787" s="464">
        <f>IF(O787=1,SUM($O$6:O787),0)</f>
        <v>0</v>
      </c>
    </row>
    <row r="788" customHeight="1" spans="1:16">
      <c r="A788" s="483"/>
      <c r="B788" s="510">
        <v>3</v>
      </c>
      <c r="C788" s="203" t="s">
        <v>834</v>
      </c>
      <c r="D788" s="494" t="s">
        <v>24</v>
      </c>
      <c r="E788" s="495" t="s">
        <v>53</v>
      </c>
      <c r="F788" s="497">
        <v>169000</v>
      </c>
      <c r="G788" s="497">
        <v>201000</v>
      </c>
      <c r="H788" s="498"/>
      <c r="I788" s="491">
        <f t="shared" si="61"/>
        <v>201000</v>
      </c>
      <c r="J788" s="507">
        <f t="shared" si="62"/>
        <v>0</v>
      </c>
      <c r="K788" s="464">
        <f t="shared" si="63"/>
        <v>0</v>
      </c>
      <c r="L788" s="464">
        <f>IF(J788=1,SUM($J$6:J788),0)</f>
        <v>0</v>
      </c>
      <c r="M788" s="464">
        <f>IF(K788=1,SUM($K$6:K788),0)</f>
        <v>0</v>
      </c>
      <c r="N788" s="509">
        <f t="shared" si="64"/>
        <v>0</v>
      </c>
      <c r="O788" s="464">
        <f t="shared" si="65"/>
        <v>0</v>
      </c>
      <c r="P788" s="464">
        <f>IF(O788=1,SUM($O$6:O788),0)</f>
        <v>0</v>
      </c>
    </row>
    <row r="789" customHeight="1" spans="1:16">
      <c r="A789" s="483"/>
      <c r="B789" s="510">
        <v>4</v>
      </c>
      <c r="C789" s="203" t="s">
        <v>835</v>
      </c>
      <c r="D789" s="494" t="s">
        <v>24</v>
      </c>
      <c r="E789" s="495" t="s">
        <v>53</v>
      </c>
      <c r="F789" s="497">
        <v>177200</v>
      </c>
      <c r="G789" s="497">
        <v>210800</v>
      </c>
      <c r="H789" s="498"/>
      <c r="I789" s="491">
        <f t="shared" si="61"/>
        <v>210800</v>
      </c>
      <c r="J789" s="507">
        <f t="shared" si="62"/>
        <v>0</v>
      </c>
      <c r="K789" s="464">
        <f t="shared" si="63"/>
        <v>0</v>
      </c>
      <c r="L789" s="464">
        <f>IF(J789=1,SUM($J$6:J789),0)</f>
        <v>0</v>
      </c>
      <c r="M789" s="464">
        <f>IF(K789=1,SUM($K$6:K789),0)</f>
        <v>0</v>
      </c>
      <c r="N789" s="509">
        <f t="shared" si="64"/>
        <v>0</v>
      </c>
      <c r="O789" s="464">
        <f t="shared" si="65"/>
        <v>0</v>
      </c>
      <c r="P789" s="464">
        <f>IF(O789=1,SUM($O$6:O789),0)</f>
        <v>0</v>
      </c>
    </row>
    <row r="790" customHeight="1" spans="1:16">
      <c r="A790" s="483"/>
      <c r="B790" s="510">
        <v>5</v>
      </c>
      <c r="C790" s="203" t="s">
        <v>836</v>
      </c>
      <c r="D790" s="494" t="s">
        <v>24</v>
      </c>
      <c r="E790" s="495" t="s">
        <v>53</v>
      </c>
      <c r="F790" s="497">
        <v>177200</v>
      </c>
      <c r="G790" s="497">
        <v>210800</v>
      </c>
      <c r="H790" s="498"/>
      <c r="I790" s="491">
        <f t="shared" si="61"/>
        <v>210800</v>
      </c>
      <c r="J790" s="507">
        <f t="shared" si="62"/>
        <v>0</v>
      </c>
      <c r="K790" s="464">
        <f t="shared" si="63"/>
        <v>0</v>
      </c>
      <c r="L790" s="464">
        <f>IF(J790=1,SUM($J$6:J790),0)</f>
        <v>0</v>
      </c>
      <c r="M790" s="464">
        <f>IF(K790=1,SUM($K$6:K790),0)</f>
        <v>0</v>
      </c>
      <c r="N790" s="509">
        <f t="shared" si="64"/>
        <v>0</v>
      </c>
      <c r="O790" s="464">
        <f t="shared" si="65"/>
        <v>0</v>
      </c>
      <c r="P790" s="464">
        <f>IF(O790=1,SUM($O$6:O790),0)</f>
        <v>0</v>
      </c>
    </row>
    <row r="791" customHeight="1" spans="1:16">
      <c r="A791" s="483"/>
      <c r="B791" s="510">
        <v>6</v>
      </c>
      <c r="C791" s="203" t="s">
        <v>837</v>
      </c>
      <c r="D791" s="494" t="s">
        <v>24</v>
      </c>
      <c r="E791" s="495" t="s">
        <v>53</v>
      </c>
      <c r="F791" s="497">
        <v>215500</v>
      </c>
      <c r="G791" s="497">
        <v>256400</v>
      </c>
      <c r="H791" s="498"/>
      <c r="I791" s="491">
        <f t="shared" si="61"/>
        <v>256400</v>
      </c>
      <c r="J791" s="507">
        <f t="shared" si="62"/>
        <v>0</v>
      </c>
      <c r="K791" s="464">
        <f t="shared" si="63"/>
        <v>0</v>
      </c>
      <c r="L791" s="464">
        <f>IF(J791=1,SUM($J$6:J791),0)</f>
        <v>0</v>
      </c>
      <c r="M791" s="464">
        <f>IF(K791=1,SUM($K$6:K791),0)</f>
        <v>0</v>
      </c>
      <c r="N791" s="509">
        <f t="shared" si="64"/>
        <v>0</v>
      </c>
      <c r="O791" s="464">
        <f t="shared" si="65"/>
        <v>0</v>
      </c>
      <c r="P791" s="464">
        <f>IF(O791=1,SUM($O$6:O791),0)</f>
        <v>0</v>
      </c>
    </row>
    <row r="792" customHeight="1" spans="1:16">
      <c r="A792" s="483"/>
      <c r="B792" s="510">
        <v>7</v>
      </c>
      <c r="C792" s="203" t="s">
        <v>838</v>
      </c>
      <c r="D792" s="494" t="s">
        <v>24</v>
      </c>
      <c r="E792" s="495" t="s">
        <v>53</v>
      </c>
      <c r="F792" s="497">
        <v>213100</v>
      </c>
      <c r="G792" s="497">
        <v>253500</v>
      </c>
      <c r="H792" s="498"/>
      <c r="I792" s="491">
        <f t="shared" si="61"/>
        <v>253500</v>
      </c>
      <c r="J792" s="507">
        <f t="shared" si="62"/>
        <v>0</v>
      </c>
      <c r="K792" s="464">
        <f t="shared" si="63"/>
        <v>0</v>
      </c>
      <c r="L792" s="464">
        <f>IF(J792=1,SUM($J$6:J792),0)</f>
        <v>0</v>
      </c>
      <c r="M792" s="464">
        <f>IF(K792=1,SUM($K$6:K792),0)</f>
        <v>0</v>
      </c>
      <c r="N792" s="509">
        <f t="shared" si="64"/>
        <v>0</v>
      </c>
      <c r="O792" s="464">
        <f t="shared" si="65"/>
        <v>0</v>
      </c>
      <c r="P792" s="464">
        <f>IF(O792=1,SUM($O$6:O792),0)</f>
        <v>0</v>
      </c>
    </row>
    <row r="793" customHeight="1" spans="1:16">
      <c r="A793" s="483"/>
      <c r="B793" s="510">
        <v>8</v>
      </c>
      <c r="C793" s="203" t="s">
        <v>839</v>
      </c>
      <c r="D793" s="494" t="s">
        <v>24</v>
      </c>
      <c r="E793" s="495" t="s">
        <v>53</v>
      </c>
      <c r="F793" s="497">
        <v>213100</v>
      </c>
      <c r="G793" s="497">
        <v>253500</v>
      </c>
      <c r="H793" s="498"/>
      <c r="I793" s="491">
        <f t="shared" si="61"/>
        <v>253500</v>
      </c>
      <c r="J793" s="507">
        <f t="shared" si="62"/>
        <v>0</v>
      </c>
      <c r="K793" s="464">
        <f t="shared" si="63"/>
        <v>0</v>
      </c>
      <c r="L793" s="464">
        <f>IF(J793=1,SUM($J$6:J793),0)</f>
        <v>0</v>
      </c>
      <c r="M793" s="464">
        <f>IF(K793=1,SUM($K$6:K793),0)</f>
        <v>0</v>
      </c>
      <c r="N793" s="509">
        <f t="shared" si="64"/>
        <v>0</v>
      </c>
      <c r="O793" s="464">
        <f t="shared" si="65"/>
        <v>0</v>
      </c>
      <c r="P793" s="464">
        <f>IF(O793=1,SUM($O$6:O793),0)</f>
        <v>0</v>
      </c>
    </row>
    <row r="794" customHeight="1" spans="1:16">
      <c r="A794" s="483"/>
      <c r="B794" s="510">
        <v>9</v>
      </c>
      <c r="C794" s="203" t="s">
        <v>840</v>
      </c>
      <c r="D794" s="494" t="s">
        <v>24</v>
      </c>
      <c r="E794" s="495" t="s">
        <v>53</v>
      </c>
      <c r="F794" s="497">
        <v>213100</v>
      </c>
      <c r="G794" s="497">
        <v>253500</v>
      </c>
      <c r="H794" s="498"/>
      <c r="I794" s="491">
        <f t="shared" si="61"/>
        <v>253500</v>
      </c>
      <c r="J794" s="507">
        <f t="shared" si="62"/>
        <v>0</v>
      </c>
      <c r="K794" s="464">
        <f t="shared" si="63"/>
        <v>0</v>
      </c>
      <c r="L794" s="464">
        <f>IF(J794=1,SUM($J$6:J794),0)</f>
        <v>0</v>
      </c>
      <c r="M794" s="464">
        <f>IF(K794=1,SUM($K$6:K794),0)</f>
        <v>0</v>
      </c>
      <c r="N794" s="509">
        <f t="shared" si="64"/>
        <v>0</v>
      </c>
      <c r="O794" s="464">
        <f t="shared" si="65"/>
        <v>0</v>
      </c>
      <c r="P794" s="464">
        <f>IF(O794=1,SUM($O$6:O794),0)</f>
        <v>0</v>
      </c>
    </row>
    <row r="795" customHeight="1" spans="1:16">
      <c r="A795" s="483"/>
      <c r="B795" s="510">
        <v>10</v>
      </c>
      <c r="C795" s="528" t="s">
        <v>841</v>
      </c>
      <c r="D795" s="494" t="s">
        <v>24</v>
      </c>
      <c r="E795" s="495" t="s">
        <v>53</v>
      </c>
      <c r="F795" s="497">
        <v>213100</v>
      </c>
      <c r="G795" s="497">
        <v>253500</v>
      </c>
      <c r="H795" s="498"/>
      <c r="I795" s="491">
        <f t="shared" si="61"/>
        <v>253500</v>
      </c>
      <c r="J795" s="507">
        <f t="shared" si="62"/>
        <v>0</v>
      </c>
      <c r="K795" s="464">
        <f t="shared" si="63"/>
        <v>0</v>
      </c>
      <c r="L795" s="464">
        <f>IF(J795=1,SUM($J$6:J795),0)</f>
        <v>0</v>
      </c>
      <c r="M795" s="464">
        <f>IF(K795=1,SUM($K$6:K795),0)</f>
        <v>0</v>
      </c>
      <c r="N795" s="509">
        <f t="shared" si="64"/>
        <v>0</v>
      </c>
      <c r="O795" s="464">
        <f t="shared" si="65"/>
        <v>0</v>
      </c>
      <c r="P795" s="464">
        <f>IF(O795=1,SUM($O$6:O795),0)</f>
        <v>0</v>
      </c>
    </row>
    <row r="796" customHeight="1" spans="1:16">
      <c r="A796" s="483"/>
      <c r="B796" s="510">
        <v>12</v>
      </c>
      <c r="C796" s="203" t="s">
        <v>842</v>
      </c>
      <c r="D796" s="494" t="s">
        <v>24</v>
      </c>
      <c r="E796" s="495" t="s">
        <v>53</v>
      </c>
      <c r="F796" s="497">
        <v>218400</v>
      </c>
      <c r="G796" s="497">
        <v>259800</v>
      </c>
      <c r="H796" s="498"/>
      <c r="I796" s="491">
        <f t="shared" si="61"/>
        <v>259800</v>
      </c>
      <c r="J796" s="507">
        <f t="shared" si="62"/>
        <v>0</v>
      </c>
      <c r="K796" s="464">
        <f t="shared" si="63"/>
        <v>0</v>
      </c>
      <c r="L796" s="464">
        <f>IF(J796=1,SUM($J$6:J796),0)</f>
        <v>0</v>
      </c>
      <c r="M796" s="464">
        <f>IF(K796=1,SUM($K$6:K796),0)</f>
        <v>0</v>
      </c>
      <c r="N796" s="509">
        <f t="shared" si="64"/>
        <v>0</v>
      </c>
      <c r="O796" s="464">
        <f t="shared" si="65"/>
        <v>0</v>
      </c>
      <c r="P796" s="464">
        <f>IF(O796=1,SUM($O$6:O796),0)</f>
        <v>0</v>
      </c>
    </row>
    <row r="797" customHeight="1" spans="1:16">
      <c r="A797" s="483"/>
      <c r="B797" s="510">
        <v>13</v>
      </c>
      <c r="C797" s="203" t="s">
        <v>843</v>
      </c>
      <c r="D797" s="494" t="s">
        <v>24</v>
      </c>
      <c r="E797" s="495" t="s">
        <v>53</v>
      </c>
      <c r="F797" s="497">
        <v>253600</v>
      </c>
      <c r="G797" s="497">
        <v>285900</v>
      </c>
      <c r="H797" s="498"/>
      <c r="I797" s="491">
        <f t="shared" si="61"/>
        <v>285900</v>
      </c>
      <c r="J797" s="507">
        <f t="shared" si="62"/>
        <v>0</v>
      </c>
      <c r="K797" s="464">
        <f t="shared" si="63"/>
        <v>0</v>
      </c>
      <c r="L797" s="464">
        <f>IF(J797=1,SUM($J$6:J797),0)</f>
        <v>0</v>
      </c>
      <c r="M797" s="464">
        <f>IF(K797=1,SUM($K$6:K797),0)</f>
        <v>0</v>
      </c>
      <c r="N797" s="509">
        <f t="shared" si="64"/>
        <v>0</v>
      </c>
      <c r="O797" s="464">
        <f t="shared" si="65"/>
        <v>0</v>
      </c>
      <c r="P797" s="464">
        <f>IF(O797=1,SUM($O$6:O797),0)</f>
        <v>0</v>
      </c>
    </row>
    <row r="798" customHeight="1" spans="1:16">
      <c r="A798" s="483"/>
      <c r="B798" s="510">
        <v>14</v>
      </c>
      <c r="C798" s="203" t="s">
        <v>844</v>
      </c>
      <c r="D798" s="494" t="s">
        <v>24</v>
      </c>
      <c r="E798" s="495" t="s">
        <v>53</v>
      </c>
      <c r="F798" s="497">
        <v>404400</v>
      </c>
      <c r="G798" s="497">
        <v>428800</v>
      </c>
      <c r="H798" s="498"/>
      <c r="I798" s="491">
        <f t="shared" si="61"/>
        <v>428800</v>
      </c>
      <c r="J798" s="507">
        <f t="shared" si="62"/>
        <v>0</v>
      </c>
      <c r="K798" s="464">
        <f t="shared" si="63"/>
        <v>0</v>
      </c>
      <c r="L798" s="464">
        <f>IF(J798=1,SUM($J$6:J798),0)</f>
        <v>0</v>
      </c>
      <c r="M798" s="464">
        <f>IF(K798=1,SUM($K$6:K798),0)</f>
        <v>0</v>
      </c>
      <c r="N798" s="509">
        <f t="shared" si="64"/>
        <v>0</v>
      </c>
      <c r="O798" s="464">
        <f t="shared" si="65"/>
        <v>0</v>
      </c>
      <c r="P798" s="464">
        <f>IF(O798=1,SUM($O$6:O798),0)</f>
        <v>0</v>
      </c>
    </row>
    <row r="799" customHeight="1" spans="1:16">
      <c r="A799" s="483"/>
      <c r="B799" s="510">
        <v>15</v>
      </c>
      <c r="C799" s="203" t="s">
        <v>845</v>
      </c>
      <c r="D799" s="494" t="s">
        <v>24</v>
      </c>
      <c r="E799" s="495" t="s">
        <v>53</v>
      </c>
      <c r="F799" s="497">
        <v>404400</v>
      </c>
      <c r="G799" s="497">
        <v>428800</v>
      </c>
      <c r="H799" s="498"/>
      <c r="I799" s="491">
        <f t="shared" si="61"/>
        <v>428800</v>
      </c>
      <c r="J799" s="507">
        <f t="shared" si="62"/>
        <v>0</v>
      </c>
      <c r="K799" s="464">
        <f t="shared" si="63"/>
        <v>0</v>
      </c>
      <c r="L799" s="464">
        <f>IF(J799=1,SUM($J$6:J799),0)</f>
        <v>0</v>
      </c>
      <c r="M799" s="464">
        <f>IF(K799=1,SUM($K$6:K799),0)</f>
        <v>0</v>
      </c>
      <c r="N799" s="509">
        <f t="shared" si="64"/>
        <v>0</v>
      </c>
      <c r="O799" s="464">
        <f t="shared" si="65"/>
        <v>0</v>
      </c>
      <c r="P799" s="464">
        <f>IF(O799=1,SUM($O$6:O799),0)</f>
        <v>0</v>
      </c>
    </row>
    <row r="800" customHeight="1" spans="1:16">
      <c r="A800" s="483"/>
      <c r="B800" s="493"/>
      <c r="C800" s="203"/>
      <c r="D800" s="494" t="s">
        <v>122</v>
      </c>
      <c r="E800" s="495"/>
      <c r="F800" s="497"/>
      <c r="G800" s="497"/>
      <c r="H800" s="498"/>
      <c r="I800" s="491">
        <f t="shared" si="61"/>
        <v>0</v>
      </c>
      <c r="J800" s="507">
        <f t="shared" si="62"/>
        <v>0</v>
      </c>
      <c r="K800" s="464">
        <f t="shared" si="63"/>
        <v>0</v>
      </c>
      <c r="L800" s="464">
        <f>IF(J800=1,SUM($J$6:J800),0)</f>
        <v>0</v>
      </c>
      <c r="M800" s="464">
        <f>IF(K800=1,SUM($K$6:K800),0)</f>
        <v>0</v>
      </c>
      <c r="N800" s="509">
        <f t="shared" si="64"/>
        <v>0</v>
      </c>
      <c r="O800" s="464">
        <f t="shared" si="65"/>
        <v>0</v>
      </c>
      <c r="P800" s="464">
        <f>IF(O800=1,SUM($O$6:O800),0)</f>
        <v>0</v>
      </c>
    </row>
    <row r="801" customHeight="1" spans="1:16">
      <c r="A801" s="483"/>
      <c r="B801" s="493" t="s">
        <v>705</v>
      </c>
      <c r="C801" s="203" t="s">
        <v>651</v>
      </c>
      <c r="D801" s="494" t="s">
        <v>122</v>
      </c>
      <c r="E801" s="495"/>
      <c r="F801" s="497"/>
      <c r="G801" s="497"/>
      <c r="H801" s="498"/>
      <c r="I801" s="491">
        <f t="shared" si="61"/>
        <v>0</v>
      </c>
      <c r="J801" s="507">
        <f t="shared" si="62"/>
        <v>0</v>
      </c>
      <c r="K801" s="464">
        <f t="shared" si="63"/>
        <v>0</v>
      </c>
      <c r="L801" s="464">
        <f>IF(J801=1,SUM($J$6:J801),0)</f>
        <v>0</v>
      </c>
      <c r="M801" s="464">
        <f>IF(K801=1,SUM($K$6:K801),0)</f>
        <v>0</v>
      </c>
      <c r="N801" s="509">
        <f t="shared" si="64"/>
        <v>0</v>
      </c>
      <c r="O801" s="464">
        <f t="shared" si="65"/>
        <v>0</v>
      </c>
      <c r="P801" s="464">
        <f>IF(O801=1,SUM($O$6:O801),0)</f>
        <v>0</v>
      </c>
    </row>
    <row r="802" customHeight="1" spans="1:16">
      <c r="A802" s="483"/>
      <c r="B802" s="493">
        <v>1</v>
      </c>
      <c r="C802" s="203" t="s">
        <v>846</v>
      </c>
      <c r="D802" s="494" t="s">
        <v>24</v>
      </c>
      <c r="E802" s="495" t="s">
        <v>53</v>
      </c>
      <c r="F802" s="497">
        <v>36000</v>
      </c>
      <c r="G802" s="497">
        <v>42800</v>
      </c>
      <c r="H802" s="498"/>
      <c r="I802" s="491">
        <f t="shared" si="61"/>
        <v>42800</v>
      </c>
      <c r="J802" s="507">
        <f t="shared" si="62"/>
        <v>0</v>
      </c>
      <c r="K802" s="464">
        <f t="shared" si="63"/>
        <v>0</v>
      </c>
      <c r="L802" s="464">
        <f>IF(J802=1,SUM($J$6:J802),0)</f>
        <v>0</v>
      </c>
      <c r="M802" s="464">
        <f>IF(K802=1,SUM($K$6:K802),0)</f>
        <v>0</v>
      </c>
      <c r="N802" s="509">
        <f t="shared" si="64"/>
        <v>0</v>
      </c>
      <c r="O802" s="464">
        <f t="shared" si="65"/>
        <v>0</v>
      </c>
      <c r="P802" s="464">
        <f>IF(O802=1,SUM($O$6:O802),0)</f>
        <v>0</v>
      </c>
    </row>
    <row r="803" customHeight="1" spans="1:16">
      <c r="A803" s="483"/>
      <c r="B803" s="493">
        <v>2</v>
      </c>
      <c r="C803" s="203" t="s">
        <v>847</v>
      </c>
      <c r="D803" s="494" t="s">
        <v>24</v>
      </c>
      <c r="E803" s="495" t="s">
        <v>53</v>
      </c>
      <c r="F803" s="497">
        <v>48100</v>
      </c>
      <c r="G803" s="497">
        <v>48100</v>
      </c>
      <c r="H803" s="498"/>
      <c r="I803" s="491">
        <f t="shared" si="61"/>
        <v>48100</v>
      </c>
      <c r="J803" s="507">
        <f t="shared" si="62"/>
        <v>0</v>
      </c>
      <c r="K803" s="464">
        <f t="shared" si="63"/>
        <v>0</v>
      </c>
      <c r="L803" s="464">
        <f>IF(J803=1,SUM($J$6:J803),0)</f>
        <v>0</v>
      </c>
      <c r="M803" s="464">
        <f>IF(K803=1,SUM($K$6:K803),0)</f>
        <v>0</v>
      </c>
      <c r="N803" s="509">
        <f t="shared" si="64"/>
        <v>0</v>
      </c>
      <c r="O803" s="464">
        <f t="shared" si="65"/>
        <v>0</v>
      </c>
      <c r="P803" s="464">
        <f>IF(O803=1,SUM($O$6:O803),0)</f>
        <v>0</v>
      </c>
    </row>
    <row r="804" customHeight="1" spans="1:16">
      <c r="A804" s="483"/>
      <c r="B804" s="493">
        <v>3</v>
      </c>
      <c r="C804" s="203" t="s">
        <v>848</v>
      </c>
      <c r="D804" s="494" t="s">
        <v>24</v>
      </c>
      <c r="E804" s="495" t="s">
        <v>53</v>
      </c>
      <c r="F804" s="497">
        <v>55300</v>
      </c>
      <c r="G804" s="497">
        <v>55300</v>
      </c>
      <c r="H804" s="498"/>
      <c r="I804" s="491">
        <f t="shared" si="61"/>
        <v>55300</v>
      </c>
      <c r="J804" s="507">
        <f t="shared" si="62"/>
        <v>0</v>
      </c>
      <c r="K804" s="464">
        <f t="shared" si="63"/>
        <v>0</v>
      </c>
      <c r="L804" s="464">
        <f>IF(J804=1,SUM($J$6:J804),0)</f>
        <v>0</v>
      </c>
      <c r="M804" s="464">
        <f>IF(K804=1,SUM($K$6:K804),0)</f>
        <v>0</v>
      </c>
      <c r="N804" s="509">
        <f t="shared" si="64"/>
        <v>0</v>
      </c>
      <c r="O804" s="464">
        <f t="shared" si="65"/>
        <v>0</v>
      </c>
      <c r="P804" s="464">
        <f>IF(O804=1,SUM($O$6:O804),0)</f>
        <v>0</v>
      </c>
    </row>
    <row r="805" customHeight="1" spans="1:16">
      <c r="A805" s="483"/>
      <c r="B805" s="493">
        <v>4</v>
      </c>
      <c r="C805" s="203" t="s">
        <v>849</v>
      </c>
      <c r="D805" s="494" t="s">
        <v>24</v>
      </c>
      <c r="E805" s="495" t="s">
        <v>53</v>
      </c>
      <c r="F805" s="497">
        <v>51500</v>
      </c>
      <c r="G805" s="497">
        <v>51500</v>
      </c>
      <c r="H805" s="498"/>
      <c r="I805" s="491">
        <f t="shared" si="61"/>
        <v>51500</v>
      </c>
      <c r="J805" s="507">
        <f t="shared" si="62"/>
        <v>0</v>
      </c>
      <c r="K805" s="464">
        <f t="shared" si="63"/>
        <v>0</v>
      </c>
      <c r="L805" s="464">
        <f>IF(J805=1,SUM($J$6:J805),0)</f>
        <v>0</v>
      </c>
      <c r="M805" s="464">
        <f>IF(K805=1,SUM($K$6:K805),0)</f>
        <v>0</v>
      </c>
      <c r="N805" s="509">
        <f t="shared" si="64"/>
        <v>0</v>
      </c>
      <c r="O805" s="464">
        <f t="shared" si="65"/>
        <v>0</v>
      </c>
      <c r="P805" s="464">
        <f>IF(O805=1,SUM($O$6:O805),0)</f>
        <v>0</v>
      </c>
    </row>
    <row r="806" customHeight="1" spans="1:16">
      <c r="A806" s="483"/>
      <c r="B806" s="493">
        <v>5</v>
      </c>
      <c r="C806" s="203" t="s">
        <v>850</v>
      </c>
      <c r="D806" s="494" t="s">
        <v>24</v>
      </c>
      <c r="E806" s="495" t="s">
        <v>53</v>
      </c>
      <c r="F806" s="497">
        <v>67900</v>
      </c>
      <c r="G806" s="497">
        <v>67900</v>
      </c>
      <c r="H806" s="498"/>
      <c r="I806" s="491">
        <f t="shared" ref="I806:I811" si="66">IF($I$5=$G$4,G806,(IF($I$5=$F$4,F806,0)))</f>
        <v>67900</v>
      </c>
      <c r="J806" s="507">
        <f t="shared" si="62"/>
        <v>0</v>
      </c>
      <c r="K806" s="464">
        <f t="shared" si="63"/>
        <v>0</v>
      </c>
      <c r="L806" s="464">
        <f>IF(J806=1,SUM($J$6:J806),0)</f>
        <v>0</v>
      </c>
      <c r="M806" s="464">
        <f>IF(K806=1,SUM($K$6:K806),0)</f>
        <v>0</v>
      </c>
      <c r="N806" s="509">
        <f t="shared" si="64"/>
        <v>0</v>
      </c>
      <c r="O806" s="464">
        <f t="shared" si="65"/>
        <v>0</v>
      </c>
      <c r="P806" s="464">
        <f>IF(O806=1,SUM($O$6:O806),0)</f>
        <v>0</v>
      </c>
    </row>
    <row r="807" customHeight="1" spans="1:16">
      <c r="A807" s="483"/>
      <c r="B807" s="493">
        <v>6</v>
      </c>
      <c r="C807" s="203" t="s">
        <v>851</v>
      </c>
      <c r="D807" s="494" t="s">
        <v>24</v>
      </c>
      <c r="E807" s="495" t="s">
        <v>53</v>
      </c>
      <c r="F807" s="497">
        <v>56700</v>
      </c>
      <c r="G807" s="497">
        <v>56700</v>
      </c>
      <c r="H807" s="498"/>
      <c r="I807" s="491">
        <f t="shared" si="66"/>
        <v>56700</v>
      </c>
      <c r="J807" s="507">
        <f t="shared" si="62"/>
        <v>0</v>
      </c>
      <c r="K807" s="464">
        <f t="shared" si="63"/>
        <v>0</v>
      </c>
      <c r="L807" s="464">
        <f>IF(J807=1,SUM($J$6:J807),0)</f>
        <v>0</v>
      </c>
      <c r="M807" s="464">
        <f>IF(K807=1,SUM($K$6:K807),0)</f>
        <v>0</v>
      </c>
      <c r="N807" s="509">
        <f t="shared" si="64"/>
        <v>0</v>
      </c>
      <c r="O807" s="464">
        <f t="shared" si="65"/>
        <v>0</v>
      </c>
      <c r="P807" s="464">
        <f>IF(O807=1,SUM($O$6:O807),0)</f>
        <v>0</v>
      </c>
    </row>
    <row r="808" customHeight="1" spans="1:16">
      <c r="A808" s="483"/>
      <c r="B808" s="493">
        <v>7</v>
      </c>
      <c r="C808" s="203" t="s">
        <v>852</v>
      </c>
      <c r="D808" s="494" t="s">
        <v>24</v>
      </c>
      <c r="E808" s="495" t="s">
        <v>53</v>
      </c>
      <c r="F808" s="497">
        <v>596900</v>
      </c>
      <c r="G808" s="497">
        <v>596900</v>
      </c>
      <c r="H808" s="498"/>
      <c r="I808" s="491">
        <f t="shared" si="66"/>
        <v>596900</v>
      </c>
      <c r="J808" s="507">
        <f t="shared" si="62"/>
        <v>0</v>
      </c>
      <c r="K808" s="464">
        <f t="shared" si="63"/>
        <v>0</v>
      </c>
      <c r="L808" s="464">
        <f>IF(J808=1,SUM($J$6:J808),0)</f>
        <v>0</v>
      </c>
      <c r="M808" s="464">
        <f>IF(K808=1,SUM($K$6:K808),0)</f>
        <v>0</v>
      </c>
      <c r="N808" s="509">
        <f t="shared" si="64"/>
        <v>0</v>
      </c>
      <c r="O808" s="464">
        <f t="shared" si="65"/>
        <v>0</v>
      </c>
      <c r="P808" s="464">
        <f>IF(O808=1,SUM($O$6:O808),0)</f>
        <v>0</v>
      </c>
    </row>
    <row r="809" customHeight="1" spans="1:16">
      <c r="A809" s="483"/>
      <c r="B809" s="493">
        <v>8</v>
      </c>
      <c r="C809" s="203" t="s">
        <v>853</v>
      </c>
      <c r="D809" s="494" t="s">
        <v>24</v>
      </c>
      <c r="E809" s="495" t="s">
        <v>53</v>
      </c>
      <c r="F809" s="497">
        <v>401500</v>
      </c>
      <c r="G809" s="497">
        <v>401500</v>
      </c>
      <c r="H809" s="498"/>
      <c r="I809" s="491">
        <f t="shared" si="66"/>
        <v>401500</v>
      </c>
      <c r="J809" s="507">
        <f t="shared" si="62"/>
        <v>0</v>
      </c>
      <c r="K809" s="464">
        <f t="shared" si="63"/>
        <v>0</v>
      </c>
      <c r="L809" s="464">
        <f>IF(J809=1,SUM($J$6:J809),0)</f>
        <v>0</v>
      </c>
      <c r="M809" s="464">
        <f>IF(K809=1,SUM($K$6:K809),0)</f>
        <v>0</v>
      </c>
      <c r="N809" s="509">
        <f t="shared" si="64"/>
        <v>0</v>
      </c>
      <c r="O809" s="464">
        <f t="shared" si="65"/>
        <v>0</v>
      </c>
      <c r="P809" s="464">
        <f>IF(O809=1,SUM($O$6:O809),0)</f>
        <v>0</v>
      </c>
    </row>
    <row r="810" customHeight="1" spans="1:16">
      <c r="A810" s="483"/>
      <c r="B810" s="493"/>
      <c r="C810" s="203"/>
      <c r="D810" s="494" t="s">
        <v>122</v>
      </c>
      <c r="E810" s="495"/>
      <c r="F810" s="497"/>
      <c r="G810" s="497"/>
      <c r="H810" s="498"/>
      <c r="I810" s="491">
        <f t="shared" si="66"/>
        <v>0</v>
      </c>
      <c r="J810" s="507">
        <f t="shared" si="62"/>
        <v>0</v>
      </c>
      <c r="K810" s="464">
        <f t="shared" si="63"/>
        <v>0</v>
      </c>
      <c r="L810" s="464">
        <f>IF(J810=1,SUM($J$6:J810),0)</f>
        <v>0</v>
      </c>
      <c r="M810" s="464">
        <f>IF(K810=1,SUM($K$6:K810),0)</f>
        <v>0</v>
      </c>
      <c r="N810" s="509">
        <f t="shared" si="64"/>
        <v>0</v>
      </c>
      <c r="O810" s="464">
        <f t="shared" si="65"/>
        <v>0</v>
      </c>
      <c r="P810" s="464">
        <f>IF(O810=1,SUM($O$6:O810),0)</f>
        <v>0</v>
      </c>
    </row>
    <row r="811" customHeight="1" spans="1:16">
      <c r="A811" s="483"/>
      <c r="B811" s="493" t="s">
        <v>705</v>
      </c>
      <c r="C811" s="203" t="s">
        <v>854</v>
      </c>
      <c r="D811" s="494" t="s">
        <v>122</v>
      </c>
      <c r="E811" s="495"/>
      <c r="F811" s="497"/>
      <c r="G811" s="497"/>
      <c r="H811" s="498"/>
      <c r="I811" s="491">
        <f t="shared" si="66"/>
        <v>0</v>
      </c>
      <c r="J811" s="507">
        <f t="shared" si="62"/>
        <v>0</v>
      </c>
      <c r="K811" s="464">
        <f t="shared" si="63"/>
        <v>0</v>
      </c>
      <c r="L811" s="464">
        <f>IF(J811=1,SUM($J$6:J811),0)</f>
        <v>0</v>
      </c>
      <c r="M811" s="464">
        <f>IF(K811=1,SUM($K$6:K811),0)</f>
        <v>0</v>
      </c>
      <c r="N811" s="509">
        <f t="shared" si="64"/>
        <v>0</v>
      </c>
      <c r="O811" s="464">
        <f t="shared" si="65"/>
        <v>0</v>
      </c>
      <c r="P811" s="464">
        <f>IF(O811=1,SUM($O$6:O811),0)</f>
        <v>0</v>
      </c>
    </row>
    <row r="812" customHeight="1" spans="1:16">
      <c r="A812" s="483"/>
      <c r="B812" s="493">
        <v>1</v>
      </c>
      <c r="C812" s="203" t="s">
        <v>855</v>
      </c>
      <c r="D812" s="494" t="s">
        <v>24</v>
      </c>
      <c r="E812" s="495" t="s">
        <v>53</v>
      </c>
      <c r="F812" s="497">
        <v>56400</v>
      </c>
      <c r="G812" s="497">
        <v>56400</v>
      </c>
      <c r="H812" s="498"/>
      <c r="I812" s="491">
        <f t="shared" si="61"/>
        <v>56400</v>
      </c>
      <c r="J812" s="507">
        <f t="shared" si="62"/>
        <v>0</v>
      </c>
      <c r="K812" s="464">
        <f t="shared" si="63"/>
        <v>0</v>
      </c>
      <c r="L812" s="464">
        <f>IF(J812=1,SUM($J$6:J812),0)</f>
        <v>0</v>
      </c>
      <c r="M812" s="464">
        <f>IF(K812=1,SUM($K$6:K812),0)</f>
        <v>0</v>
      </c>
      <c r="N812" s="509">
        <f t="shared" si="64"/>
        <v>0</v>
      </c>
      <c r="O812" s="464">
        <f t="shared" si="65"/>
        <v>0</v>
      </c>
      <c r="P812" s="464">
        <f>IF(O812=1,SUM($O$6:O812),0)</f>
        <v>0</v>
      </c>
    </row>
    <row r="813" customHeight="1" spans="1:16">
      <c r="A813" s="483"/>
      <c r="B813" s="493">
        <v>2</v>
      </c>
      <c r="C813" s="203" t="s">
        <v>856</v>
      </c>
      <c r="D813" s="494" t="s">
        <v>24</v>
      </c>
      <c r="E813" s="495" t="s">
        <v>53</v>
      </c>
      <c r="F813" s="497">
        <v>65400</v>
      </c>
      <c r="G813" s="497">
        <v>65400</v>
      </c>
      <c r="H813" s="498"/>
      <c r="I813" s="491">
        <f t="shared" si="61"/>
        <v>65400</v>
      </c>
      <c r="J813" s="507">
        <f t="shared" si="62"/>
        <v>0</v>
      </c>
      <c r="K813" s="464">
        <f t="shared" si="63"/>
        <v>0</v>
      </c>
      <c r="L813" s="464">
        <f>IF(J813=1,SUM($J$6:J813),0)</f>
        <v>0</v>
      </c>
      <c r="M813" s="464">
        <f>IF(K813=1,SUM($K$6:K813),0)</f>
        <v>0</v>
      </c>
      <c r="N813" s="509">
        <f t="shared" si="64"/>
        <v>0</v>
      </c>
      <c r="O813" s="464">
        <f t="shared" si="65"/>
        <v>0</v>
      </c>
      <c r="P813" s="464">
        <f>IF(O813=1,SUM($O$6:O813),0)</f>
        <v>0</v>
      </c>
    </row>
    <row r="814" customHeight="1" spans="1:16">
      <c r="A814" s="483"/>
      <c r="B814" s="493">
        <v>3</v>
      </c>
      <c r="C814" s="203" t="s">
        <v>857</v>
      </c>
      <c r="D814" s="494" t="s">
        <v>24</v>
      </c>
      <c r="E814" s="495" t="s">
        <v>53</v>
      </c>
      <c r="F814" s="497">
        <v>13600</v>
      </c>
      <c r="G814" s="497">
        <v>16200</v>
      </c>
      <c r="H814" s="498"/>
      <c r="I814" s="491">
        <f t="shared" si="61"/>
        <v>16200</v>
      </c>
      <c r="J814" s="507">
        <f t="shared" si="62"/>
        <v>0</v>
      </c>
      <c r="K814" s="464">
        <f t="shared" si="63"/>
        <v>0</v>
      </c>
      <c r="L814" s="464">
        <f>IF(J814=1,SUM($J$6:J814),0)</f>
        <v>0</v>
      </c>
      <c r="M814" s="464">
        <f>IF(K814=1,SUM($K$6:K814),0)</f>
        <v>0</v>
      </c>
      <c r="N814" s="509">
        <f t="shared" si="64"/>
        <v>0</v>
      </c>
      <c r="O814" s="464">
        <f t="shared" si="65"/>
        <v>0</v>
      </c>
      <c r="P814" s="464">
        <f>IF(O814=1,SUM($O$6:O814),0)</f>
        <v>0</v>
      </c>
    </row>
    <row r="815" customHeight="1" spans="1:16">
      <c r="A815" s="483"/>
      <c r="B815" s="493">
        <v>4</v>
      </c>
      <c r="C815" s="203" t="s">
        <v>858</v>
      </c>
      <c r="D815" s="494" t="s">
        <v>24</v>
      </c>
      <c r="E815" s="495" t="s">
        <v>53</v>
      </c>
      <c r="F815" s="497">
        <v>17800</v>
      </c>
      <c r="G815" s="497">
        <v>21200</v>
      </c>
      <c r="H815" s="498"/>
      <c r="I815" s="491">
        <f t="shared" si="61"/>
        <v>21200</v>
      </c>
      <c r="J815" s="507">
        <f t="shared" si="62"/>
        <v>0</v>
      </c>
      <c r="K815" s="464">
        <f t="shared" si="63"/>
        <v>0</v>
      </c>
      <c r="L815" s="464">
        <f>IF(J815=1,SUM($J$6:J815),0)</f>
        <v>0</v>
      </c>
      <c r="M815" s="464">
        <f>IF(K815=1,SUM($K$6:K815),0)</f>
        <v>0</v>
      </c>
      <c r="N815" s="509">
        <f t="shared" si="64"/>
        <v>0</v>
      </c>
      <c r="O815" s="464">
        <f t="shared" si="65"/>
        <v>0</v>
      </c>
      <c r="P815" s="464">
        <f>IF(O815=1,SUM($O$6:O815),0)</f>
        <v>0</v>
      </c>
    </row>
    <row r="816" customHeight="1" spans="1:16">
      <c r="A816" s="483"/>
      <c r="B816" s="493">
        <v>5</v>
      </c>
      <c r="C816" s="203" t="s">
        <v>859</v>
      </c>
      <c r="D816" s="494" t="s">
        <v>24</v>
      </c>
      <c r="E816" s="495" t="s">
        <v>53</v>
      </c>
      <c r="F816" s="497">
        <v>173100</v>
      </c>
      <c r="G816" s="497">
        <v>173100</v>
      </c>
      <c r="H816" s="498"/>
      <c r="I816" s="491">
        <f t="shared" si="61"/>
        <v>173100</v>
      </c>
      <c r="J816" s="507">
        <f t="shared" si="62"/>
        <v>0</v>
      </c>
      <c r="K816" s="464">
        <f t="shared" si="63"/>
        <v>0</v>
      </c>
      <c r="L816" s="464">
        <f>IF(J816=1,SUM($J$6:J816),0)</f>
        <v>0</v>
      </c>
      <c r="M816" s="464">
        <f>IF(K816=1,SUM($K$6:K816),0)</f>
        <v>0</v>
      </c>
      <c r="N816" s="509">
        <f t="shared" si="64"/>
        <v>0</v>
      </c>
      <c r="O816" s="464">
        <f t="shared" si="65"/>
        <v>0</v>
      </c>
      <c r="P816" s="464">
        <f>IF(O816=1,SUM($O$6:O816),0)</f>
        <v>0</v>
      </c>
    </row>
    <row r="817" customHeight="1" spans="1:16">
      <c r="A817" s="483"/>
      <c r="B817" s="493">
        <v>6</v>
      </c>
      <c r="C817" s="203" t="s">
        <v>860</v>
      </c>
      <c r="D817" s="494" t="s">
        <v>24</v>
      </c>
      <c r="E817" s="495" t="s">
        <v>53</v>
      </c>
      <c r="F817" s="497">
        <v>1539900</v>
      </c>
      <c r="G817" s="497">
        <v>1539900</v>
      </c>
      <c r="H817" s="498"/>
      <c r="I817" s="491">
        <f t="shared" si="61"/>
        <v>1539900</v>
      </c>
      <c r="J817" s="507">
        <f t="shared" si="62"/>
        <v>0</v>
      </c>
      <c r="K817" s="464">
        <f t="shared" si="63"/>
        <v>0</v>
      </c>
      <c r="L817" s="464">
        <f>IF(J817=1,SUM($J$6:J817),0)</f>
        <v>0</v>
      </c>
      <c r="M817" s="464">
        <f>IF(K817=1,SUM($K$6:K817),0)</f>
        <v>0</v>
      </c>
      <c r="N817" s="509">
        <f t="shared" si="64"/>
        <v>0</v>
      </c>
      <c r="O817" s="464">
        <f t="shared" si="65"/>
        <v>0</v>
      </c>
      <c r="P817" s="464">
        <f>IF(O817=1,SUM($O$6:O817),0)</f>
        <v>0</v>
      </c>
    </row>
    <row r="818" customHeight="1" spans="1:16">
      <c r="A818" s="483"/>
      <c r="B818" s="493">
        <v>7</v>
      </c>
      <c r="C818" s="203" t="s">
        <v>861</v>
      </c>
      <c r="D818" s="494" t="s">
        <v>24</v>
      </c>
      <c r="E818" s="495" t="s">
        <v>53</v>
      </c>
      <c r="F818" s="497">
        <v>26200</v>
      </c>
      <c r="G818" s="497">
        <v>31200</v>
      </c>
      <c r="H818" s="498"/>
      <c r="I818" s="491">
        <f t="shared" si="61"/>
        <v>31200</v>
      </c>
      <c r="J818" s="507">
        <f t="shared" si="62"/>
        <v>0</v>
      </c>
      <c r="K818" s="464">
        <f t="shared" si="63"/>
        <v>0</v>
      </c>
      <c r="L818" s="464">
        <f>IF(J818=1,SUM($J$6:J818),0)</f>
        <v>0</v>
      </c>
      <c r="M818" s="464">
        <f>IF(K818=1,SUM($K$6:K818),0)</f>
        <v>0</v>
      </c>
      <c r="N818" s="509">
        <f t="shared" si="64"/>
        <v>0</v>
      </c>
      <c r="O818" s="464">
        <f t="shared" si="65"/>
        <v>0</v>
      </c>
      <c r="P818" s="464">
        <f>IF(O818=1,SUM($O$6:O818),0)</f>
        <v>0</v>
      </c>
    </row>
    <row r="819" customHeight="1" spans="1:16">
      <c r="A819" s="483"/>
      <c r="B819" s="493">
        <v>8</v>
      </c>
      <c r="C819" s="203" t="s">
        <v>862</v>
      </c>
      <c r="D819" s="494" t="s">
        <v>24</v>
      </c>
      <c r="E819" s="495" t="s">
        <v>53</v>
      </c>
      <c r="F819" s="497">
        <v>22300</v>
      </c>
      <c r="G819" s="497">
        <v>26500</v>
      </c>
      <c r="H819" s="498"/>
      <c r="I819" s="491">
        <f t="shared" si="61"/>
        <v>26500</v>
      </c>
      <c r="J819" s="507">
        <f t="shared" si="62"/>
        <v>0</v>
      </c>
      <c r="K819" s="464">
        <f t="shared" si="63"/>
        <v>0</v>
      </c>
      <c r="L819" s="464">
        <f>IF(J819=1,SUM($J$6:J819),0)</f>
        <v>0</v>
      </c>
      <c r="M819" s="464">
        <f>IF(K819=1,SUM($K$6:K819),0)</f>
        <v>0</v>
      </c>
      <c r="N819" s="509">
        <f t="shared" si="64"/>
        <v>0</v>
      </c>
      <c r="O819" s="464">
        <f t="shared" si="65"/>
        <v>0</v>
      </c>
      <c r="P819" s="464">
        <f>IF(O819=1,SUM($O$6:O819),0)</f>
        <v>0</v>
      </c>
    </row>
    <row r="820" customHeight="1" spans="1:16">
      <c r="A820" s="483"/>
      <c r="B820" s="493">
        <v>9</v>
      </c>
      <c r="C820" s="203" t="s">
        <v>863</v>
      </c>
      <c r="D820" s="494" t="s">
        <v>24</v>
      </c>
      <c r="E820" s="495" t="s">
        <v>53</v>
      </c>
      <c r="F820" s="497">
        <v>26200</v>
      </c>
      <c r="G820" s="497">
        <v>31200</v>
      </c>
      <c r="H820" s="498"/>
      <c r="I820" s="491">
        <f t="shared" si="61"/>
        <v>31200</v>
      </c>
      <c r="J820" s="507">
        <f t="shared" si="62"/>
        <v>0</v>
      </c>
      <c r="K820" s="464">
        <f t="shared" si="63"/>
        <v>0</v>
      </c>
      <c r="L820" s="464">
        <f>IF(J820=1,SUM($J$6:J820),0)</f>
        <v>0</v>
      </c>
      <c r="M820" s="464">
        <f>IF(K820=1,SUM($K$6:K820),0)</f>
        <v>0</v>
      </c>
      <c r="N820" s="509">
        <f t="shared" si="64"/>
        <v>0</v>
      </c>
      <c r="O820" s="464">
        <f t="shared" si="65"/>
        <v>0</v>
      </c>
      <c r="P820" s="464">
        <f>IF(O820=1,SUM($O$6:O820),0)</f>
        <v>0</v>
      </c>
    </row>
    <row r="821" customHeight="1" spans="1:16">
      <c r="A821" s="483"/>
      <c r="B821" s="493">
        <v>10</v>
      </c>
      <c r="C821" s="203" t="s">
        <v>864</v>
      </c>
      <c r="D821" s="494" t="s">
        <v>24</v>
      </c>
      <c r="E821" s="495" t="s">
        <v>53</v>
      </c>
      <c r="F821" s="497">
        <v>26200</v>
      </c>
      <c r="G821" s="497">
        <v>31200</v>
      </c>
      <c r="H821" s="498"/>
      <c r="I821" s="491">
        <f t="shared" si="61"/>
        <v>31200</v>
      </c>
      <c r="J821" s="507">
        <f t="shared" si="62"/>
        <v>0</v>
      </c>
      <c r="K821" s="464">
        <f t="shared" si="63"/>
        <v>0</v>
      </c>
      <c r="L821" s="464">
        <f>IF(J821=1,SUM($J$6:J821),0)</f>
        <v>0</v>
      </c>
      <c r="M821" s="464">
        <f>IF(K821=1,SUM($K$6:K821),0)</f>
        <v>0</v>
      </c>
      <c r="N821" s="509">
        <f t="shared" si="64"/>
        <v>0</v>
      </c>
      <c r="O821" s="464">
        <f t="shared" si="65"/>
        <v>0</v>
      </c>
      <c r="P821" s="464">
        <f>IF(O821=1,SUM($O$6:O821),0)</f>
        <v>0</v>
      </c>
    </row>
    <row r="822" customHeight="1" spans="1:16">
      <c r="A822" s="483"/>
      <c r="B822" s="493">
        <v>11</v>
      </c>
      <c r="C822" s="203" t="s">
        <v>865</v>
      </c>
      <c r="D822" s="494" t="s">
        <v>24</v>
      </c>
      <c r="E822" s="495" t="s">
        <v>53</v>
      </c>
      <c r="F822" s="497">
        <v>58400</v>
      </c>
      <c r="G822" s="497">
        <v>58400</v>
      </c>
      <c r="H822" s="498"/>
      <c r="I822" s="491">
        <f t="shared" si="61"/>
        <v>58400</v>
      </c>
      <c r="J822" s="507">
        <f t="shared" si="62"/>
        <v>0</v>
      </c>
      <c r="K822" s="464">
        <f t="shared" si="63"/>
        <v>0</v>
      </c>
      <c r="L822" s="464">
        <f>IF(J822=1,SUM($J$6:J822),0)</f>
        <v>0</v>
      </c>
      <c r="M822" s="464">
        <f>IF(K822=1,SUM($K$6:K822),0)</f>
        <v>0</v>
      </c>
      <c r="N822" s="509">
        <f t="shared" si="64"/>
        <v>0</v>
      </c>
      <c r="O822" s="464">
        <f t="shared" si="65"/>
        <v>0</v>
      </c>
      <c r="P822" s="464">
        <f>IF(O822=1,SUM($O$6:O822),0)</f>
        <v>0</v>
      </c>
    </row>
    <row r="823" customHeight="1" spans="1:16">
      <c r="A823" s="483"/>
      <c r="B823" s="493">
        <v>12</v>
      </c>
      <c r="C823" s="203" t="s">
        <v>866</v>
      </c>
      <c r="D823" s="494" t="s">
        <v>24</v>
      </c>
      <c r="E823" s="495" t="s">
        <v>53</v>
      </c>
      <c r="F823" s="497">
        <v>45900</v>
      </c>
      <c r="G823" s="497">
        <v>48800</v>
      </c>
      <c r="H823" s="498"/>
      <c r="I823" s="491">
        <f t="shared" si="61"/>
        <v>48800</v>
      </c>
      <c r="J823" s="507">
        <f t="shared" si="62"/>
        <v>0</v>
      </c>
      <c r="K823" s="464">
        <f t="shared" si="63"/>
        <v>0</v>
      </c>
      <c r="L823" s="464">
        <f>IF(J823=1,SUM($J$6:J823),0)</f>
        <v>0</v>
      </c>
      <c r="M823" s="464">
        <f>IF(K823=1,SUM($K$6:K823),0)</f>
        <v>0</v>
      </c>
      <c r="N823" s="509">
        <f t="shared" si="64"/>
        <v>0</v>
      </c>
      <c r="O823" s="464">
        <f t="shared" si="65"/>
        <v>0</v>
      </c>
      <c r="P823" s="464">
        <f>IF(O823=1,SUM($O$6:O823),0)</f>
        <v>0</v>
      </c>
    </row>
    <row r="824" customHeight="1" spans="1:16">
      <c r="A824" s="483"/>
      <c r="B824" s="493">
        <v>13</v>
      </c>
      <c r="C824" s="203" t="s">
        <v>867</v>
      </c>
      <c r="D824" s="494" t="s">
        <v>24</v>
      </c>
      <c r="E824" s="495" t="s">
        <v>53</v>
      </c>
      <c r="F824" s="497">
        <v>58400</v>
      </c>
      <c r="G824" s="497">
        <v>58400</v>
      </c>
      <c r="H824" s="498"/>
      <c r="I824" s="491">
        <f t="shared" ref="I824:I876" si="67">IF($I$5=$G$4,G824,(IF($I$5=$F$4,F824,0)))</f>
        <v>58400</v>
      </c>
      <c r="J824" s="507">
        <f t="shared" si="62"/>
        <v>0</v>
      </c>
      <c r="K824" s="464">
        <f t="shared" si="63"/>
        <v>0</v>
      </c>
      <c r="L824" s="464">
        <f>IF(J824=1,SUM($J$6:J824),0)</f>
        <v>0</v>
      </c>
      <c r="M824" s="464">
        <f>IF(K824=1,SUM($K$6:K824),0)</f>
        <v>0</v>
      </c>
      <c r="N824" s="509">
        <f t="shared" si="64"/>
        <v>0</v>
      </c>
      <c r="O824" s="464">
        <f t="shared" si="65"/>
        <v>0</v>
      </c>
      <c r="P824" s="464">
        <f>IF(O824=1,SUM($O$6:O824),0)</f>
        <v>0</v>
      </c>
    </row>
    <row r="825" customHeight="1" spans="1:16">
      <c r="A825" s="483"/>
      <c r="B825" s="493">
        <v>14</v>
      </c>
      <c r="C825" s="203" t="s">
        <v>868</v>
      </c>
      <c r="D825" s="494" t="s">
        <v>24</v>
      </c>
      <c r="E825" s="495" t="s">
        <v>53</v>
      </c>
      <c r="F825" s="497">
        <v>58400</v>
      </c>
      <c r="G825" s="497">
        <v>58400</v>
      </c>
      <c r="H825" s="498"/>
      <c r="I825" s="491">
        <f t="shared" si="67"/>
        <v>58400</v>
      </c>
      <c r="J825" s="507">
        <f t="shared" si="62"/>
        <v>0</v>
      </c>
      <c r="K825" s="464">
        <f t="shared" si="63"/>
        <v>0</v>
      </c>
      <c r="L825" s="464">
        <f>IF(J825=1,SUM($J$6:J825),0)</f>
        <v>0</v>
      </c>
      <c r="M825" s="464">
        <f>IF(K825=1,SUM($K$6:K825),0)</f>
        <v>0</v>
      </c>
      <c r="N825" s="509">
        <f t="shared" si="64"/>
        <v>0</v>
      </c>
      <c r="O825" s="464">
        <f t="shared" si="65"/>
        <v>0</v>
      </c>
      <c r="P825" s="464">
        <f>IF(O825=1,SUM($O$6:O825),0)</f>
        <v>0</v>
      </c>
    </row>
    <row r="826" customHeight="1" spans="1:16">
      <c r="A826" s="483"/>
      <c r="B826" s="493">
        <v>15</v>
      </c>
      <c r="C826" s="203" t="s">
        <v>869</v>
      </c>
      <c r="D826" s="494" t="s">
        <v>24</v>
      </c>
      <c r="E826" s="495" t="s">
        <v>53</v>
      </c>
      <c r="F826" s="497">
        <v>45900</v>
      </c>
      <c r="G826" s="497">
        <v>45900</v>
      </c>
      <c r="H826" s="498"/>
      <c r="I826" s="491">
        <f t="shared" si="67"/>
        <v>45900</v>
      </c>
      <c r="J826" s="507">
        <f t="shared" si="62"/>
        <v>0</v>
      </c>
      <c r="K826" s="464">
        <f t="shared" si="63"/>
        <v>0</v>
      </c>
      <c r="L826" s="464">
        <f>IF(J826=1,SUM($J$6:J826),0)</f>
        <v>0</v>
      </c>
      <c r="M826" s="464">
        <f>IF(K826=1,SUM($K$6:K826),0)</f>
        <v>0</v>
      </c>
      <c r="N826" s="509">
        <f t="shared" si="64"/>
        <v>0</v>
      </c>
      <c r="O826" s="464">
        <f t="shared" si="65"/>
        <v>0</v>
      </c>
      <c r="P826" s="464">
        <f>IF(O826=1,SUM($O$6:O826),0)</f>
        <v>0</v>
      </c>
    </row>
    <row r="827" customHeight="1" spans="1:16">
      <c r="A827" s="483"/>
      <c r="B827" s="493">
        <v>16</v>
      </c>
      <c r="C827" s="203" t="s">
        <v>870</v>
      </c>
      <c r="D827" s="494" t="s">
        <v>24</v>
      </c>
      <c r="E827" s="495" t="s">
        <v>53</v>
      </c>
      <c r="F827" s="497">
        <v>43100</v>
      </c>
      <c r="G827" s="497">
        <v>43100</v>
      </c>
      <c r="H827" s="498"/>
      <c r="I827" s="491">
        <f t="shared" si="67"/>
        <v>43100</v>
      </c>
      <c r="J827" s="507">
        <f t="shared" si="62"/>
        <v>0</v>
      </c>
      <c r="K827" s="464">
        <f t="shared" si="63"/>
        <v>0</v>
      </c>
      <c r="L827" s="464">
        <f>IF(J827=1,SUM($J$6:J827),0)</f>
        <v>0</v>
      </c>
      <c r="M827" s="464">
        <f>IF(K827=1,SUM($K$6:K827),0)</f>
        <v>0</v>
      </c>
      <c r="N827" s="509">
        <f t="shared" si="64"/>
        <v>0</v>
      </c>
      <c r="O827" s="464">
        <f t="shared" si="65"/>
        <v>0</v>
      </c>
      <c r="P827" s="464">
        <f>IF(O827=1,SUM($O$6:O827),0)</f>
        <v>0</v>
      </c>
    </row>
    <row r="828" customHeight="1" spans="1:16">
      <c r="A828" s="483"/>
      <c r="B828" s="493">
        <v>17</v>
      </c>
      <c r="C828" s="203" t="s">
        <v>871</v>
      </c>
      <c r="D828" s="494" t="s">
        <v>24</v>
      </c>
      <c r="E828" s="495" t="s">
        <v>53</v>
      </c>
      <c r="F828" s="497">
        <v>57400</v>
      </c>
      <c r="G828" s="497">
        <v>68300</v>
      </c>
      <c r="H828" s="498"/>
      <c r="I828" s="491">
        <f t="shared" si="67"/>
        <v>68300</v>
      </c>
      <c r="J828" s="507">
        <f t="shared" si="62"/>
        <v>0</v>
      </c>
      <c r="K828" s="464">
        <f t="shared" si="63"/>
        <v>0</v>
      </c>
      <c r="L828" s="464">
        <f>IF(J828=1,SUM($J$6:J828),0)</f>
        <v>0</v>
      </c>
      <c r="M828" s="464">
        <f>IF(K828=1,SUM($K$6:K828),0)</f>
        <v>0</v>
      </c>
      <c r="N828" s="509">
        <f t="shared" si="64"/>
        <v>0</v>
      </c>
      <c r="O828" s="464">
        <f t="shared" si="65"/>
        <v>0</v>
      </c>
      <c r="P828" s="464">
        <f>IF(O828=1,SUM($O$6:O828),0)</f>
        <v>0</v>
      </c>
    </row>
    <row r="829" customHeight="1" spans="1:16">
      <c r="A829" s="483"/>
      <c r="B829" s="493">
        <v>18</v>
      </c>
      <c r="C829" s="203" t="s">
        <v>872</v>
      </c>
      <c r="D829" s="494" t="s">
        <v>24</v>
      </c>
      <c r="E829" s="495" t="s">
        <v>53</v>
      </c>
      <c r="F829" s="497">
        <v>45900</v>
      </c>
      <c r="G829" s="497">
        <v>48800</v>
      </c>
      <c r="H829" s="498"/>
      <c r="I829" s="491">
        <f t="shared" si="67"/>
        <v>48800</v>
      </c>
      <c r="J829" s="507">
        <f t="shared" si="62"/>
        <v>0</v>
      </c>
      <c r="K829" s="464">
        <f t="shared" si="63"/>
        <v>0</v>
      </c>
      <c r="L829" s="464">
        <f>IF(J829=1,SUM($J$6:J829),0)</f>
        <v>0</v>
      </c>
      <c r="M829" s="464">
        <f>IF(K829=1,SUM($K$6:K829),0)</f>
        <v>0</v>
      </c>
      <c r="N829" s="509">
        <f t="shared" si="64"/>
        <v>0</v>
      </c>
      <c r="O829" s="464">
        <f t="shared" si="65"/>
        <v>0</v>
      </c>
      <c r="P829" s="464">
        <f>IF(O829=1,SUM($O$6:O829),0)</f>
        <v>0</v>
      </c>
    </row>
    <row r="830" customHeight="1" spans="1:16">
      <c r="A830" s="483"/>
      <c r="B830" s="493">
        <v>19</v>
      </c>
      <c r="C830" s="203" t="s">
        <v>873</v>
      </c>
      <c r="D830" s="494" t="s">
        <v>24</v>
      </c>
      <c r="E830" s="495" t="s">
        <v>53</v>
      </c>
      <c r="F830" s="497">
        <v>3843100</v>
      </c>
      <c r="G830" s="497">
        <v>3843100</v>
      </c>
      <c r="H830" s="498"/>
      <c r="I830" s="491">
        <f t="shared" si="67"/>
        <v>3843100</v>
      </c>
      <c r="J830" s="507">
        <f t="shared" si="62"/>
        <v>0</v>
      </c>
      <c r="K830" s="464">
        <f t="shared" si="63"/>
        <v>0</v>
      </c>
      <c r="L830" s="464">
        <f>IF(J830=1,SUM($J$6:J830),0)</f>
        <v>0</v>
      </c>
      <c r="M830" s="464">
        <f>IF(K830=1,SUM($K$6:K830),0)</f>
        <v>0</v>
      </c>
      <c r="N830" s="509">
        <f t="shared" si="64"/>
        <v>0</v>
      </c>
      <c r="O830" s="464">
        <f t="shared" si="65"/>
        <v>0</v>
      </c>
      <c r="P830" s="464">
        <f>IF(O830=1,SUM($O$6:O830),0)</f>
        <v>0</v>
      </c>
    </row>
    <row r="831" customHeight="1" spans="1:16">
      <c r="A831" s="483"/>
      <c r="B831" s="493">
        <v>20</v>
      </c>
      <c r="C831" s="203" t="s">
        <v>874</v>
      </c>
      <c r="D831" s="494" t="s">
        <v>24</v>
      </c>
      <c r="E831" s="495" t="s">
        <v>53</v>
      </c>
      <c r="F831" s="497">
        <v>39700</v>
      </c>
      <c r="G831" s="497">
        <v>47200</v>
      </c>
      <c r="H831" s="498"/>
      <c r="I831" s="491">
        <f t="shared" si="67"/>
        <v>47200</v>
      </c>
      <c r="J831" s="507">
        <f t="shared" si="62"/>
        <v>0</v>
      </c>
      <c r="K831" s="464">
        <f t="shared" si="63"/>
        <v>0</v>
      </c>
      <c r="L831" s="464">
        <f>IF(J831=1,SUM($J$6:J831),0)</f>
        <v>0</v>
      </c>
      <c r="M831" s="464">
        <f>IF(K831=1,SUM($K$6:K831),0)</f>
        <v>0</v>
      </c>
      <c r="N831" s="509">
        <f t="shared" si="64"/>
        <v>0</v>
      </c>
      <c r="O831" s="464">
        <f t="shared" si="65"/>
        <v>0</v>
      </c>
      <c r="P831" s="464">
        <f>IF(O831=1,SUM($O$6:O831),0)</f>
        <v>0</v>
      </c>
    </row>
    <row r="832" customHeight="1" spans="1:16">
      <c r="A832" s="483"/>
      <c r="B832" s="493">
        <v>21</v>
      </c>
      <c r="C832" s="203" t="s">
        <v>875</v>
      </c>
      <c r="D832" s="494" t="s">
        <v>24</v>
      </c>
      <c r="E832" s="495" t="s">
        <v>53</v>
      </c>
      <c r="F832" s="497">
        <v>58000</v>
      </c>
      <c r="G832" s="497">
        <v>69000</v>
      </c>
      <c r="H832" s="498"/>
      <c r="I832" s="491">
        <f t="shared" si="67"/>
        <v>69000</v>
      </c>
      <c r="J832" s="507">
        <f t="shared" si="62"/>
        <v>0</v>
      </c>
      <c r="K832" s="464">
        <f t="shared" si="63"/>
        <v>0</v>
      </c>
      <c r="L832" s="464">
        <f>IF(J832=1,SUM($J$6:J832),0)</f>
        <v>0</v>
      </c>
      <c r="M832" s="464">
        <f>IF(K832=1,SUM($K$6:K832),0)</f>
        <v>0</v>
      </c>
      <c r="N832" s="509">
        <f t="shared" si="64"/>
        <v>0</v>
      </c>
      <c r="O832" s="464">
        <f t="shared" si="65"/>
        <v>0</v>
      </c>
      <c r="P832" s="464">
        <f>IF(O832=1,SUM($O$6:O832),0)</f>
        <v>0</v>
      </c>
    </row>
    <row r="833" customHeight="1" spans="1:16">
      <c r="A833" s="483"/>
      <c r="B833" s="493">
        <v>22</v>
      </c>
      <c r="C833" s="203" t="s">
        <v>876</v>
      </c>
      <c r="D833" s="494" t="s">
        <v>24</v>
      </c>
      <c r="E833" s="495" t="s">
        <v>53</v>
      </c>
      <c r="F833" s="497">
        <v>31300</v>
      </c>
      <c r="G833" s="497">
        <v>31300</v>
      </c>
      <c r="H833" s="498"/>
      <c r="I833" s="491">
        <f t="shared" si="67"/>
        <v>31300</v>
      </c>
      <c r="J833" s="507">
        <f t="shared" si="62"/>
        <v>0</v>
      </c>
      <c r="K833" s="464">
        <f t="shared" si="63"/>
        <v>0</v>
      </c>
      <c r="L833" s="464">
        <f>IF(J833=1,SUM($J$6:J833),0)</f>
        <v>0</v>
      </c>
      <c r="M833" s="464">
        <f>IF(K833=1,SUM($K$6:K833),0)</f>
        <v>0</v>
      </c>
      <c r="N833" s="509">
        <f t="shared" si="64"/>
        <v>0</v>
      </c>
      <c r="O833" s="464">
        <f t="shared" si="65"/>
        <v>0</v>
      </c>
      <c r="P833" s="464">
        <f>IF(O833=1,SUM($O$6:O833),0)</f>
        <v>0</v>
      </c>
    </row>
    <row r="834" customHeight="1" spans="1:16">
      <c r="A834" s="483"/>
      <c r="B834" s="493">
        <v>23</v>
      </c>
      <c r="C834" s="203" t="s">
        <v>877</v>
      </c>
      <c r="D834" s="494" t="s">
        <v>24</v>
      </c>
      <c r="E834" s="495" t="s">
        <v>53</v>
      </c>
      <c r="F834" s="497">
        <v>45600</v>
      </c>
      <c r="G834" s="497">
        <v>45600</v>
      </c>
      <c r="H834" s="498"/>
      <c r="I834" s="491">
        <f t="shared" si="67"/>
        <v>45600</v>
      </c>
      <c r="J834" s="507">
        <f t="shared" si="62"/>
        <v>0</v>
      </c>
      <c r="K834" s="464">
        <f t="shared" si="63"/>
        <v>0</v>
      </c>
      <c r="L834" s="464">
        <f>IF(J834=1,SUM($J$6:J834),0)</f>
        <v>0</v>
      </c>
      <c r="M834" s="464">
        <f>IF(K834=1,SUM($K$6:K834),0)</f>
        <v>0</v>
      </c>
      <c r="N834" s="509">
        <f t="shared" si="64"/>
        <v>0</v>
      </c>
      <c r="O834" s="464">
        <f t="shared" si="65"/>
        <v>0</v>
      </c>
      <c r="P834" s="464">
        <f>IF(O834=1,SUM($O$6:O834),0)</f>
        <v>0</v>
      </c>
    </row>
    <row r="835" customHeight="1" spans="1:16">
      <c r="A835" s="483"/>
      <c r="B835" s="493">
        <v>24</v>
      </c>
      <c r="C835" s="203" t="s">
        <v>878</v>
      </c>
      <c r="D835" s="494" t="s">
        <v>24</v>
      </c>
      <c r="E835" s="495" t="s">
        <v>53</v>
      </c>
      <c r="F835" s="497">
        <v>36600</v>
      </c>
      <c r="G835" s="497">
        <v>43500</v>
      </c>
      <c r="H835" s="498"/>
      <c r="I835" s="491">
        <f t="shared" si="67"/>
        <v>43500</v>
      </c>
      <c r="J835" s="507">
        <f t="shared" si="62"/>
        <v>0</v>
      </c>
      <c r="K835" s="464">
        <f t="shared" si="63"/>
        <v>0</v>
      </c>
      <c r="L835" s="464">
        <f>IF(J835=1,SUM($J$6:J835),0)</f>
        <v>0</v>
      </c>
      <c r="M835" s="464">
        <f>IF(K835=1,SUM($K$6:K835),0)</f>
        <v>0</v>
      </c>
      <c r="N835" s="509">
        <f t="shared" si="64"/>
        <v>0</v>
      </c>
      <c r="O835" s="464">
        <f t="shared" si="65"/>
        <v>0</v>
      </c>
      <c r="P835" s="464">
        <f>IF(O835=1,SUM($O$6:O835),0)</f>
        <v>0</v>
      </c>
    </row>
    <row r="836" customHeight="1" spans="1:16">
      <c r="A836" s="483"/>
      <c r="B836" s="493">
        <v>25</v>
      </c>
      <c r="C836" s="203" t="s">
        <v>879</v>
      </c>
      <c r="D836" s="494" t="s">
        <v>24</v>
      </c>
      <c r="E836" s="495" t="s">
        <v>53</v>
      </c>
      <c r="F836" s="497">
        <v>36600</v>
      </c>
      <c r="G836" s="497">
        <v>43500</v>
      </c>
      <c r="H836" s="498"/>
      <c r="I836" s="491">
        <f t="shared" si="67"/>
        <v>43500</v>
      </c>
      <c r="J836" s="507">
        <f t="shared" si="62"/>
        <v>0</v>
      </c>
      <c r="K836" s="464">
        <f t="shared" si="63"/>
        <v>0</v>
      </c>
      <c r="L836" s="464">
        <f>IF(J836=1,SUM($J$6:J836),0)</f>
        <v>0</v>
      </c>
      <c r="M836" s="464">
        <f>IF(K836=1,SUM($K$6:K836),0)</f>
        <v>0</v>
      </c>
      <c r="N836" s="509">
        <f t="shared" si="64"/>
        <v>0</v>
      </c>
      <c r="O836" s="464">
        <f t="shared" si="65"/>
        <v>0</v>
      </c>
      <c r="P836" s="464">
        <f>IF(O836=1,SUM($O$6:O836),0)</f>
        <v>0</v>
      </c>
    </row>
    <row r="837" customHeight="1" spans="1:16">
      <c r="A837" s="483"/>
      <c r="B837" s="493">
        <v>26</v>
      </c>
      <c r="C837" s="203" t="s">
        <v>880</v>
      </c>
      <c r="D837" s="494" t="s">
        <v>24</v>
      </c>
      <c r="E837" s="495" t="s">
        <v>53</v>
      </c>
      <c r="F837" s="497">
        <v>36600</v>
      </c>
      <c r="G837" s="497">
        <v>36600</v>
      </c>
      <c r="H837" s="498"/>
      <c r="I837" s="491">
        <f t="shared" si="67"/>
        <v>36600</v>
      </c>
      <c r="J837" s="507">
        <f t="shared" si="62"/>
        <v>0</v>
      </c>
      <c r="K837" s="464">
        <f t="shared" si="63"/>
        <v>0</v>
      </c>
      <c r="L837" s="464">
        <f>IF(J837=1,SUM($J$6:J837),0)</f>
        <v>0</v>
      </c>
      <c r="M837" s="464">
        <f>IF(K837=1,SUM($K$6:K837),0)</f>
        <v>0</v>
      </c>
      <c r="N837" s="509">
        <f t="shared" si="64"/>
        <v>0</v>
      </c>
      <c r="O837" s="464">
        <f t="shared" si="65"/>
        <v>0</v>
      </c>
      <c r="P837" s="464">
        <f>IF(O837=1,SUM($O$6:O837),0)</f>
        <v>0</v>
      </c>
    </row>
    <row r="838" customHeight="1" spans="1:16">
      <c r="A838" s="483"/>
      <c r="B838" s="493">
        <v>27</v>
      </c>
      <c r="C838" s="203" t="s">
        <v>881</v>
      </c>
      <c r="D838" s="494" t="s">
        <v>24</v>
      </c>
      <c r="E838" s="495" t="s">
        <v>53</v>
      </c>
      <c r="F838" s="497">
        <v>50900</v>
      </c>
      <c r="G838" s="497">
        <v>60500</v>
      </c>
      <c r="H838" s="498"/>
      <c r="I838" s="491">
        <f t="shared" si="67"/>
        <v>60500</v>
      </c>
      <c r="J838" s="507">
        <f t="shared" si="62"/>
        <v>0</v>
      </c>
      <c r="K838" s="464">
        <f t="shared" si="63"/>
        <v>0</v>
      </c>
      <c r="L838" s="464">
        <f>IF(J838=1,SUM($J$6:J838),0)</f>
        <v>0</v>
      </c>
      <c r="M838" s="464">
        <f>IF(K838=1,SUM($K$6:K838),0)</f>
        <v>0</v>
      </c>
      <c r="N838" s="509">
        <f t="shared" si="64"/>
        <v>0</v>
      </c>
      <c r="O838" s="464">
        <f t="shared" si="65"/>
        <v>0</v>
      </c>
      <c r="P838" s="464">
        <f>IF(O838=1,SUM($O$6:O838),0)</f>
        <v>0</v>
      </c>
    </row>
    <row r="839" customHeight="1" spans="1:16">
      <c r="A839" s="483"/>
      <c r="B839" s="493">
        <v>28</v>
      </c>
      <c r="C839" s="203" t="s">
        <v>882</v>
      </c>
      <c r="D839" s="494" t="s">
        <v>24</v>
      </c>
      <c r="E839" s="495" t="s">
        <v>53</v>
      </c>
      <c r="F839" s="497">
        <v>50900</v>
      </c>
      <c r="G839" s="497">
        <v>60500</v>
      </c>
      <c r="H839" s="498"/>
      <c r="I839" s="491">
        <f t="shared" si="67"/>
        <v>60500</v>
      </c>
      <c r="J839" s="507">
        <f t="shared" si="62"/>
        <v>0</v>
      </c>
      <c r="K839" s="464">
        <f t="shared" si="63"/>
        <v>0</v>
      </c>
      <c r="L839" s="464">
        <f>IF(J839=1,SUM($J$6:J839),0)</f>
        <v>0</v>
      </c>
      <c r="M839" s="464">
        <f>IF(K839=1,SUM($K$6:K839),0)</f>
        <v>0</v>
      </c>
      <c r="N839" s="509">
        <f t="shared" si="64"/>
        <v>0</v>
      </c>
      <c r="O839" s="464">
        <f t="shared" si="65"/>
        <v>0</v>
      </c>
      <c r="P839" s="464">
        <f>IF(O839=1,SUM($O$6:O839),0)</f>
        <v>0</v>
      </c>
    </row>
    <row r="840" customHeight="1" spans="1:16">
      <c r="A840" s="483"/>
      <c r="B840" s="493">
        <v>29</v>
      </c>
      <c r="C840" s="203" t="s">
        <v>883</v>
      </c>
      <c r="D840" s="494" t="s">
        <v>24</v>
      </c>
      <c r="E840" s="495" t="s">
        <v>53</v>
      </c>
      <c r="F840" s="497">
        <v>50900</v>
      </c>
      <c r="G840" s="497">
        <v>60500</v>
      </c>
      <c r="H840" s="498"/>
      <c r="I840" s="491">
        <f t="shared" si="67"/>
        <v>60500</v>
      </c>
      <c r="J840" s="507">
        <f t="shared" si="62"/>
        <v>0</v>
      </c>
      <c r="K840" s="464">
        <f t="shared" si="63"/>
        <v>0</v>
      </c>
      <c r="L840" s="464">
        <f>IF(J840=1,SUM($J$6:J840),0)</f>
        <v>0</v>
      </c>
      <c r="M840" s="464">
        <f>IF(K840=1,SUM($K$6:K840),0)</f>
        <v>0</v>
      </c>
      <c r="N840" s="509">
        <f t="shared" si="64"/>
        <v>0</v>
      </c>
      <c r="O840" s="464">
        <f t="shared" si="65"/>
        <v>0</v>
      </c>
      <c r="P840" s="464">
        <f>IF(O840=1,SUM($O$6:O840),0)</f>
        <v>0</v>
      </c>
    </row>
    <row r="841" customHeight="1" spans="1:16">
      <c r="A841" s="483"/>
      <c r="B841" s="493">
        <v>30</v>
      </c>
      <c r="C841" s="203" t="s">
        <v>884</v>
      </c>
      <c r="D841" s="494" t="s">
        <v>24</v>
      </c>
      <c r="E841" s="495" t="s">
        <v>53</v>
      </c>
      <c r="F841" s="497">
        <v>142600</v>
      </c>
      <c r="G841" s="497">
        <v>169600</v>
      </c>
      <c r="H841" s="498"/>
      <c r="I841" s="491">
        <f t="shared" si="67"/>
        <v>169600</v>
      </c>
      <c r="J841" s="507">
        <f t="shared" ref="J841:J904" si="68">IF(D841="MDU-KD",1,0)</f>
        <v>0</v>
      </c>
      <c r="K841" s="464">
        <f t="shared" ref="K841:K904" si="69">IF(D841="HDW",1,0)</f>
        <v>0</v>
      </c>
      <c r="L841" s="464">
        <f>IF(J841=1,SUM($J$6:J841),0)</f>
        <v>0</v>
      </c>
      <c r="M841" s="464">
        <f>IF(K841=1,SUM($K$6:K841),0)</f>
        <v>0</v>
      </c>
      <c r="N841" s="509">
        <f t="shared" ref="N841:N904" si="70">IF(L841=0,M841,L841)</f>
        <v>0</v>
      </c>
      <c r="O841" s="464">
        <f t="shared" ref="O841:O904" si="71">IF(E841=0,0,IF(LEFT(C841,11)="Tiang Beton",1,0))</f>
        <v>0</v>
      </c>
      <c r="P841" s="464">
        <f>IF(O841=1,SUM($O$6:O841),0)</f>
        <v>0</v>
      </c>
    </row>
    <row r="842" customHeight="1" spans="1:16">
      <c r="A842" s="483"/>
      <c r="B842" s="493">
        <v>31</v>
      </c>
      <c r="C842" s="203" t="s">
        <v>885</v>
      </c>
      <c r="D842" s="494" t="s">
        <v>24</v>
      </c>
      <c r="E842" s="495" t="s">
        <v>53</v>
      </c>
      <c r="F842" s="497">
        <v>142600</v>
      </c>
      <c r="G842" s="497">
        <v>169600</v>
      </c>
      <c r="H842" s="498"/>
      <c r="I842" s="491">
        <f t="shared" si="67"/>
        <v>169600</v>
      </c>
      <c r="J842" s="507">
        <f t="shared" si="68"/>
        <v>0</v>
      </c>
      <c r="K842" s="464">
        <f t="shared" si="69"/>
        <v>0</v>
      </c>
      <c r="L842" s="464">
        <f>IF(J842=1,SUM($J$6:J842),0)</f>
        <v>0</v>
      </c>
      <c r="M842" s="464">
        <f>IF(K842=1,SUM($K$6:K842),0)</f>
        <v>0</v>
      </c>
      <c r="N842" s="509">
        <f t="shared" si="70"/>
        <v>0</v>
      </c>
      <c r="O842" s="464">
        <f t="shared" si="71"/>
        <v>0</v>
      </c>
      <c r="P842" s="464">
        <f>IF(O842=1,SUM($O$6:O842),0)</f>
        <v>0</v>
      </c>
    </row>
    <row r="843" customHeight="1" spans="1:16">
      <c r="A843" s="483"/>
      <c r="B843" s="493">
        <v>32</v>
      </c>
      <c r="C843" s="203" t="s">
        <v>886</v>
      </c>
      <c r="D843" s="494" t="s">
        <v>24</v>
      </c>
      <c r="E843" s="495" t="s">
        <v>53</v>
      </c>
      <c r="F843" s="497">
        <v>54400</v>
      </c>
      <c r="G843" s="497">
        <v>64700</v>
      </c>
      <c r="H843" s="498"/>
      <c r="I843" s="491">
        <f t="shared" si="67"/>
        <v>64700</v>
      </c>
      <c r="J843" s="507">
        <f t="shared" si="68"/>
        <v>0</v>
      </c>
      <c r="K843" s="464">
        <f t="shared" si="69"/>
        <v>0</v>
      </c>
      <c r="L843" s="464">
        <f>IF(J843=1,SUM($J$6:J843),0)</f>
        <v>0</v>
      </c>
      <c r="M843" s="464">
        <f>IF(K843=1,SUM($K$6:K843),0)</f>
        <v>0</v>
      </c>
      <c r="N843" s="509">
        <f t="shared" si="70"/>
        <v>0</v>
      </c>
      <c r="O843" s="464">
        <f t="shared" si="71"/>
        <v>0</v>
      </c>
      <c r="P843" s="464">
        <f>IF(O843=1,SUM($O$6:O843),0)</f>
        <v>0</v>
      </c>
    </row>
    <row r="844" customHeight="1" spans="1:16">
      <c r="A844" s="483"/>
      <c r="B844" s="493">
        <v>33</v>
      </c>
      <c r="C844" s="203" t="s">
        <v>887</v>
      </c>
      <c r="D844" s="494" t="s">
        <v>24</v>
      </c>
      <c r="E844" s="495" t="s">
        <v>53</v>
      </c>
      <c r="F844" s="497">
        <v>50700</v>
      </c>
      <c r="G844" s="497">
        <v>55500</v>
      </c>
      <c r="H844" s="498"/>
      <c r="I844" s="491">
        <f t="shared" si="67"/>
        <v>55500</v>
      </c>
      <c r="J844" s="507">
        <f t="shared" si="68"/>
        <v>0</v>
      </c>
      <c r="K844" s="464">
        <f t="shared" si="69"/>
        <v>0</v>
      </c>
      <c r="L844" s="464">
        <f>IF(J844=1,SUM($J$6:J844),0)</f>
        <v>0</v>
      </c>
      <c r="M844" s="464">
        <f>IF(K844=1,SUM($K$6:K844),0)</f>
        <v>0</v>
      </c>
      <c r="N844" s="509">
        <f t="shared" si="70"/>
        <v>0</v>
      </c>
      <c r="O844" s="464">
        <f t="shared" si="71"/>
        <v>0</v>
      </c>
      <c r="P844" s="464">
        <f>IF(O844=1,SUM($O$6:O844),0)</f>
        <v>0</v>
      </c>
    </row>
    <row r="845" customHeight="1" spans="1:16">
      <c r="A845" s="483"/>
      <c r="B845" s="493">
        <v>34</v>
      </c>
      <c r="C845" s="203" t="s">
        <v>888</v>
      </c>
      <c r="D845" s="494" t="s">
        <v>24</v>
      </c>
      <c r="E845" s="495" t="s">
        <v>53</v>
      </c>
      <c r="F845" s="497">
        <v>50700</v>
      </c>
      <c r="G845" s="497">
        <v>55500</v>
      </c>
      <c r="H845" s="498"/>
      <c r="I845" s="491">
        <f t="shared" si="67"/>
        <v>55500</v>
      </c>
      <c r="J845" s="507">
        <f t="shared" si="68"/>
        <v>0</v>
      </c>
      <c r="K845" s="464">
        <f t="shared" si="69"/>
        <v>0</v>
      </c>
      <c r="L845" s="464">
        <f>IF(J845=1,SUM($J$6:J845),0)</f>
        <v>0</v>
      </c>
      <c r="M845" s="464">
        <f>IF(K845=1,SUM($K$6:K845),0)</f>
        <v>0</v>
      </c>
      <c r="N845" s="509">
        <f t="shared" si="70"/>
        <v>0</v>
      </c>
      <c r="O845" s="464">
        <f t="shared" si="71"/>
        <v>0</v>
      </c>
      <c r="P845" s="464">
        <f>IF(O845=1,SUM($O$6:O845),0)</f>
        <v>0</v>
      </c>
    </row>
    <row r="846" customHeight="1" spans="1:16">
      <c r="A846" s="483"/>
      <c r="B846" s="493">
        <v>35</v>
      </c>
      <c r="C846" s="203" t="s">
        <v>889</v>
      </c>
      <c r="D846" s="494" t="s">
        <v>24</v>
      </c>
      <c r="E846" s="495" t="s">
        <v>53</v>
      </c>
      <c r="F846" s="497">
        <v>762100</v>
      </c>
      <c r="G846" s="497">
        <v>762100</v>
      </c>
      <c r="H846" s="498"/>
      <c r="I846" s="491">
        <f t="shared" si="67"/>
        <v>762100</v>
      </c>
      <c r="J846" s="507">
        <f t="shared" si="68"/>
        <v>0</v>
      </c>
      <c r="K846" s="464">
        <f t="shared" si="69"/>
        <v>0</v>
      </c>
      <c r="L846" s="464">
        <f>IF(J846=1,SUM($J$6:J846),0)</f>
        <v>0</v>
      </c>
      <c r="M846" s="464">
        <f>IF(K846=1,SUM($K$6:K846),0)</f>
        <v>0</v>
      </c>
      <c r="N846" s="509">
        <f t="shared" si="70"/>
        <v>0</v>
      </c>
      <c r="O846" s="464">
        <f t="shared" si="71"/>
        <v>0</v>
      </c>
      <c r="P846" s="464">
        <f>IF(O846=1,SUM($O$6:O846),0)</f>
        <v>0</v>
      </c>
    </row>
    <row r="847" customHeight="1" spans="1:16">
      <c r="A847" s="483"/>
      <c r="B847" s="493">
        <v>36</v>
      </c>
      <c r="C847" s="203" t="s">
        <v>890</v>
      </c>
      <c r="D847" s="494" t="s">
        <v>24</v>
      </c>
      <c r="E847" s="495" t="s">
        <v>53</v>
      </c>
      <c r="F847" s="497">
        <v>13000</v>
      </c>
      <c r="G847" s="497">
        <v>14900</v>
      </c>
      <c r="H847" s="498"/>
      <c r="I847" s="491">
        <f t="shared" si="67"/>
        <v>14900</v>
      </c>
      <c r="J847" s="507">
        <f t="shared" si="68"/>
        <v>0</v>
      </c>
      <c r="K847" s="464">
        <f t="shared" si="69"/>
        <v>0</v>
      </c>
      <c r="L847" s="464">
        <f>IF(J847=1,SUM($J$6:J847),0)</f>
        <v>0</v>
      </c>
      <c r="M847" s="464">
        <f>IF(K847=1,SUM($K$6:K847),0)</f>
        <v>0</v>
      </c>
      <c r="N847" s="509">
        <f t="shared" si="70"/>
        <v>0</v>
      </c>
      <c r="O847" s="464">
        <f t="shared" si="71"/>
        <v>0</v>
      </c>
      <c r="P847" s="464">
        <f>IF(O847=1,SUM($O$6:O847),0)</f>
        <v>0</v>
      </c>
    </row>
    <row r="848" customHeight="1" spans="1:16">
      <c r="A848" s="483"/>
      <c r="B848" s="493">
        <v>38</v>
      </c>
      <c r="C848" s="203" t="s">
        <v>891</v>
      </c>
      <c r="D848" s="494" t="s">
        <v>24</v>
      </c>
      <c r="E848" s="495" t="s">
        <v>53</v>
      </c>
      <c r="F848" s="497">
        <v>614700</v>
      </c>
      <c r="G848" s="497">
        <v>614700</v>
      </c>
      <c r="H848" s="498"/>
      <c r="I848" s="491">
        <f t="shared" si="67"/>
        <v>614700</v>
      </c>
      <c r="J848" s="507">
        <f t="shared" si="68"/>
        <v>0</v>
      </c>
      <c r="K848" s="464">
        <f t="shared" si="69"/>
        <v>0</v>
      </c>
      <c r="L848" s="464">
        <f>IF(J848=1,SUM($J$6:J848),0)</f>
        <v>0</v>
      </c>
      <c r="M848" s="464">
        <f>IF(K848=1,SUM($K$6:K848),0)</f>
        <v>0</v>
      </c>
      <c r="N848" s="509">
        <f t="shared" si="70"/>
        <v>0</v>
      </c>
      <c r="O848" s="464">
        <f t="shared" si="71"/>
        <v>0</v>
      </c>
      <c r="P848" s="464">
        <f>IF(O848=1,SUM($O$6:O848),0)</f>
        <v>0</v>
      </c>
    </row>
    <row r="849" customHeight="1" spans="1:16">
      <c r="A849" s="483"/>
      <c r="B849" s="493">
        <v>39</v>
      </c>
      <c r="C849" s="203" t="s">
        <v>892</v>
      </c>
      <c r="D849" s="494" t="s">
        <v>24</v>
      </c>
      <c r="E849" s="495" t="s">
        <v>53</v>
      </c>
      <c r="F849" s="497">
        <v>829000</v>
      </c>
      <c r="G849" s="497">
        <v>829000</v>
      </c>
      <c r="H849" s="498"/>
      <c r="I849" s="491">
        <f t="shared" si="67"/>
        <v>829000</v>
      </c>
      <c r="J849" s="507">
        <f t="shared" si="68"/>
        <v>0</v>
      </c>
      <c r="K849" s="464">
        <f t="shared" si="69"/>
        <v>0</v>
      </c>
      <c r="L849" s="464">
        <f>IF(J849=1,SUM($J$6:J849),0)</f>
        <v>0</v>
      </c>
      <c r="M849" s="464">
        <f>IF(K849=1,SUM($K$6:K849),0)</f>
        <v>0</v>
      </c>
      <c r="N849" s="509">
        <f t="shared" si="70"/>
        <v>0</v>
      </c>
      <c r="O849" s="464">
        <f t="shared" si="71"/>
        <v>0</v>
      </c>
      <c r="P849" s="464">
        <f>IF(O849=1,SUM($O$6:O849),0)</f>
        <v>0</v>
      </c>
    </row>
    <row r="850" customHeight="1" spans="1:16">
      <c r="A850" s="483"/>
      <c r="B850" s="493">
        <v>41</v>
      </c>
      <c r="C850" s="203" t="s">
        <v>893</v>
      </c>
      <c r="D850" s="494" t="s">
        <v>24</v>
      </c>
      <c r="E850" s="495" t="s">
        <v>53</v>
      </c>
      <c r="F850" s="497">
        <v>179200</v>
      </c>
      <c r="G850" s="497">
        <v>179200</v>
      </c>
      <c r="H850" s="498"/>
      <c r="I850" s="491">
        <f t="shared" si="67"/>
        <v>179200</v>
      </c>
      <c r="J850" s="507">
        <f t="shared" si="68"/>
        <v>0</v>
      </c>
      <c r="K850" s="464">
        <f t="shared" si="69"/>
        <v>0</v>
      </c>
      <c r="L850" s="464">
        <f>IF(J850=1,SUM($J$6:J850),0)</f>
        <v>0</v>
      </c>
      <c r="M850" s="464">
        <f>IF(K850=1,SUM($K$6:K850),0)</f>
        <v>0</v>
      </c>
      <c r="N850" s="509">
        <f t="shared" si="70"/>
        <v>0</v>
      </c>
      <c r="O850" s="464">
        <f t="shared" si="71"/>
        <v>0</v>
      </c>
      <c r="P850" s="464">
        <f>IF(O850=1,SUM($O$6:O850),0)</f>
        <v>0</v>
      </c>
    </row>
    <row r="851" customHeight="1" spans="1:16">
      <c r="A851" s="483"/>
      <c r="B851" s="493">
        <v>42</v>
      </c>
      <c r="C851" s="203" t="s">
        <v>894</v>
      </c>
      <c r="D851" s="494" t="s">
        <v>24</v>
      </c>
      <c r="E851" s="495" t="s">
        <v>895</v>
      </c>
      <c r="F851" s="497">
        <v>14370.7666666667</v>
      </c>
      <c r="G851" s="497">
        <v>14370.7666666667</v>
      </c>
      <c r="H851" s="498"/>
      <c r="I851" s="491">
        <f t="shared" si="67"/>
        <v>14370.7666666667</v>
      </c>
      <c r="J851" s="507">
        <f t="shared" si="68"/>
        <v>0</v>
      </c>
      <c r="K851" s="464">
        <f t="shared" si="69"/>
        <v>0</v>
      </c>
      <c r="L851" s="464">
        <f>IF(J851=1,SUM($J$6:J851),0)</f>
        <v>0</v>
      </c>
      <c r="M851" s="464">
        <f>IF(K851=1,SUM($K$6:K851),0)</f>
        <v>0</v>
      </c>
      <c r="N851" s="509">
        <f t="shared" si="70"/>
        <v>0</v>
      </c>
      <c r="O851" s="464">
        <f t="shared" si="71"/>
        <v>0</v>
      </c>
      <c r="P851" s="464">
        <f>IF(O851=1,SUM($O$6:O851),0)</f>
        <v>0</v>
      </c>
    </row>
    <row r="852" customHeight="1" spans="1:16">
      <c r="A852" s="483"/>
      <c r="B852" s="493"/>
      <c r="C852" s="203"/>
      <c r="D852" s="494" t="s">
        <v>122</v>
      </c>
      <c r="E852" s="495"/>
      <c r="F852" s="497"/>
      <c r="G852" s="497"/>
      <c r="H852" s="498"/>
      <c r="I852" s="491">
        <f t="shared" si="67"/>
        <v>0</v>
      </c>
      <c r="J852" s="507">
        <f t="shared" si="68"/>
        <v>0</v>
      </c>
      <c r="K852" s="464">
        <f t="shared" si="69"/>
        <v>0</v>
      </c>
      <c r="L852" s="464">
        <f>IF(J852=1,SUM($J$6:J852),0)</f>
        <v>0</v>
      </c>
      <c r="M852" s="464">
        <f>IF(K852=1,SUM($K$6:K852),0)</f>
        <v>0</v>
      </c>
      <c r="N852" s="509">
        <f t="shared" si="70"/>
        <v>0</v>
      </c>
      <c r="O852" s="464">
        <f t="shared" si="71"/>
        <v>0</v>
      </c>
      <c r="P852" s="464">
        <f>IF(O852=1,SUM($O$6:O852),0)</f>
        <v>0</v>
      </c>
    </row>
    <row r="853" customHeight="1" spans="1:16">
      <c r="A853" s="483"/>
      <c r="B853" s="493" t="s">
        <v>705</v>
      </c>
      <c r="C853" s="203" t="s">
        <v>896</v>
      </c>
      <c r="D853" s="494" t="s">
        <v>122</v>
      </c>
      <c r="E853" s="495"/>
      <c r="F853" s="497"/>
      <c r="G853" s="497"/>
      <c r="H853" s="498"/>
      <c r="I853" s="491">
        <f t="shared" si="67"/>
        <v>0</v>
      </c>
      <c r="J853" s="507">
        <f t="shared" si="68"/>
        <v>0</v>
      </c>
      <c r="K853" s="464">
        <f t="shared" si="69"/>
        <v>0</v>
      </c>
      <c r="L853" s="464">
        <f>IF(J853=1,SUM($J$6:J853),0)</f>
        <v>0</v>
      </c>
      <c r="M853" s="464">
        <f>IF(K853=1,SUM($K$6:K853),0)</f>
        <v>0</v>
      </c>
      <c r="N853" s="509">
        <f t="shared" si="70"/>
        <v>0</v>
      </c>
      <c r="O853" s="464">
        <f t="shared" si="71"/>
        <v>0</v>
      </c>
      <c r="P853" s="464">
        <f>IF(O853=1,SUM($O$6:O853),0)</f>
        <v>0</v>
      </c>
    </row>
    <row r="854" customHeight="1" spans="1:16">
      <c r="A854" s="483"/>
      <c r="B854" s="493">
        <v>1</v>
      </c>
      <c r="C854" s="203" t="s">
        <v>897</v>
      </c>
      <c r="D854" s="494" t="s">
        <v>24</v>
      </c>
      <c r="E854" s="495" t="s">
        <v>53</v>
      </c>
      <c r="F854" s="497">
        <v>1568200</v>
      </c>
      <c r="G854" s="497">
        <v>1568200</v>
      </c>
      <c r="H854" s="498"/>
      <c r="I854" s="491">
        <f t="shared" si="67"/>
        <v>1568200</v>
      </c>
      <c r="J854" s="507">
        <f t="shared" si="68"/>
        <v>0</v>
      </c>
      <c r="K854" s="464">
        <f t="shared" si="69"/>
        <v>0</v>
      </c>
      <c r="L854" s="464">
        <f>IF(J854=1,SUM($J$6:J854),0)</f>
        <v>0</v>
      </c>
      <c r="M854" s="464">
        <f>IF(K854=1,SUM($K$6:K854),0)</f>
        <v>0</v>
      </c>
      <c r="N854" s="509">
        <f t="shared" si="70"/>
        <v>0</v>
      </c>
      <c r="O854" s="464">
        <f t="shared" si="71"/>
        <v>0</v>
      </c>
      <c r="P854" s="464">
        <f>IF(O854=1,SUM($O$6:O854),0)</f>
        <v>0</v>
      </c>
    </row>
    <row r="855" customHeight="1" spans="1:16">
      <c r="A855" s="483"/>
      <c r="B855" s="493">
        <v>2</v>
      </c>
      <c r="C855" s="203" t="s">
        <v>898</v>
      </c>
      <c r="D855" s="494" t="s">
        <v>24</v>
      </c>
      <c r="E855" s="495" t="s">
        <v>53</v>
      </c>
      <c r="F855" s="497">
        <v>3467100</v>
      </c>
      <c r="G855" s="497">
        <v>3467100</v>
      </c>
      <c r="H855" s="498"/>
      <c r="I855" s="491">
        <f t="shared" si="67"/>
        <v>3467100</v>
      </c>
      <c r="J855" s="507">
        <f t="shared" si="68"/>
        <v>0</v>
      </c>
      <c r="K855" s="464">
        <f t="shared" si="69"/>
        <v>0</v>
      </c>
      <c r="L855" s="464">
        <f>IF(J855=1,SUM($J$6:J855),0)</f>
        <v>0</v>
      </c>
      <c r="M855" s="464">
        <f>IF(K855=1,SUM($K$6:K855),0)</f>
        <v>0</v>
      </c>
      <c r="N855" s="509">
        <f t="shared" si="70"/>
        <v>0</v>
      </c>
      <c r="O855" s="464">
        <f t="shared" si="71"/>
        <v>0</v>
      </c>
      <c r="P855" s="464">
        <f>IF(O855=1,SUM($O$6:O855),0)</f>
        <v>0</v>
      </c>
    </row>
    <row r="856" customHeight="1" spans="1:16">
      <c r="A856" s="483"/>
      <c r="B856" s="493">
        <v>3</v>
      </c>
      <c r="C856" s="203" t="s">
        <v>899</v>
      </c>
      <c r="D856" s="494" t="s">
        <v>24</v>
      </c>
      <c r="E856" s="495" t="s">
        <v>53</v>
      </c>
      <c r="F856" s="497">
        <v>3467100</v>
      </c>
      <c r="G856" s="497">
        <v>3467100</v>
      </c>
      <c r="H856" s="498"/>
      <c r="I856" s="491">
        <f t="shared" si="67"/>
        <v>3467100</v>
      </c>
      <c r="J856" s="507">
        <f t="shared" si="68"/>
        <v>0</v>
      </c>
      <c r="K856" s="464">
        <f t="shared" si="69"/>
        <v>0</v>
      </c>
      <c r="L856" s="464">
        <f>IF(J856=1,SUM($J$6:J856),0)</f>
        <v>0</v>
      </c>
      <c r="M856" s="464">
        <f>IF(K856=1,SUM($K$6:K856),0)</f>
        <v>0</v>
      </c>
      <c r="N856" s="509">
        <f t="shared" si="70"/>
        <v>0</v>
      </c>
      <c r="O856" s="464">
        <f t="shared" si="71"/>
        <v>0</v>
      </c>
      <c r="P856" s="464">
        <f>IF(O856=1,SUM($O$6:O856),0)</f>
        <v>0</v>
      </c>
    </row>
    <row r="857" customHeight="1" spans="1:16">
      <c r="A857" s="483"/>
      <c r="B857" s="493">
        <v>4</v>
      </c>
      <c r="C857" s="203" t="s">
        <v>900</v>
      </c>
      <c r="D857" s="494" t="s">
        <v>24</v>
      </c>
      <c r="E857" s="495" t="s">
        <v>53</v>
      </c>
      <c r="F857" s="497">
        <v>1515700</v>
      </c>
      <c r="G857" s="497">
        <v>1515700</v>
      </c>
      <c r="H857" s="498"/>
      <c r="I857" s="491">
        <f t="shared" si="67"/>
        <v>1515700</v>
      </c>
      <c r="J857" s="507">
        <f t="shared" si="68"/>
        <v>0</v>
      </c>
      <c r="K857" s="464">
        <f t="shared" si="69"/>
        <v>0</v>
      </c>
      <c r="L857" s="464">
        <f>IF(J857=1,SUM($J$6:J857),0)</f>
        <v>0</v>
      </c>
      <c r="M857" s="464">
        <f>IF(K857=1,SUM($K$6:K857),0)</f>
        <v>0</v>
      </c>
      <c r="N857" s="509">
        <f t="shared" si="70"/>
        <v>0</v>
      </c>
      <c r="O857" s="464">
        <f t="shared" si="71"/>
        <v>0</v>
      </c>
      <c r="P857" s="464">
        <f>IF(O857=1,SUM($O$6:O857),0)</f>
        <v>0</v>
      </c>
    </row>
    <row r="858" customHeight="1" spans="1:16">
      <c r="A858" s="483"/>
      <c r="B858" s="493"/>
      <c r="C858" s="203"/>
      <c r="D858" s="494"/>
      <c r="E858" s="495"/>
      <c r="F858" s="497"/>
      <c r="G858" s="497"/>
      <c r="H858" s="498"/>
      <c r="I858" s="491">
        <f t="shared" si="67"/>
        <v>0</v>
      </c>
      <c r="J858" s="507">
        <f t="shared" si="68"/>
        <v>0</v>
      </c>
      <c r="K858" s="464">
        <f t="shared" si="69"/>
        <v>0</v>
      </c>
      <c r="L858" s="464">
        <f>IF(J858=1,SUM($J$6:J858),0)</f>
        <v>0</v>
      </c>
      <c r="M858" s="464">
        <f>IF(K858=1,SUM($K$6:K858),0)</f>
        <v>0</v>
      </c>
      <c r="N858" s="509">
        <f t="shared" si="70"/>
        <v>0</v>
      </c>
      <c r="O858" s="464">
        <f t="shared" si="71"/>
        <v>0</v>
      </c>
      <c r="P858" s="464">
        <f>IF(O858=1,SUM($O$6:O858),0)</f>
        <v>0</v>
      </c>
    </row>
    <row r="859" customHeight="1" spans="1:16">
      <c r="A859" s="483"/>
      <c r="B859" s="493" t="s">
        <v>705</v>
      </c>
      <c r="C859" s="203" t="s">
        <v>901</v>
      </c>
      <c r="D859" s="494" t="s">
        <v>122</v>
      </c>
      <c r="E859" s="495"/>
      <c r="F859" s="497"/>
      <c r="G859" s="497"/>
      <c r="H859" s="498"/>
      <c r="I859" s="491">
        <f t="shared" si="67"/>
        <v>0</v>
      </c>
      <c r="J859" s="507">
        <f t="shared" si="68"/>
        <v>0</v>
      </c>
      <c r="K859" s="464">
        <f t="shared" si="69"/>
        <v>0</v>
      </c>
      <c r="L859" s="464">
        <f>IF(J859=1,SUM($J$6:J859),0)</f>
        <v>0</v>
      </c>
      <c r="M859" s="464">
        <f>IF(K859=1,SUM($K$6:K859),0)</f>
        <v>0</v>
      </c>
      <c r="N859" s="509">
        <f t="shared" si="70"/>
        <v>0</v>
      </c>
      <c r="O859" s="464">
        <f t="shared" si="71"/>
        <v>0</v>
      </c>
      <c r="P859" s="464">
        <f>IF(O859=1,SUM($O$6:O859),0)</f>
        <v>0</v>
      </c>
    </row>
    <row r="860" customHeight="1" spans="1:16">
      <c r="A860" s="483"/>
      <c r="B860" s="493">
        <v>1</v>
      </c>
      <c r="C860" s="203" t="s">
        <v>902</v>
      </c>
      <c r="D860" s="494" t="s">
        <v>24</v>
      </c>
      <c r="E860" s="495" t="s">
        <v>903</v>
      </c>
      <c r="F860" s="497">
        <v>475700</v>
      </c>
      <c r="G860" s="497">
        <v>475700</v>
      </c>
      <c r="H860" s="498"/>
      <c r="I860" s="491">
        <f t="shared" si="67"/>
        <v>475700</v>
      </c>
      <c r="J860" s="507">
        <f t="shared" si="68"/>
        <v>0</v>
      </c>
      <c r="K860" s="464">
        <f t="shared" si="69"/>
        <v>0</v>
      </c>
      <c r="L860" s="464">
        <f>IF(J860=1,SUM($J$6:J860),0)</f>
        <v>0</v>
      </c>
      <c r="M860" s="464">
        <f>IF(K860=1,SUM($K$6:K860),0)</f>
        <v>0</v>
      </c>
      <c r="N860" s="509">
        <f t="shared" si="70"/>
        <v>0</v>
      </c>
      <c r="O860" s="464">
        <f t="shared" si="71"/>
        <v>0</v>
      </c>
      <c r="P860" s="464">
        <f>IF(O860=1,SUM($O$6:O860),0)</f>
        <v>0</v>
      </c>
    </row>
    <row r="861" customHeight="1" spans="1:16">
      <c r="A861" s="483"/>
      <c r="B861" s="493">
        <v>2</v>
      </c>
      <c r="C861" s="203" t="s">
        <v>904</v>
      </c>
      <c r="D861" s="494" t="s">
        <v>24</v>
      </c>
      <c r="E861" s="495" t="s">
        <v>903</v>
      </c>
      <c r="F861" s="497">
        <v>475700</v>
      </c>
      <c r="G861" s="497">
        <v>475700</v>
      </c>
      <c r="H861" s="498"/>
      <c r="I861" s="491">
        <f t="shared" si="67"/>
        <v>475700</v>
      </c>
      <c r="J861" s="507">
        <f t="shared" si="68"/>
        <v>0</v>
      </c>
      <c r="K861" s="464">
        <f t="shared" si="69"/>
        <v>0</v>
      </c>
      <c r="L861" s="464">
        <f>IF(J861=1,SUM($J$6:J861),0)</f>
        <v>0</v>
      </c>
      <c r="M861" s="464">
        <f>IF(K861=1,SUM($K$6:K861),0)</f>
        <v>0</v>
      </c>
      <c r="N861" s="509">
        <f t="shared" si="70"/>
        <v>0</v>
      </c>
      <c r="O861" s="464">
        <f t="shared" si="71"/>
        <v>0</v>
      </c>
      <c r="P861" s="464">
        <f>IF(O861=1,SUM($O$6:O861),0)</f>
        <v>0</v>
      </c>
    </row>
    <row r="862" customHeight="1" spans="1:16">
      <c r="A862" s="483"/>
      <c r="B862" s="493">
        <v>3</v>
      </c>
      <c r="C862" s="203" t="s">
        <v>905</v>
      </c>
      <c r="D862" s="494" t="s">
        <v>24</v>
      </c>
      <c r="E862" s="495" t="s">
        <v>903</v>
      </c>
      <c r="F862" s="497">
        <v>371300</v>
      </c>
      <c r="G862" s="497">
        <v>371300</v>
      </c>
      <c r="H862" s="498"/>
      <c r="I862" s="491">
        <f t="shared" si="67"/>
        <v>371300</v>
      </c>
      <c r="J862" s="507">
        <f t="shared" si="68"/>
        <v>0</v>
      </c>
      <c r="K862" s="464">
        <f t="shared" si="69"/>
        <v>0</v>
      </c>
      <c r="L862" s="464">
        <f>IF(J862=1,SUM($J$6:J862),0)</f>
        <v>0</v>
      </c>
      <c r="M862" s="464">
        <f>IF(K862=1,SUM($K$6:K862),0)</f>
        <v>0</v>
      </c>
      <c r="N862" s="509">
        <f t="shared" si="70"/>
        <v>0</v>
      </c>
      <c r="O862" s="464">
        <f t="shared" si="71"/>
        <v>0</v>
      </c>
      <c r="P862" s="464">
        <f>IF(O862=1,SUM($O$6:O862),0)</f>
        <v>0</v>
      </c>
    </row>
    <row r="863" customHeight="1" spans="1:16">
      <c r="A863" s="483"/>
      <c r="B863" s="493">
        <v>4</v>
      </c>
      <c r="C863" s="203" t="s">
        <v>906</v>
      </c>
      <c r="D863" s="494" t="s">
        <v>24</v>
      </c>
      <c r="E863" s="495" t="s">
        <v>903</v>
      </c>
      <c r="F863" s="497">
        <v>351700</v>
      </c>
      <c r="G863" s="497">
        <v>351700</v>
      </c>
      <c r="H863" s="498"/>
      <c r="I863" s="491">
        <f t="shared" si="67"/>
        <v>351700</v>
      </c>
      <c r="J863" s="507">
        <f t="shared" si="68"/>
        <v>0</v>
      </c>
      <c r="K863" s="464">
        <f t="shared" si="69"/>
        <v>0</v>
      </c>
      <c r="L863" s="464">
        <f>IF(J863=1,SUM($J$6:J863),0)</f>
        <v>0</v>
      </c>
      <c r="M863" s="464">
        <f>IF(K863=1,SUM($K$6:K863),0)</f>
        <v>0</v>
      </c>
      <c r="N863" s="509">
        <f t="shared" si="70"/>
        <v>0</v>
      </c>
      <c r="O863" s="464">
        <f t="shared" si="71"/>
        <v>0</v>
      </c>
      <c r="P863" s="464">
        <f>IF(O863=1,SUM($O$6:O863),0)</f>
        <v>0</v>
      </c>
    </row>
    <row r="864" customHeight="1" spans="1:16">
      <c r="A864" s="483"/>
      <c r="B864" s="493">
        <v>5</v>
      </c>
      <c r="C864" s="203" t="s">
        <v>907</v>
      </c>
      <c r="D864" s="494" t="s">
        <v>24</v>
      </c>
      <c r="E864" s="495" t="s">
        <v>903</v>
      </c>
      <c r="F864" s="497">
        <v>300100</v>
      </c>
      <c r="G864" s="497">
        <v>300100</v>
      </c>
      <c r="H864" s="498"/>
      <c r="I864" s="491">
        <f t="shared" si="67"/>
        <v>300100</v>
      </c>
      <c r="J864" s="507">
        <f t="shared" si="68"/>
        <v>0</v>
      </c>
      <c r="K864" s="464">
        <f t="shared" si="69"/>
        <v>0</v>
      </c>
      <c r="L864" s="464">
        <f>IF(J864=1,SUM($J$6:J864),0)</f>
        <v>0</v>
      </c>
      <c r="M864" s="464">
        <f>IF(K864=1,SUM($K$6:K864),0)</f>
        <v>0</v>
      </c>
      <c r="N864" s="509">
        <f t="shared" si="70"/>
        <v>0</v>
      </c>
      <c r="O864" s="464">
        <f t="shared" si="71"/>
        <v>0</v>
      </c>
      <c r="P864" s="464">
        <f>IF(O864=1,SUM($O$6:O864),0)</f>
        <v>0</v>
      </c>
    </row>
    <row r="865" customHeight="1" spans="1:16">
      <c r="A865" s="483"/>
      <c r="B865" s="493">
        <v>6</v>
      </c>
      <c r="C865" s="203" t="s">
        <v>908</v>
      </c>
      <c r="D865" s="494" t="s">
        <v>24</v>
      </c>
      <c r="E865" s="495" t="s">
        <v>903</v>
      </c>
      <c r="F865" s="497">
        <v>290900</v>
      </c>
      <c r="G865" s="497">
        <v>290900</v>
      </c>
      <c r="H865" s="498"/>
      <c r="I865" s="491">
        <f t="shared" si="67"/>
        <v>290900</v>
      </c>
      <c r="J865" s="507">
        <f t="shared" si="68"/>
        <v>0</v>
      </c>
      <c r="K865" s="464">
        <f t="shared" si="69"/>
        <v>0</v>
      </c>
      <c r="L865" s="464">
        <f>IF(J865=1,SUM($J$6:J865),0)</f>
        <v>0</v>
      </c>
      <c r="M865" s="464">
        <f>IF(K865=1,SUM($K$6:K865),0)</f>
        <v>0</v>
      </c>
      <c r="N865" s="509">
        <f t="shared" si="70"/>
        <v>0</v>
      </c>
      <c r="O865" s="464">
        <f t="shared" si="71"/>
        <v>0</v>
      </c>
      <c r="P865" s="464">
        <f>IF(O865=1,SUM($O$6:O865),0)</f>
        <v>0</v>
      </c>
    </row>
    <row r="866" customHeight="1" spans="1:16">
      <c r="A866" s="483"/>
      <c r="B866" s="493">
        <v>7</v>
      </c>
      <c r="C866" s="203" t="s">
        <v>909</v>
      </c>
      <c r="D866" s="494" t="s">
        <v>24</v>
      </c>
      <c r="E866" s="495" t="s">
        <v>903</v>
      </c>
      <c r="F866" s="497">
        <v>290600</v>
      </c>
      <c r="G866" s="497">
        <v>290600</v>
      </c>
      <c r="H866" s="498"/>
      <c r="I866" s="491">
        <f t="shared" si="67"/>
        <v>290600</v>
      </c>
      <c r="J866" s="507">
        <f t="shared" si="68"/>
        <v>0</v>
      </c>
      <c r="K866" s="464">
        <f t="shared" si="69"/>
        <v>0</v>
      </c>
      <c r="L866" s="464">
        <f>IF(J866=1,SUM($J$6:J866),0)</f>
        <v>0</v>
      </c>
      <c r="M866" s="464">
        <f>IF(K866=1,SUM($K$6:K866),0)</f>
        <v>0</v>
      </c>
      <c r="N866" s="509">
        <f t="shared" si="70"/>
        <v>0</v>
      </c>
      <c r="O866" s="464">
        <f t="shared" si="71"/>
        <v>0</v>
      </c>
      <c r="P866" s="464">
        <f>IF(O866=1,SUM($O$6:O866),0)</f>
        <v>0</v>
      </c>
    </row>
    <row r="867" customHeight="1" spans="1:16">
      <c r="A867" s="483"/>
      <c r="B867" s="493">
        <v>8</v>
      </c>
      <c r="C867" s="203" t="s">
        <v>910</v>
      </c>
      <c r="D867" s="494" t="s">
        <v>24</v>
      </c>
      <c r="E867" s="495" t="s">
        <v>903</v>
      </c>
      <c r="F867" s="497">
        <v>247000</v>
      </c>
      <c r="G867" s="497">
        <v>247000</v>
      </c>
      <c r="H867" s="498"/>
      <c r="I867" s="491">
        <f t="shared" si="67"/>
        <v>247000</v>
      </c>
      <c r="J867" s="507">
        <f t="shared" si="68"/>
        <v>0</v>
      </c>
      <c r="K867" s="464">
        <f t="shared" si="69"/>
        <v>0</v>
      </c>
      <c r="L867" s="464">
        <f>IF(J867=1,SUM($J$6:J867),0)</f>
        <v>0</v>
      </c>
      <c r="M867" s="464">
        <f>IF(K867=1,SUM($K$6:K867),0)</f>
        <v>0</v>
      </c>
      <c r="N867" s="509">
        <f t="shared" si="70"/>
        <v>0</v>
      </c>
      <c r="O867" s="464">
        <f t="shared" si="71"/>
        <v>0</v>
      </c>
      <c r="P867" s="464">
        <f>IF(O867=1,SUM($O$6:O867),0)</f>
        <v>0</v>
      </c>
    </row>
    <row r="868" customHeight="1" spans="1:16">
      <c r="A868" s="483"/>
      <c r="B868" s="493">
        <v>9</v>
      </c>
      <c r="C868" s="203" t="s">
        <v>911</v>
      </c>
      <c r="D868" s="494" t="s">
        <v>24</v>
      </c>
      <c r="E868" s="495" t="s">
        <v>903</v>
      </c>
      <c r="F868" s="497">
        <v>276000</v>
      </c>
      <c r="G868" s="497">
        <v>276000</v>
      </c>
      <c r="H868" s="498"/>
      <c r="I868" s="491">
        <f t="shared" si="67"/>
        <v>276000</v>
      </c>
      <c r="J868" s="507">
        <f t="shared" si="68"/>
        <v>0</v>
      </c>
      <c r="K868" s="464">
        <f t="shared" si="69"/>
        <v>0</v>
      </c>
      <c r="L868" s="464">
        <f>IF(J868=1,SUM($J$6:J868),0)</f>
        <v>0</v>
      </c>
      <c r="M868" s="464">
        <f>IF(K868=1,SUM($K$6:K868),0)</f>
        <v>0</v>
      </c>
      <c r="N868" s="509">
        <f t="shared" si="70"/>
        <v>0</v>
      </c>
      <c r="O868" s="464">
        <f t="shared" si="71"/>
        <v>0</v>
      </c>
      <c r="P868" s="464">
        <f>IF(O868=1,SUM($O$6:O868),0)</f>
        <v>0</v>
      </c>
    </row>
    <row r="869" customHeight="1" spans="1:16">
      <c r="A869" s="483"/>
      <c r="B869" s="493">
        <v>10</v>
      </c>
      <c r="C869" s="203" t="s">
        <v>912</v>
      </c>
      <c r="D869" s="494" t="s">
        <v>24</v>
      </c>
      <c r="E869" s="495" t="s">
        <v>903</v>
      </c>
      <c r="F869" s="497">
        <v>268100</v>
      </c>
      <c r="G869" s="497">
        <v>268100</v>
      </c>
      <c r="H869" s="498"/>
      <c r="I869" s="491">
        <f t="shared" si="67"/>
        <v>268100</v>
      </c>
      <c r="J869" s="507">
        <f t="shared" si="68"/>
        <v>0</v>
      </c>
      <c r="K869" s="464">
        <f t="shared" si="69"/>
        <v>0</v>
      </c>
      <c r="L869" s="464">
        <f>IF(J869=1,SUM($J$6:J869),0)</f>
        <v>0</v>
      </c>
      <c r="M869" s="464">
        <f>IF(K869=1,SUM($K$6:K869),0)</f>
        <v>0</v>
      </c>
      <c r="N869" s="509">
        <f t="shared" si="70"/>
        <v>0</v>
      </c>
      <c r="O869" s="464">
        <f t="shared" si="71"/>
        <v>0</v>
      </c>
      <c r="P869" s="464">
        <f>IF(O869=1,SUM($O$6:O869),0)</f>
        <v>0</v>
      </c>
    </row>
    <row r="870" customHeight="1" spans="1:16">
      <c r="A870" s="483"/>
      <c r="B870" s="493">
        <v>11</v>
      </c>
      <c r="C870" s="203" t="s">
        <v>913</v>
      </c>
      <c r="D870" s="494" t="s">
        <v>24</v>
      </c>
      <c r="E870" s="495" t="s">
        <v>903</v>
      </c>
      <c r="F870" s="497">
        <v>222400</v>
      </c>
      <c r="G870" s="497">
        <v>222400</v>
      </c>
      <c r="H870" s="498"/>
      <c r="I870" s="491">
        <f t="shared" si="67"/>
        <v>222400</v>
      </c>
      <c r="J870" s="507">
        <f t="shared" si="68"/>
        <v>0</v>
      </c>
      <c r="K870" s="464">
        <f t="shared" si="69"/>
        <v>0</v>
      </c>
      <c r="L870" s="464">
        <f>IF(J870=1,SUM($J$6:J870),0)</f>
        <v>0</v>
      </c>
      <c r="M870" s="464">
        <f>IF(K870=1,SUM($K$6:K870),0)</f>
        <v>0</v>
      </c>
      <c r="N870" s="509">
        <f t="shared" si="70"/>
        <v>0</v>
      </c>
      <c r="O870" s="464">
        <f t="shared" si="71"/>
        <v>0</v>
      </c>
      <c r="P870" s="464">
        <f>IF(O870=1,SUM($O$6:O870),0)</f>
        <v>0</v>
      </c>
    </row>
    <row r="871" customHeight="1" spans="1:16">
      <c r="A871" s="483"/>
      <c r="B871" s="493">
        <v>12</v>
      </c>
      <c r="C871" s="203" t="s">
        <v>914</v>
      </c>
      <c r="D871" s="494" t="s">
        <v>24</v>
      </c>
      <c r="E871" s="495" t="s">
        <v>903</v>
      </c>
      <c r="F871" s="497">
        <v>222400</v>
      </c>
      <c r="G871" s="497">
        <v>222400</v>
      </c>
      <c r="H871" s="498"/>
      <c r="I871" s="491">
        <f t="shared" si="67"/>
        <v>222400</v>
      </c>
      <c r="J871" s="507">
        <f t="shared" si="68"/>
        <v>0</v>
      </c>
      <c r="K871" s="464">
        <f t="shared" si="69"/>
        <v>0</v>
      </c>
      <c r="L871" s="464">
        <f>IF(J871=1,SUM($J$6:J871),0)</f>
        <v>0</v>
      </c>
      <c r="M871" s="464">
        <f>IF(K871=1,SUM($K$6:K871),0)</f>
        <v>0</v>
      </c>
      <c r="N871" s="509">
        <f t="shared" si="70"/>
        <v>0</v>
      </c>
      <c r="O871" s="464">
        <f t="shared" si="71"/>
        <v>0</v>
      </c>
      <c r="P871" s="464">
        <f>IF(O871=1,SUM($O$6:O871),0)</f>
        <v>0</v>
      </c>
    </row>
    <row r="872" customHeight="1" spans="1:16">
      <c r="A872" s="483"/>
      <c r="B872" s="493">
        <v>13</v>
      </c>
      <c r="C872" s="203" t="s">
        <v>915</v>
      </c>
      <c r="D872" s="494" t="s">
        <v>24</v>
      </c>
      <c r="E872" s="495" t="s">
        <v>903</v>
      </c>
      <c r="F872" s="497">
        <v>197300</v>
      </c>
      <c r="G872" s="497">
        <v>197300</v>
      </c>
      <c r="H872" s="498"/>
      <c r="I872" s="491">
        <f t="shared" si="67"/>
        <v>197300</v>
      </c>
      <c r="J872" s="507">
        <f t="shared" si="68"/>
        <v>0</v>
      </c>
      <c r="K872" s="464">
        <f t="shared" si="69"/>
        <v>0</v>
      </c>
      <c r="L872" s="464">
        <f>IF(J872=1,SUM($J$6:J872),0)</f>
        <v>0</v>
      </c>
      <c r="M872" s="464">
        <f>IF(K872=1,SUM($K$6:K872),0)</f>
        <v>0</v>
      </c>
      <c r="N872" s="509">
        <f t="shared" si="70"/>
        <v>0</v>
      </c>
      <c r="O872" s="464">
        <f t="shared" si="71"/>
        <v>0</v>
      </c>
      <c r="P872" s="464">
        <f>IF(O872=1,SUM($O$6:O872),0)</f>
        <v>0</v>
      </c>
    </row>
    <row r="873" customHeight="1" spans="1:16">
      <c r="A873" s="483"/>
      <c r="B873" s="493">
        <v>14</v>
      </c>
      <c r="C873" s="203" t="s">
        <v>916</v>
      </c>
      <c r="D873" s="494" t="s">
        <v>24</v>
      </c>
      <c r="E873" s="495" t="s">
        <v>903</v>
      </c>
      <c r="F873" s="497">
        <v>149200</v>
      </c>
      <c r="G873" s="497">
        <v>149200</v>
      </c>
      <c r="H873" s="498"/>
      <c r="I873" s="491">
        <f t="shared" si="67"/>
        <v>149200</v>
      </c>
      <c r="J873" s="507">
        <f t="shared" si="68"/>
        <v>0</v>
      </c>
      <c r="K873" s="464">
        <f t="shared" si="69"/>
        <v>0</v>
      </c>
      <c r="L873" s="464">
        <f>IF(J873=1,SUM($J$6:J873),0)</f>
        <v>0</v>
      </c>
      <c r="M873" s="464">
        <f>IF(K873=1,SUM($K$6:K873),0)</f>
        <v>0</v>
      </c>
      <c r="N873" s="509">
        <f t="shared" si="70"/>
        <v>0</v>
      </c>
      <c r="O873" s="464">
        <f t="shared" si="71"/>
        <v>0</v>
      </c>
      <c r="P873" s="464">
        <f>IF(O873=1,SUM($O$6:O873),0)</f>
        <v>0</v>
      </c>
    </row>
    <row r="874" customHeight="1" spans="1:16">
      <c r="A874" s="483"/>
      <c r="B874" s="493">
        <v>15</v>
      </c>
      <c r="C874" s="203" t="s">
        <v>917</v>
      </c>
      <c r="D874" s="494" t="s">
        <v>24</v>
      </c>
      <c r="E874" s="495" t="s">
        <v>903</v>
      </c>
      <c r="F874" s="497">
        <v>390200</v>
      </c>
      <c r="G874" s="497">
        <v>390200</v>
      </c>
      <c r="H874" s="498"/>
      <c r="I874" s="491">
        <f t="shared" si="67"/>
        <v>390200</v>
      </c>
      <c r="J874" s="507">
        <f t="shared" si="68"/>
        <v>0</v>
      </c>
      <c r="K874" s="464">
        <f t="shared" si="69"/>
        <v>0</v>
      </c>
      <c r="L874" s="464">
        <f>IF(J874=1,SUM($J$6:J874),0)</f>
        <v>0</v>
      </c>
      <c r="M874" s="464">
        <f>IF(K874=1,SUM($K$6:K874),0)</f>
        <v>0</v>
      </c>
      <c r="N874" s="509">
        <f t="shared" si="70"/>
        <v>0</v>
      </c>
      <c r="O874" s="464">
        <f t="shared" si="71"/>
        <v>0</v>
      </c>
      <c r="P874" s="464">
        <f>IF(O874=1,SUM($O$6:O874),0)</f>
        <v>0</v>
      </c>
    </row>
    <row r="875" customHeight="1" spans="1:16">
      <c r="A875" s="483"/>
      <c r="B875" s="493">
        <v>16</v>
      </c>
      <c r="C875" s="203" t="s">
        <v>918</v>
      </c>
      <c r="D875" s="494" t="s">
        <v>24</v>
      </c>
      <c r="E875" s="495" t="s">
        <v>903</v>
      </c>
      <c r="F875" s="497">
        <v>307600</v>
      </c>
      <c r="G875" s="497">
        <v>307600</v>
      </c>
      <c r="H875" s="498"/>
      <c r="I875" s="491">
        <f t="shared" si="67"/>
        <v>307600</v>
      </c>
      <c r="J875" s="507">
        <f t="shared" si="68"/>
        <v>0</v>
      </c>
      <c r="K875" s="464">
        <f t="shared" si="69"/>
        <v>0</v>
      </c>
      <c r="L875" s="464">
        <f>IF(J875=1,SUM($J$6:J875),0)</f>
        <v>0</v>
      </c>
      <c r="M875" s="464">
        <f>IF(K875=1,SUM($K$6:K875),0)</f>
        <v>0</v>
      </c>
      <c r="N875" s="509">
        <f t="shared" si="70"/>
        <v>0</v>
      </c>
      <c r="O875" s="464">
        <f t="shared" si="71"/>
        <v>0</v>
      </c>
      <c r="P875" s="464">
        <f>IF(O875=1,SUM($O$6:O875),0)</f>
        <v>0</v>
      </c>
    </row>
    <row r="876" customHeight="1" spans="1:16">
      <c r="A876" s="483"/>
      <c r="B876" s="493">
        <v>17</v>
      </c>
      <c r="C876" s="203" t="s">
        <v>919</v>
      </c>
      <c r="D876" s="494" t="s">
        <v>24</v>
      </c>
      <c r="E876" s="495" t="s">
        <v>903</v>
      </c>
      <c r="F876" s="497">
        <v>261600</v>
      </c>
      <c r="G876" s="497">
        <v>261600</v>
      </c>
      <c r="H876" s="498"/>
      <c r="I876" s="491">
        <f t="shared" si="67"/>
        <v>261600</v>
      </c>
      <c r="J876" s="507">
        <f t="shared" si="68"/>
        <v>0</v>
      </c>
      <c r="K876" s="464">
        <f t="shared" si="69"/>
        <v>0</v>
      </c>
      <c r="L876" s="464">
        <f>IF(J876=1,SUM($J$6:J876),0)</f>
        <v>0</v>
      </c>
      <c r="M876" s="464">
        <f>IF(K876=1,SUM($K$6:K876),0)</f>
        <v>0</v>
      </c>
      <c r="N876" s="509">
        <f t="shared" si="70"/>
        <v>0</v>
      </c>
      <c r="O876" s="464">
        <f t="shared" si="71"/>
        <v>0</v>
      </c>
      <c r="P876" s="464">
        <f>IF(O876=1,SUM($O$6:O876),0)</f>
        <v>0</v>
      </c>
    </row>
    <row r="877" customHeight="1" spans="1:16">
      <c r="A877" s="483"/>
      <c r="B877" s="493">
        <v>18</v>
      </c>
      <c r="C877" s="203" t="s">
        <v>920</v>
      </c>
      <c r="D877" s="494" t="s">
        <v>24</v>
      </c>
      <c r="E877" s="495" t="s">
        <v>903</v>
      </c>
      <c r="F877" s="497">
        <v>198700</v>
      </c>
      <c r="G877" s="497">
        <v>198700</v>
      </c>
      <c r="H877" s="498"/>
      <c r="I877" s="491">
        <f t="shared" ref="I877:I941" si="72">IF($I$5=$G$4,G877,(IF($I$5=$F$4,F877,0)))</f>
        <v>198700</v>
      </c>
      <c r="J877" s="507">
        <f t="shared" si="68"/>
        <v>0</v>
      </c>
      <c r="K877" s="464">
        <f t="shared" si="69"/>
        <v>0</v>
      </c>
      <c r="L877" s="464">
        <f>IF(J877=1,SUM($J$6:J877),0)</f>
        <v>0</v>
      </c>
      <c r="M877" s="464">
        <f>IF(K877=1,SUM($K$6:K877),0)</f>
        <v>0</v>
      </c>
      <c r="N877" s="509">
        <f t="shared" si="70"/>
        <v>0</v>
      </c>
      <c r="O877" s="464">
        <f t="shared" si="71"/>
        <v>0</v>
      </c>
      <c r="P877" s="464">
        <f>IF(O877=1,SUM($O$6:O877),0)</f>
        <v>0</v>
      </c>
    </row>
    <row r="878" customHeight="1" spans="1:16">
      <c r="A878" s="483"/>
      <c r="B878" s="493">
        <v>19</v>
      </c>
      <c r="C878" s="203" t="s">
        <v>921</v>
      </c>
      <c r="D878" s="494" t="s">
        <v>24</v>
      </c>
      <c r="E878" s="495" t="s">
        <v>903</v>
      </c>
      <c r="F878" s="497">
        <v>272600</v>
      </c>
      <c r="G878" s="497">
        <v>272600</v>
      </c>
      <c r="H878" s="498"/>
      <c r="I878" s="491">
        <f t="shared" si="72"/>
        <v>272600</v>
      </c>
      <c r="J878" s="507">
        <f t="shared" si="68"/>
        <v>0</v>
      </c>
      <c r="K878" s="464">
        <f t="shared" si="69"/>
        <v>0</v>
      </c>
      <c r="L878" s="464">
        <f>IF(J878=1,SUM($J$6:J878),0)</f>
        <v>0</v>
      </c>
      <c r="M878" s="464">
        <f>IF(K878=1,SUM($K$6:K878),0)</f>
        <v>0</v>
      </c>
      <c r="N878" s="509">
        <f t="shared" si="70"/>
        <v>0</v>
      </c>
      <c r="O878" s="464">
        <f t="shared" si="71"/>
        <v>0</v>
      </c>
      <c r="P878" s="464">
        <f>IF(O878=1,SUM($O$6:O878),0)</f>
        <v>0</v>
      </c>
    </row>
    <row r="879" customHeight="1" spans="1:16">
      <c r="A879" s="483"/>
      <c r="B879" s="493">
        <v>20</v>
      </c>
      <c r="C879" s="203" t="s">
        <v>922</v>
      </c>
      <c r="D879" s="494" t="s">
        <v>24</v>
      </c>
      <c r="E879" s="495" t="s">
        <v>903</v>
      </c>
      <c r="F879" s="497">
        <v>243400</v>
      </c>
      <c r="G879" s="497">
        <v>243400</v>
      </c>
      <c r="H879" s="498"/>
      <c r="I879" s="491">
        <f t="shared" si="72"/>
        <v>243400</v>
      </c>
      <c r="J879" s="507">
        <f t="shared" si="68"/>
        <v>0</v>
      </c>
      <c r="K879" s="464">
        <f t="shared" si="69"/>
        <v>0</v>
      </c>
      <c r="L879" s="464">
        <f>IF(J879=1,SUM($J$6:J879),0)</f>
        <v>0</v>
      </c>
      <c r="M879" s="464">
        <f>IF(K879=1,SUM($K$6:K879),0)</f>
        <v>0</v>
      </c>
      <c r="N879" s="509">
        <f t="shared" si="70"/>
        <v>0</v>
      </c>
      <c r="O879" s="464">
        <f t="shared" si="71"/>
        <v>0</v>
      </c>
      <c r="P879" s="464">
        <f>IF(O879=1,SUM($O$6:O879),0)</f>
        <v>0</v>
      </c>
    </row>
    <row r="880" customHeight="1" spans="1:16">
      <c r="A880" s="483"/>
      <c r="B880" s="493">
        <v>21</v>
      </c>
      <c r="C880" s="203" t="s">
        <v>923</v>
      </c>
      <c r="D880" s="494" t="s">
        <v>24</v>
      </c>
      <c r="E880" s="495" t="s">
        <v>903</v>
      </c>
      <c r="F880" s="497">
        <v>179300</v>
      </c>
      <c r="G880" s="497">
        <v>179300</v>
      </c>
      <c r="H880" s="498"/>
      <c r="I880" s="491">
        <f t="shared" si="72"/>
        <v>179300</v>
      </c>
      <c r="J880" s="507">
        <f t="shared" si="68"/>
        <v>0</v>
      </c>
      <c r="K880" s="464">
        <f t="shared" si="69"/>
        <v>0</v>
      </c>
      <c r="L880" s="464">
        <f>IF(J880=1,SUM($J$6:J880),0)</f>
        <v>0</v>
      </c>
      <c r="M880" s="464">
        <f>IF(K880=1,SUM($K$6:K880),0)</f>
        <v>0</v>
      </c>
      <c r="N880" s="509">
        <f t="shared" si="70"/>
        <v>0</v>
      </c>
      <c r="O880" s="464">
        <f t="shared" si="71"/>
        <v>0</v>
      </c>
      <c r="P880" s="464">
        <f>IF(O880=1,SUM($O$6:O880),0)</f>
        <v>0</v>
      </c>
    </row>
    <row r="881" customHeight="1" spans="1:16">
      <c r="A881" s="483"/>
      <c r="B881" s="493">
        <v>22</v>
      </c>
      <c r="C881" s="203" t="s">
        <v>924</v>
      </c>
      <c r="D881" s="494" t="s">
        <v>24</v>
      </c>
      <c r="E881" s="495" t="s">
        <v>903</v>
      </c>
      <c r="F881" s="497">
        <v>151900</v>
      </c>
      <c r="G881" s="497">
        <v>151900</v>
      </c>
      <c r="H881" s="498"/>
      <c r="I881" s="491">
        <f t="shared" si="72"/>
        <v>151900</v>
      </c>
      <c r="J881" s="507">
        <f t="shared" si="68"/>
        <v>0</v>
      </c>
      <c r="K881" s="464">
        <f t="shared" si="69"/>
        <v>0</v>
      </c>
      <c r="L881" s="464">
        <f>IF(J881=1,SUM($J$6:J881),0)</f>
        <v>0</v>
      </c>
      <c r="M881" s="464">
        <f>IF(K881=1,SUM($K$6:K881),0)</f>
        <v>0</v>
      </c>
      <c r="N881" s="509">
        <f t="shared" si="70"/>
        <v>0</v>
      </c>
      <c r="O881" s="464">
        <f t="shared" si="71"/>
        <v>0</v>
      </c>
      <c r="P881" s="464">
        <f>IF(O881=1,SUM($O$6:O881),0)</f>
        <v>0</v>
      </c>
    </row>
    <row r="882" customHeight="1" spans="1:16">
      <c r="A882" s="483"/>
      <c r="B882" s="493">
        <v>23</v>
      </c>
      <c r="C882" s="203" t="s">
        <v>925</v>
      </c>
      <c r="D882" s="494" t="s">
        <v>24</v>
      </c>
      <c r="E882" s="495" t="s">
        <v>903</v>
      </c>
      <c r="F882" s="497">
        <v>136485.109780615</v>
      </c>
      <c r="G882" s="497">
        <v>136485.109780615</v>
      </c>
      <c r="H882" s="498"/>
      <c r="I882" s="491">
        <f t="shared" si="72"/>
        <v>136485.109780615</v>
      </c>
      <c r="J882" s="507">
        <f t="shared" si="68"/>
        <v>0</v>
      </c>
      <c r="K882" s="464">
        <f t="shared" si="69"/>
        <v>0</v>
      </c>
      <c r="L882" s="464">
        <f>IF(J882=1,SUM($J$6:J882),0)</f>
        <v>0</v>
      </c>
      <c r="M882" s="464">
        <f>IF(K882=1,SUM($K$6:K882),0)</f>
        <v>0</v>
      </c>
      <c r="N882" s="509">
        <f t="shared" si="70"/>
        <v>0</v>
      </c>
      <c r="O882" s="464">
        <f t="shared" si="71"/>
        <v>0</v>
      </c>
      <c r="P882" s="464">
        <f>IF(O882=1,SUM($O$6:O882),0)</f>
        <v>0</v>
      </c>
    </row>
    <row r="883" customHeight="1" spans="1:16">
      <c r="A883" s="483"/>
      <c r="B883" s="493">
        <v>24</v>
      </c>
      <c r="C883" s="203" t="s">
        <v>926</v>
      </c>
      <c r="D883" s="494" t="s">
        <v>24</v>
      </c>
      <c r="E883" s="495" t="s">
        <v>903</v>
      </c>
      <c r="F883" s="497">
        <v>125481.166300309</v>
      </c>
      <c r="G883" s="497">
        <v>125481.166300309</v>
      </c>
      <c r="H883" s="498"/>
      <c r="I883" s="491">
        <f t="shared" si="72"/>
        <v>125481.166300309</v>
      </c>
      <c r="J883" s="507">
        <f t="shared" si="68"/>
        <v>0</v>
      </c>
      <c r="K883" s="464">
        <f t="shared" si="69"/>
        <v>0</v>
      </c>
      <c r="L883" s="464">
        <f>IF(J883=1,SUM($J$6:J883),0)</f>
        <v>0</v>
      </c>
      <c r="M883" s="464">
        <f>IF(K883=1,SUM($K$6:K883),0)</f>
        <v>0</v>
      </c>
      <c r="N883" s="509">
        <f t="shared" si="70"/>
        <v>0</v>
      </c>
      <c r="O883" s="464">
        <f t="shared" si="71"/>
        <v>0</v>
      </c>
      <c r="P883" s="464">
        <f>IF(O883=1,SUM($O$6:O883),0)</f>
        <v>0</v>
      </c>
    </row>
    <row r="884" customHeight="1" spans="1:16">
      <c r="A884" s="483"/>
      <c r="B884" s="493">
        <v>25</v>
      </c>
      <c r="C884" s="203" t="s">
        <v>927</v>
      </c>
      <c r="D884" s="494" t="s">
        <v>24</v>
      </c>
      <c r="E884" s="495" t="s">
        <v>903</v>
      </c>
      <c r="F884" s="497">
        <v>115200</v>
      </c>
      <c r="G884" s="497">
        <v>115200</v>
      </c>
      <c r="H884" s="498"/>
      <c r="I884" s="491">
        <f t="shared" si="72"/>
        <v>115200</v>
      </c>
      <c r="J884" s="507">
        <f t="shared" si="68"/>
        <v>0</v>
      </c>
      <c r="K884" s="464">
        <f t="shared" si="69"/>
        <v>0</v>
      </c>
      <c r="L884" s="464">
        <f>IF(J884=1,SUM($J$6:J884),0)</f>
        <v>0</v>
      </c>
      <c r="M884" s="464">
        <f>IF(K884=1,SUM($K$6:K884),0)</f>
        <v>0</v>
      </c>
      <c r="N884" s="509">
        <f t="shared" si="70"/>
        <v>0</v>
      </c>
      <c r="O884" s="464">
        <f t="shared" si="71"/>
        <v>0</v>
      </c>
      <c r="P884" s="464">
        <f>IF(O884=1,SUM($O$6:O884),0)</f>
        <v>0</v>
      </c>
    </row>
    <row r="885" customHeight="1" spans="1:16">
      <c r="A885" s="483"/>
      <c r="B885" s="493">
        <v>26</v>
      </c>
      <c r="C885" s="203" t="s">
        <v>928</v>
      </c>
      <c r="D885" s="494" t="s">
        <v>24</v>
      </c>
      <c r="E885" s="495" t="s">
        <v>903</v>
      </c>
      <c r="F885" s="497">
        <v>115000</v>
      </c>
      <c r="G885" s="497">
        <v>115000</v>
      </c>
      <c r="H885" s="498"/>
      <c r="I885" s="491">
        <f t="shared" si="72"/>
        <v>115000</v>
      </c>
      <c r="J885" s="507">
        <f t="shared" si="68"/>
        <v>0</v>
      </c>
      <c r="K885" s="464">
        <f t="shared" si="69"/>
        <v>0</v>
      </c>
      <c r="L885" s="464">
        <f>IF(J885=1,SUM($J$6:J885),0)</f>
        <v>0</v>
      </c>
      <c r="M885" s="464">
        <f>IF(K885=1,SUM($K$6:K885),0)</f>
        <v>0</v>
      </c>
      <c r="N885" s="509">
        <f t="shared" si="70"/>
        <v>0</v>
      </c>
      <c r="O885" s="464">
        <f t="shared" si="71"/>
        <v>0</v>
      </c>
      <c r="P885" s="464">
        <f>IF(O885=1,SUM($O$6:O885),0)</f>
        <v>0</v>
      </c>
    </row>
    <row r="886" customHeight="1" spans="1:16">
      <c r="A886" s="483"/>
      <c r="B886" s="493">
        <v>27</v>
      </c>
      <c r="C886" s="203" t="s">
        <v>929</v>
      </c>
      <c r="D886" s="494" t="s">
        <v>24</v>
      </c>
      <c r="E886" s="495" t="s">
        <v>903</v>
      </c>
      <c r="F886" s="497">
        <v>101800</v>
      </c>
      <c r="G886" s="497">
        <v>101800</v>
      </c>
      <c r="H886" s="498"/>
      <c r="I886" s="491">
        <f t="shared" si="72"/>
        <v>101800</v>
      </c>
      <c r="J886" s="507">
        <f t="shared" si="68"/>
        <v>0</v>
      </c>
      <c r="K886" s="464">
        <f t="shared" si="69"/>
        <v>0</v>
      </c>
      <c r="L886" s="464">
        <f>IF(J886=1,SUM($J$6:J886),0)</f>
        <v>0</v>
      </c>
      <c r="M886" s="464">
        <f>IF(K886=1,SUM($K$6:K886),0)</f>
        <v>0</v>
      </c>
      <c r="N886" s="509">
        <f t="shared" si="70"/>
        <v>0</v>
      </c>
      <c r="O886" s="464">
        <f t="shared" si="71"/>
        <v>0</v>
      </c>
      <c r="P886" s="464">
        <f>IF(O886=1,SUM($O$6:O886),0)</f>
        <v>0</v>
      </c>
    </row>
    <row r="887" customHeight="1" spans="1:16">
      <c r="A887" s="483"/>
      <c r="B887" s="493">
        <v>28</v>
      </c>
      <c r="C887" s="203" t="s">
        <v>930</v>
      </c>
      <c r="D887" s="494" t="s">
        <v>24</v>
      </c>
      <c r="E887" s="495" t="s">
        <v>903</v>
      </c>
      <c r="F887" s="497">
        <v>523270</v>
      </c>
      <c r="G887" s="497">
        <v>523270</v>
      </c>
      <c r="H887" s="498"/>
      <c r="I887" s="491">
        <f t="shared" si="72"/>
        <v>523270</v>
      </c>
      <c r="J887" s="507">
        <f t="shared" si="68"/>
        <v>0</v>
      </c>
      <c r="K887" s="464">
        <f t="shared" si="69"/>
        <v>0</v>
      </c>
      <c r="L887" s="464">
        <f>IF(J887=1,SUM($J$6:J887),0)</f>
        <v>0</v>
      </c>
      <c r="M887" s="464">
        <f>IF(K887=1,SUM($K$6:K887),0)</f>
        <v>0</v>
      </c>
      <c r="N887" s="509">
        <f t="shared" si="70"/>
        <v>0</v>
      </c>
      <c r="O887" s="464">
        <f t="shared" si="71"/>
        <v>0</v>
      </c>
      <c r="P887" s="464">
        <f>IF(O887=1,SUM($O$6:O887),0)</f>
        <v>0</v>
      </c>
    </row>
    <row r="888" customHeight="1" spans="1:16">
      <c r="A888" s="483"/>
      <c r="B888" s="493">
        <v>29</v>
      </c>
      <c r="C888" s="203" t="s">
        <v>931</v>
      </c>
      <c r="D888" s="494" t="s">
        <v>24</v>
      </c>
      <c r="E888" s="495" t="s">
        <v>903</v>
      </c>
      <c r="F888" s="497">
        <v>523270</v>
      </c>
      <c r="G888" s="497">
        <v>523270</v>
      </c>
      <c r="H888" s="498"/>
      <c r="I888" s="491">
        <f t="shared" si="72"/>
        <v>523270</v>
      </c>
      <c r="J888" s="507">
        <f t="shared" si="68"/>
        <v>0</v>
      </c>
      <c r="K888" s="464">
        <f t="shared" si="69"/>
        <v>0</v>
      </c>
      <c r="L888" s="464">
        <f>IF(J888=1,SUM($J$6:J888),0)</f>
        <v>0</v>
      </c>
      <c r="M888" s="464">
        <f>IF(K888=1,SUM($K$6:K888),0)</f>
        <v>0</v>
      </c>
      <c r="N888" s="509">
        <f t="shared" si="70"/>
        <v>0</v>
      </c>
      <c r="O888" s="464">
        <f t="shared" si="71"/>
        <v>0</v>
      </c>
      <c r="P888" s="464">
        <f>IF(O888=1,SUM($O$6:O888),0)</f>
        <v>0</v>
      </c>
    </row>
    <row r="889" customHeight="1" spans="1:16">
      <c r="A889" s="483"/>
      <c r="B889" s="493">
        <v>30</v>
      </c>
      <c r="C889" s="203" t="s">
        <v>932</v>
      </c>
      <c r="D889" s="494" t="s">
        <v>24</v>
      </c>
      <c r="E889" s="495" t="s">
        <v>903</v>
      </c>
      <c r="F889" s="497">
        <v>408430</v>
      </c>
      <c r="G889" s="497">
        <v>408430</v>
      </c>
      <c r="H889" s="498"/>
      <c r="I889" s="491">
        <f t="shared" si="72"/>
        <v>408430</v>
      </c>
      <c r="J889" s="507">
        <f t="shared" si="68"/>
        <v>0</v>
      </c>
      <c r="K889" s="464">
        <f t="shared" si="69"/>
        <v>0</v>
      </c>
      <c r="L889" s="464">
        <f>IF(J889=1,SUM($J$6:J889),0)</f>
        <v>0</v>
      </c>
      <c r="M889" s="464">
        <f>IF(K889=1,SUM($K$6:K889),0)</f>
        <v>0</v>
      </c>
      <c r="N889" s="509">
        <f t="shared" si="70"/>
        <v>0</v>
      </c>
      <c r="O889" s="464">
        <f t="shared" si="71"/>
        <v>0</v>
      </c>
      <c r="P889" s="464">
        <f>IF(O889=1,SUM($O$6:O889),0)</f>
        <v>0</v>
      </c>
    </row>
    <row r="890" customHeight="1" spans="1:16">
      <c r="A890" s="483"/>
      <c r="B890" s="493">
        <v>31</v>
      </c>
      <c r="C890" s="203" t="s">
        <v>933</v>
      </c>
      <c r="D890" s="494" t="s">
        <v>24</v>
      </c>
      <c r="E890" s="495" t="s">
        <v>903</v>
      </c>
      <c r="F890" s="497">
        <v>386870</v>
      </c>
      <c r="G890" s="497">
        <v>386870</v>
      </c>
      <c r="H890" s="498"/>
      <c r="I890" s="491">
        <f t="shared" si="72"/>
        <v>386870</v>
      </c>
      <c r="J890" s="507">
        <f t="shared" si="68"/>
        <v>0</v>
      </c>
      <c r="K890" s="464">
        <f t="shared" si="69"/>
        <v>0</v>
      </c>
      <c r="L890" s="464">
        <f>IF(J890=1,SUM($J$6:J890),0)</f>
        <v>0</v>
      </c>
      <c r="M890" s="464">
        <f>IF(K890=1,SUM($K$6:K890),0)</f>
        <v>0</v>
      </c>
      <c r="N890" s="509">
        <f t="shared" si="70"/>
        <v>0</v>
      </c>
      <c r="O890" s="464">
        <f t="shared" si="71"/>
        <v>0</v>
      </c>
      <c r="P890" s="464">
        <f>IF(O890=1,SUM($O$6:O890),0)</f>
        <v>0</v>
      </c>
    </row>
    <row r="891" customHeight="1" spans="1:16">
      <c r="A891" s="483"/>
      <c r="B891" s="493">
        <v>32</v>
      </c>
      <c r="C891" s="203" t="s">
        <v>934</v>
      </c>
      <c r="D891" s="494" t="s">
        <v>24</v>
      </c>
      <c r="E891" s="495" t="s">
        <v>903</v>
      </c>
      <c r="F891" s="497">
        <v>330110</v>
      </c>
      <c r="G891" s="497">
        <v>330110</v>
      </c>
      <c r="H891" s="498"/>
      <c r="I891" s="491">
        <f t="shared" si="72"/>
        <v>330110</v>
      </c>
      <c r="J891" s="507">
        <f t="shared" si="68"/>
        <v>0</v>
      </c>
      <c r="K891" s="464">
        <f t="shared" si="69"/>
        <v>0</v>
      </c>
      <c r="L891" s="464">
        <f>IF(J891=1,SUM($J$6:J891),0)</f>
        <v>0</v>
      </c>
      <c r="M891" s="464">
        <f>IF(K891=1,SUM($K$6:K891),0)</f>
        <v>0</v>
      </c>
      <c r="N891" s="509">
        <f t="shared" si="70"/>
        <v>0</v>
      </c>
      <c r="O891" s="464">
        <f t="shared" si="71"/>
        <v>0</v>
      </c>
      <c r="P891" s="464">
        <f>IF(O891=1,SUM($O$6:O891),0)</f>
        <v>0</v>
      </c>
    </row>
    <row r="892" customHeight="1" spans="1:16">
      <c r="A892" s="483"/>
      <c r="B892" s="493">
        <v>33</v>
      </c>
      <c r="C892" s="203" t="s">
        <v>935</v>
      </c>
      <c r="D892" s="494" t="s">
        <v>24</v>
      </c>
      <c r="E892" s="495" t="s">
        <v>903</v>
      </c>
      <c r="F892" s="497">
        <v>319990</v>
      </c>
      <c r="G892" s="497">
        <v>319990</v>
      </c>
      <c r="H892" s="498"/>
      <c r="I892" s="491">
        <f t="shared" si="72"/>
        <v>319990</v>
      </c>
      <c r="J892" s="507">
        <f t="shared" si="68"/>
        <v>0</v>
      </c>
      <c r="K892" s="464">
        <f t="shared" si="69"/>
        <v>0</v>
      </c>
      <c r="L892" s="464">
        <f>IF(J892=1,SUM($J$6:J892),0)</f>
        <v>0</v>
      </c>
      <c r="M892" s="464">
        <f>IF(K892=1,SUM($K$6:K892),0)</f>
        <v>0</v>
      </c>
      <c r="N892" s="509">
        <f t="shared" si="70"/>
        <v>0</v>
      </c>
      <c r="O892" s="464">
        <f t="shared" si="71"/>
        <v>0</v>
      </c>
      <c r="P892" s="464">
        <f>IF(O892=1,SUM($O$6:O892),0)</f>
        <v>0</v>
      </c>
    </row>
    <row r="893" customHeight="1" spans="1:16">
      <c r="A893" s="483"/>
      <c r="B893" s="493">
        <v>34</v>
      </c>
      <c r="C893" s="203" t="s">
        <v>936</v>
      </c>
      <c r="D893" s="494" t="s">
        <v>24</v>
      </c>
      <c r="E893" s="495" t="s">
        <v>903</v>
      </c>
      <c r="F893" s="497">
        <v>319660</v>
      </c>
      <c r="G893" s="497">
        <v>319660</v>
      </c>
      <c r="H893" s="498"/>
      <c r="I893" s="491">
        <f t="shared" si="72"/>
        <v>319660</v>
      </c>
      <c r="J893" s="507">
        <f t="shared" si="68"/>
        <v>0</v>
      </c>
      <c r="K893" s="464">
        <f t="shared" si="69"/>
        <v>0</v>
      </c>
      <c r="L893" s="464">
        <f>IF(J893=1,SUM($J$6:J893),0)</f>
        <v>0</v>
      </c>
      <c r="M893" s="464">
        <f>IF(K893=1,SUM($K$6:K893),0)</f>
        <v>0</v>
      </c>
      <c r="N893" s="509">
        <f t="shared" si="70"/>
        <v>0</v>
      </c>
      <c r="O893" s="464">
        <f t="shared" si="71"/>
        <v>0</v>
      </c>
      <c r="P893" s="464">
        <f>IF(O893=1,SUM($O$6:O893),0)</f>
        <v>0</v>
      </c>
    </row>
    <row r="894" customHeight="1" spans="1:16">
      <c r="A894" s="483"/>
      <c r="B894" s="493">
        <v>35</v>
      </c>
      <c r="C894" s="203" t="s">
        <v>937</v>
      </c>
      <c r="D894" s="494" t="s">
        <v>24</v>
      </c>
      <c r="E894" s="495" t="s">
        <v>903</v>
      </c>
      <c r="F894" s="497">
        <v>271700</v>
      </c>
      <c r="G894" s="497">
        <v>271700</v>
      </c>
      <c r="H894" s="498"/>
      <c r="I894" s="491">
        <f t="shared" si="72"/>
        <v>271700</v>
      </c>
      <c r="J894" s="507">
        <f t="shared" si="68"/>
        <v>0</v>
      </c>
      <c r="K894" s="464">
        <f t="shared" si="69"/>
        <v>0</v>
      </c>
      <c r="L894" s="464">
        <f>IF(J894=1,SUM($J$6:J894),0)</f>
        <v>0</v>
      </c>
      <c r="M894" s="464">
        <f>IF(K894=1,SUM($K$6:K894),0)</f>
        <v>0</v>
      </c>
      <c r="N894" s="509">
        <f t="shared" si="70"/>
        <v>0</v>
      </c>
      <c r="O894" s="464">
        <f t="shared" si="71"/>
        <v>0</v>
      </c>
      <c r="P894" s="464">
        <f>IF(O894=1,SUM($O$6:O894),0)</f>
        <v>0</v>
      </c>
    </row>
    <row r="895" customHeight="1" spans="1:16">
      <c r="A895" s="483"/>
      <c r="B895" s="493">
        <v>36</v>
      </c>
      <c r="C895" s="203" t="s">
        <v>938</v>
      </c>
      <c r="D895" s="494" t="s">
        <v>24</v>
      </c>
      <c r="E895" s="495" t="s">
        <v>903</v>
      </c>
      <c r="F895" s="497">
        <v>303600</v>
      </c>
      <c r="G895" s="497">
        <v>303600</v>
      </c>
      <c r="H895" s="498"/>
      <c r="I895" s="491">
        <f t="shared" si="72"/>
        <v>303600</v>
      </c>
      <c r="J895" s="507">
        <f t="shared" si="68"/>
        <v>0</v>
      </c>
      <c r="K895" s="464">
        <f t="shared" si="69"/>
        <v>0</v>
      </c>
      <c r="L895" s="464">
        <f>IF(J895=1,SUM($J$6:J895),0)</f>
        <v>0</v>
      </c>
      <c r="M895" s="464">
        <f>IF(K895=1,SUM($K$6:K895),0)</f>
        <v>0</v>
      </c>
      <c r="N895" s="509">
        <f t="shared" si="70"/>
        <v>0</v>
      </c>
      <c r="O895" s="464">
        <f t="shared" si="71"/>
        <v>0</v>
      </c>
      <c r="P895" s="464">
        <f>IF(O895=1,SUM($O$6:O895),0)</f>
        <v>0</v>
      </c>
    </row>
    <row r="896" customHeight="1" spans="1:16">
      <c r="A896" s="483"/>
      <c r="B896" s="493">
        <v>37</v>
      </c>
      <c r="C896" s="203" t="s">
        <v>939</v>
      </c>
      <c r="D896" s="494" t="s">
        <v>24</v>
      </c>
      <c r="E896" s="495" t="s">
        <v>903</v>
      </c>
      <c r="F896" s="497">
        <v>294910</v>
      </c>
      <c r="G896" s="497">
        <v>294910</v>
      </c>
      <c r="H896" s="498"/>
      <c r="I896" s="491">
        <f t="shared" si="72"/>
        <v>294910</v>
      </c>
      <c r="J896" s="507">
        <f t="shared" si="68"/>
        <v>0</v>
      </c>
      <c r="K896" s="464">
        <f t="shared" si="69"/>
        <v>0</v>
      </c>
      <c r="L896" s="464">
        <f>IF(J896=1,SUM($J$6:J896),0)</f>
        <v>0</v>
      </c>
      <c r="M896" s="464">
        <f>IF(K896=1,SUM($K$6:K896),0)</f>
        <v>0</v>
      </c>
      <c r="N896" s="509">
        <f t="shared" si="70"/>
        <v>0</v>
      </c>
      <c r="O896" s="464">
        <f t="shared" si="71"/>
        <v>0</v>
      </c>
      <c r="P896" s="464">
        <f>IF(O896=1,SUM($O$6:O896),0)</f>
        <v>0</v>
      </c>
    </row>
    <row r="897" customHeight="1" spans="1:16">
      <c r="A897" s="483"/>
      <c r="B897" s="493">
        <v>38</v>
      </c>
      <c r="C897" s="203" t="s">
        <v>940</v>
      </c>
      <c r="D897" s="494" t="s">
        <v>24</v>
      </c>
      <c r="E897" s="495" t="s">
        <v>903</v>
      </c>
      <c r="F897" s="497">
        <v>244640</v>
      </c>
      <c r="G897" s="497">
        <v>244640</v>
      </c>
      <c r="H897" s="498"/>
      <c r="I897" s="491">
        <f t="shared" si="72"/>
        <v>244640</v>
      </c>
      <c r="J897" s="507">
        <f t="shared" si="68"/>
        <v>0</v>
      </c>
      <c r="K897" s="464">
        <f t="shared" si="69"/>
        <v>0</v>
      </c>
      <c r="L897" s="464">
        <f>IF(J897=1,SUM($J$6:J897),0)</f>
        <v>0</v>
      </c>
      <c r="M897" s="464">
        <f>IF(K897=1,SUM($K$6:K897),0)</f>
        <v>0</v>
      </c>
      <c r="N897" s="509">
        <f t="shared" si="70"/>
        <v>0</v>
      </c>
      <c r="O897" s="464">
        <f t="shared" si="71"/>
        <v>0</v>
      </c>
      <c r="P897" s="464">
        <f>IF(O897=1,SUM($O$6:O897),0)</f>
        <v>0</v>
      </c>
    </row>
    <row r="898" customHeight="1" spans="1:16">
      <c r="A898" s="483"/>
      <c r="B898" s="493">
        <v>39</v>
      </c>
      <c r="C898" s="203" t="s">
        <v>941</v>
      </c>
      <c r="D898" s="494" t="s">
        <v>24</v>
      </c>
      <c r="E898" s="495" t="s">
        <v>903</v>
      </c>
      <c r="F898" s="497">
        <v>244640</v>
      </c>
      <c r="G898" s="497">
        <v>244640</v>
      </c>
      <c r="H898" s="498"/>
      <c r="I898" s="491">
        <f t="shared" si="72"/>
        <v>244640</v>
      </c>
      <c r="J898" s="507">
        <f t="shared" si="68"/>
        <v>0</v>
      </c>
      <c r="K898" s="464">
        <f t="shared" si="69"/>
        <v>0</v>
      </c>
      <c r="L898" s="464">
        <f>IF(J898=1,SUM($J$6:J898),0)</f>
        <v>0</v>
      </c>
      <c r="M898" s="464">
        <f>IF(K898=1,SUM($K$6:K898),0)</f>
        <v>0</v>
      </c>
      <c r="N898" s="509">
        <f t="shared" si="70"/>
        <v>0</v>
      </c>
      <c r="O898" s="464">
        <f t="shared" si="71"/>
        <v>0</v>
      </c>
      <c r="P898" s="464">
        <f>IF(O898=1,SUM($O$6:O898),0)</f>
        <v>0</v>
      </c>
    </row>
    <row r="899" customHeight="1" spans="1:16">
      <c r="A899" s="483"/>
      <c r="B899" s="493">
        <v>40</v>
      </c>
      <c r="C899" s="203" t="s">
        <v>942</v>
      </c>
      <c r="D899" s="494" t="s">
        <v>24</v>
      </c>
      <c r="E899" s="495" t="s">
        <v>903</v>
      </c>
      <c r="F899" s="497">
        <v>217030</v>
      </c>
      <c r="G899" s="497">
        <v>217030</v>
      </c>
      <c r="H899" s="498"/>
      <c r="I899" s="491">
        <f t="shared" si="72"/>
        <v>217030</v>
      </c>
      <c r="J899" s="507">
        <f t="shared" si="68"/>
        <v>0</v>
      </c>
      <c r="K899" s="464">
        <f t="shared" si="69"/>
        <v>0</v>
      </c>
      <c r="L899" s="464">
        <f>IF(J899=1,SUM($J$6:J899),0)</f>
        <v>0</v>
      </c>
      <c r="M899" s="464">
        <f>IF(K899=1,SUM($K$6:K899),0)</f>
        <v>0</v>
      </c>
      <c r="N899" s="509">
        <f t="shared" si="70"/>
        <v>0</v>
      </c>
      <c r="O899" s="464">
        <f t="shared" si="71"/>
        <v>0</v>
      </c>
      <c r="P899" s="464">
        <f>IF(O899=1,SUM($O$6:O899),0)</f>
        <v>0</v>
      </c>
    </row>
    <row r="900" customHeight="1" spans="1:16">
      <c r="A900" s="483"/>
      <c r="B900" s="493">
        <v>41</v>
      </c>
      <c r="C900" s="203" t="s">
        <v>943</v>
      </c>
      <c r="D900" s="494" t="s">
        <v>24</v>
      </c>
      <c r="E900" s="495" t="s">
        <v>903</v>
      </c>
      <c r="F900" s="497">
        <v>164120</v>
      </c>
      <c r="G900" s="497">
        <v>164120</v>
      </c>
      <c r="H900" s="498"/>
      <c r="I900" s="491">
        <f t="shared" si="72"/>
        <v>164120</v>
      </c>
      <c r="J900" s="507">
        <f t="shared" si="68"/>
        <v>0</v>
      </c>
      <c r="K900" s="464">
        <f t="shared" si="69"/>
        <v>0</v>
      </c>
      <c r="L900" s="464">
        <f>IF(J900=1,SUM($J$6:J900),0)</f>
        <v>0</v>
      </c>
      <c r="M900" s="464">
        <f>IF(K900=1,SUM($K$6:K900),0)</f>
        <v>0</v>
      </c>
      <c r="N900" s="509">
        <f t="shared" si="70"/>
        <v>0</v>
      </c>
      <c r="O900" s="464">
        <f t="shared" si="71"/>
        <v>0</v>
      </c>
      <c r="P900" s="464">
        <f>IF(O900=1,SUM($O$6:O900),0)</f>
        <v>0</v>
      </c>
    </row>
    <row r="901" customHeight="1" spans="1:16">
      <c r="A901" s="483"/>
      <c r="B901" s="493">
        <v>42</v>
      </c>
      <c r="C901" s="203" t="s">
        <v>944</v>
      </c>
      <c r="D901" s="494" t="s">
        <v>24</v>
      </c>
      <c r="E901" s="495" t="s">
        <v>903</v>
      </c>
      <c r="F901" s="497">
        <v>429220</v>
      </c>
      <c r="G901" s="497">
        <v>429220</v>
      </c>
      <c r="H901" s="498"/>
      <c r="I901" s="491">
        <f t="shared" si="72"/>
        <v>429220</v>
      </c>
      <c r="J901" s="507">
        <f t="shared" si="68"/>
        <v>0</v>
      </c>
      <c r="K901" s="464">
        <f t="shared" si="69"/>
        <v>0</v>
      </c>
      <c r="L901" s="464">
        <f>IF(J901=1,SUM($J$6:J901),0)</f>
        <v>0</v>
      </c>
      <c r="M901" s="464">
        <f>IF(K901=1,SUM($K$6:K901),0)</f>
        <v>0</v>
      </c>
      <c r="N901" s="509">
        <f t="shared" si="70"/>
        <v>0</v>
      </c>
      <c r="O901" s="464">
        <f t="shared" si="71"/>
        <v>0</v>
      </c>
      <c r="P901" s="464">
        <f>IF(O901=1,SUM($O$6:O901),0)</f>
        <v>0</v>
      </c>
    </row>
    <row r="902" customHeight="1" spans="1:16">
      <c r="A902" s="483"/>
      <c r="B902" s="493">
        <v>43</v>
      </c>
      <c r="C902" s="203" t="s">
        <v>945</v>
      </c>
      <c r="D902" s="494" t="s">
        <v>24</v>
      </c>
      <c r="E902" s="495" t="s">
        <v>903</v>
      </c>
      <c r="F902" s="497">
        <v>338360</v>
      </c>
      <c r="G902" s="497">
        <v>338360</v>
      </c>
      <c r="H902" s="498"/>
      <c r="I902" s="491">
        <f t="shared" si="72"/>
        <v>338360</v>
      </c>
      <c r="J902" s="507">
        <f t="shared" si="68"/>
        <v>0</v>
      </c>
      <c r="K902" s="464">
        <f t="shared" si="69"/>
        <v>0</v>
      </c>
      <c r="L902" s="464">
        <f>IF(J902=1,SUM($J$6:J902),0)</f>
        <v>0</v>
      </c>
      <c r="M902" s="464">
        <f>IF(K902=1,SUM($K$6:K902),0)</f>
        <v>0</v>
      </c>
      <c r="N902" s="509">
        <f t="shared" si="70"/>
        <v>0</v>
      </c>
      <c r="O902" s="464">
        <f t="shared" si="71"/>
        <v>0</v>
      </c>
      <c r="P902" s="464">
        <f>IF(O902=1,SUM($O$6:O902),0)</f>
        <v>0</v>
      </c>
    </row>
    <row r="903" customHeight="1" spans="1:16">
      <c r="A903" s="483"/>
      <c r="B903" s="493">
        <v>44</v>
      </c>
      <c r="C903" s="203" t="s">
        <v>946</v>
      </c>
      <c r="D903" s="494" t="s">
        <v>24</v>
      </c>
      <c r="E903" s="495" t="s">
        <v>903</v>
      </c>
      <c r="F903" s="497">
        <v>287760</v>
      </c>
      <c r="G903" s="497">
        <v>287760</v>
      </c>
      <c r="H903" s="498"/>
      <c r="I903" s="491">
        <f t="shared" si="72"/>
        <v>287760</v>
      </c>
      <c r="J903" s="507">
        <f t="shared" si="68"/>
        <v>0</v>
      </c>
      <c r="K903" s="464">
        <f t="shared" si="69"/>
        <v>0</v>
      </c>
      <c r="L903" s="464">
        <f>IF(J903=1,SUM($J$6:J903),0)</f>
        <v>0</v>
      </c>
      <c r="M903" s="464">
        <f>IF(K903=1,SUM($K$6:K903),0)</f>
        <v>0</v>
      </c>
      <c r="N903" s="509">
        <f t="shared" si="70"/>
        <v>0</v>
      </c>
      <c r="O903" s="464">
        <f t="shared" si="71"/>
        <v>0</v>
      </c>
      <c r="P903" s="464">
        <f>IF(O903=1,SUM($O$6:O903),0)</f>
        <v>0</v>
      </c>
    </row>
    <row r="904" customHeight="1" spans="1:16">
      <c r="A904" s="483"/>
      <c r="B904" s="493">
        <v>45</v>
      </c>
      <c r="C904" s="203" t="s">
        <v>947</v>
      </c>
      <c r="D904" s="494" t="s">
        <v>24</v>
      </c>
      <c r="E904" s="495" t="s">
        <v>903</v>
      </c>
      <c r="F904" s="497">
        <v>218570</v>
      </c>
      <c r="G904" s="497">
        <v>218570</v>
      </c>
      <c r="H904" s="498"/>
      <c r="I904" s="491">
        <f t="shared" si="72"/>
        <v>218570</v>
      </c>
      <c r="J904" s="507">
        <f t="shared" si="68"/>
        <v>0</v>
      </c>
      <c r="K904" s="464">
        <f t="shared" si="69"/>
        <v>0</v>
      </c>
      <c r="L904" s="464">
        <f>IF(J904=1,SUM($J$6:J904),0)</f>
        <v>0</v>
      </c>
      <c r="M904" s="464">
        <f>IF(K904=1,SUM($K$6:K904),0)</f>
        <v>0</v>
      </c>
      <c r="N904" s="509">
        <f t="shared" si="70"/>
        <v>0</v>
      </c>
      <c r="O904" s="464">
        <f t="shared" si="71"/>
        <v>0</v>
      </c>
      <c r="P904" s="464">
        <f>IF(O904=1,SUM($O$6:O904),0)</f>
        <v>0</v>
      </c>
    </row>
    <row r="905" customHeight="1" spans="1:16">
      <c r="A905" s="483"/>
      <c r="B905" s="493">
        <v>46</v>
      </c>
      <c r="C905" s="203" t="s">
        <v>948</v>
      </c>
      <c r="D905" s="494" t="s">
        <v>24</v>
      </c>
      <c r="E905" s="495" t="s">
        <v>903</v>
      </c>
      <c r="F905" s="497">
        <v>299860</v>
      </c>
      <c r="G905" s="497">
        <v>299860</v>
      </c>
      <c r="H905" s="498"/>
      <c r="I905" s="491">
        <f t="shared" si="72"/>
        <v>299860</v>
      </c>
      <c r="J905" s="507">
        <f t="shared" ref="J905:J968" si="73">IF(D905="MDU-KD",1,0)</f>
        <v>0</v>
      </c>
      <c r="K905" s="464">
        <f t="shared" ref="K905:K968" si="74">IF(D905="HDW",1,0)</f>
        <v>0</v>
      </c>
      <c r="L905" s="464">
        <f>IF(J905=1,SUM($J$6:J905),0)</f>
        <v>0</v>
      </c>
      <c r="M905" s="464">
        <f>IF(K905=1,SUM($K$6:K905),0)</f>
        <v>0</v>
      </c>
      <c r="N905" s="509">
        <f t="shared" ref="N905:N968" si="75">IF(L905=0,M905,L905)</f>
        <v>0</v>
      </c>
      <c r="O905" s="464">
        <f t="shared" ref="O905:O968" si="76">IF(E905=0,0,IF(LEFT(C905,11)="Tiang Beton",1,0))</f>
        <v>0</v>
      </c>
      <c r="P905" s="464">
        <f>IF(O905=1,SUM($O$6:O905),0)</f>
        <v>0</v>
      </c>
    </row>
    <row r="906" customHeight="1" spans="1:16">
      <c r="A906" s="483"/>
      <c r="B906" s="493">
        <v>47</v>
      </c>
      <c r="C906" s="203" t="s">
        <v>949</v>
      </c>
      <c r="D906" s="494" t="s">
        <v>24</v>
      </c>
      <c r="E906" s="495" t="s">
        <v>903</v>
      </c>
      <c r="F906" s="497">
        <v>267740</v>
      </c>
      <c r="G906" s="497">
        <v>267740</v>
      </c>
      <c r="H906" s="498"/>
      <c r="I906" s="491">
        <f t="shared" si="72"/>
        <v>267740</v>
      </c>
      <c r="J906" s="507">
        <f t="shared" si="73"/>
        <v>0</v>
      </c>
      <c r="K906" s="464">
        <f t="shared" si="74"/>
        <v>0</v>
      </c>
      <c r="L906" s="464">
        <f>IF(J906=1,SUM($J$6:J906),0)</f>
        <v>0</v>
      </c>
      <c r="M906" s="464">
        <f>IF(K906=1,SUM($K$6:K906),0)</f>
        <v>0</v>
      </c>
      <c r="N906" s="509">
        <f t="shared" si="75"/>
        <v>0</v>
      </c>
      <c r="O906" s="464">
        <f t="shared" si="76"/>
        <v>0</v>
      </c>
      <c r="P906" s="464">
        <f>IF(O906=1,SUM($O$6:O906),0)</f>
        <v>0</v>
      </c>
    </row>
    <row r="907" customHeight="1" spans="1:16">
      <c r="A907" s="483"/>
      <c r="B907" s="493">
        <v>48</v>
      </c>
      <c r="C907" s="203" t="s">
        <v>950</v>
      </c>
      <c r="D907" s="494" t="s">
        <v>24</v>
      </c>
      <c r="E907" s="495" t="s">
        <v>903</v>
      </c>
      <c r="F907" s="497">
        <v>197230</v>
      </c>
      <c r="G907" s="497">
        <v>197230</v>
      </c>
      <c r="H907" s="498"/>
      <c r="I907" s="491">
        <f t="shared" si="72"/>
        <v>197230</v>
      </c>
      <c r="J907" s="507">
        <f t="shared" si="73"/>
        <v>0</v>
      </c>
      <c r="K907" s="464">
        <f t="shared" si="74"/>
        <v>0</v>
      </c>
      <c r="L907" s="464">
        <f>IF(J907=1,SUM($J$6:J907),0)</f>
        <v>0</v>
      </c>
      <c r="M907" s="464">
        <f>IF(K907=1,SUM($K$6:K907),0)</f>
        <v>0</v>
      </c>
      <c r="N907" s="509">
        <f t="shared" si="75"/>
        <v>0</v>
      </c>
      <c r="O907" s="464">
        <f t="shared" si="76"/>
        <v>0</v>
      </c>
      <c r="P907" s="464">
        <f>IF(O907=1,SUM($O$6:O907),0)</f>
        <v>0</v>
      </c>
    </row>
    <row r="908" customHeight="1" spans="1:16">
      <c r="A908" s="483"/>
      <c r="B908" s="493">
        <v>49</v>
      </c>
      <c r="C908" s="203" t="s">
        <v>951</v>
      </c>
      <c r="D908" s="494" t="s">
        <v>24</v>
      </c>
      <c r="E908" s="495" t="s">
        <v>903</v>
      </c>
      <c r="F908" s="497">
        <v>167090</v>
      </c>
      <c r="G908" s="497">
        <v>167090</v>
      </c>
      <c r="H908" s="498"/>
      <c r="I908" s="491">
        <f t="shared" si="72"/>
        <v>167090</v>
      </c>
      <c r="J908" s="507">
        <f t="shared" si="73"/>
        <v>0</v>
      </c>
      <c r="K908" s="464">
        <f t="shared" si="74"/>
        <v>0</v>
      </c>
      <c r="L908" s="464">
        <f>IF(J908=1,SUM($J$6:J908),0)</f>
        <v>0</v>
      </c>
      <c r="M908" s="464">
        <f>IF(K908=1,SUM($K$6:K908),0)</f>
        <v>0</v>
      </c>
      <c r="N908" s="509">
        <f t="shared" si="75"/>
        <v>0</v>
      </c>
      <c r="O908" s="464">
        <f t="shared" si="76"/>
        <v>0</v>
      </c>
      <c r="P908" s="464">
        <f>IF(O908=1,SUM($O$6:O908),0)</f>
        <v>0</v>
      </c>
    </row>
    <row r="909" customHeight="1" spans="1:16">
      <c r="A909" s="483"/>
      <c r="B909" s="493">
        <v>50</v>
      </c>
      <c r="C909" s="203" t="s">
        <v>952</v>
      </c>
      <c r="D909" s="494" t="s">
        <v>24</v>
      </c>
      <c r="E909" s="495" t="s">
        <v>903</v>
      </c>
      <c r="F909" s="497">
        <v>150133.620758676</v>
      </c>
      <c r="G909" s="497">
        <v>150133.620758676</v>
      </c>
      <c r="H909" s="498"/>
      <c r="I909" s="491">
        <f t="shared" si="72"/>
        <v>150133.620758676</v>
      </c>
      <c r="J909" s="507">
        <f t="shared" si="73"/>
        <v>0</v>
      </c>
      <c r="K909" s="464">
        <f t="shared" si="74"/>
        <v>0</v>
      </c>
      <c r="L909" s="464">
        <f>IF(J909=1,SUM($J$6:J909),0)</f>
        <v>0</v>
      </c>
      <c r="M909" s="464">
        <f>IF(K909=1,SUM($K$6:K909),0)</f>
        <v>0</v>
      </c>
      <c r="N909" s="509">
        <f t="shared" si="75"/>
        <v>0</v>
      </c>
      <c r="O909" s="464">
        <f t="shared" si="76"/>
        <v>0</v>
      </c>
      <c r="P909" s="464">
        <f>IF(O909=1,SUM($O$6:O909),0)</f>
        <v>0</v>
      </c>
    </row>
    <row r="910" customHeight="1" spans="1:16">
      <c r="A910" s="483"/>
      <c r="B910" s="493">
        <v>51</v>
      </c>
      <c r="C910" s="203" t="s">
        <v>953</v>
      </c>
      <c r="D910" s="494" t="s">
        <v>24</v>
      </c>
      <c r="E910" s="495" t="s">
        <v>903</v>
      </c>
      <c r="F910" s="497">
        <v>138029.28293034</v>
      </c>
      <c r="G910" s="497">
        <v>138029.28293034</v>
      </c>
      <c r="H910" s="498"/>
      <c r="I910" s="491">
        <f t="shared" si="72"/>
        <v>138029.28293034</v>
      </c>
      <c r="J910" s="507">
        <f t="shared" si="73"/>
        <v>0</v>
      </c>
      <c r="K910" s="464">
        <f t="shared" si="74"/>
        <v>0</v>
      </c>
      <c r="L910" s="464">
        <f>IF(J910=1,SUM($J$6:J910),0)</f>
        <v>0</v>
      </c>
      <c r="M910" s="464">
        <f>IF(K910=1,SUM($K$6:K910),0)</f>
        <v>0</v>
      </c>
      <c r="N910" s="509">
        <f t="shared" si="75"/>
        <v>0</v>
      </c>
      <c r="O910" s="464">
        <f t="shared" si="76"/>
        <v>0</v>
      </c>
      <c r="P910" s="464">
        <f>IF(O910=1,SUM($O$6:O910),0)</f>
        <v>0</v>
      </c>
    </row>
    <row r="911" customHeight="1" spans="1:16">
      <c r="A911" s="483"/>
      <c r="B911" s="493">
        <v>52</v>
      </c>
      <c r="C911" s="203" t="s">
        <v>954</v>
      </c>
      <c r="D911" s="494" t="s">
        <v>24</v>
      </c>
      <c r="E911" s="495" t="s">
        <v>903</v>
      </c>
      <c r="F911" s="497">
        <v>126720</v>
      </c>
      <c r="G911" s="497">
        <v>126720</v>
      </c>
      <c r="H911" s="498"/>
      <c r="I911" s="491">
        <f t="shared" si="72"/>
        <v>126720</v>
      </c>
      <c r="J911" s="507">
        <f t="shared" si="73"/>
        <v>0</v>
      </c>
      <c r="K911" s="464">
        <f t="shared" si="74"/>
        <v>0</v>
      </c>
      <c r="L911" s="464">
        <f>IF(J911=1,SUM($J$6:J911),0)</f>
        <v>0</v>
      </c>
      <c r="M911" s="464">
        <f>IF(K911=1,SUM($K$6:K911),0)</f>
        <v>0</v>
      </c>
      <c r="N911" s="509">
        <f t="shared" si="75"/>
        <v>0</v>
      </c>
      <c r="O911" s="464">
        <f t="shared" si="76"/>
        <v>0</v>
      </c>
      <c r="P911" s="464">
        <f>IF(O911=1,SUM($O$6:O911),0)</f>
        <v>0</v>
      </c>
    </row>
    <row r="912" customHeight="1" spans="1:16">
      <c r="A912" s="483"/>
      <c r="B912" s="493">
        <v>53</v>
      </c>
      <c r="C912" s="203" t="s">
        <v>955</v>
      </c>
      <c r="D912" s="494" t="s">
        <v>24</v>
      </c>
      <c r="E912" s="495" t="s">
        <v>903</v>
      </c>
      <c r="F912" s="497">
        <v>126500</v>
      </c>
      <c r="G912" s="497">
        <v>126500</v>
      </c>
      <c r="H912" s="498"/>
      <c r="I912" s="491">
        <f t="shared" si="72"/>
        <v>126500</v>
      </c>
      <c r="J912" s="507">
        <f t="shared" si="73"/>
        <v>0</v>
      </c>
      <c r="K912" s="464">
        <f t="shared" si="74"/>
        <v>0</v>
      </c>
      <c r="L912" s="464">
        <f>IF(J912=1,SUM($J$6:J912),0)</f>
        <v>0</v>
      </c>
      <c r="M912" s="464">
        <f>IF(K912=1,SUM($K$6:K912),0)</f>
        <v>0</v>
      </c>
      <c r="N912" s="509">
        <f t="shared" si="75"/>
        <v>0</v>
      </c>
      <c r="O912" s="464">
        <f t="shared" si="76"/>
        <v>0</v>
      </c>
      <c r="P912" s="464">
        <f>IF(O912=1,SUM($O$6:O912),0)</f>
        <v>0</v>
      </c>
    </row>
    <row r="913" customHeight="1" spans="1:16">
      <c r="A913" s="483"/>
      <c r="B913" s="493">
        <v>54</v>
      </c>
      <c r="C913" s="203" t="s">
        <v>956</v>
      </c>
      <c r="D913" s="494" t="s">
        <v>24</v>
      </c>
      <c r="E913" s="495" t="s">
        <v>903</v>
      </c>
      <c r="F913" s="497">
        <v>111980</v>
      </c>
      <c r="G913" s="497">
        <v>111980</v>
      </c>
      <c r="H913" s="498"/>
      <c r="I913" s="491">
        <f t="shared" si="72"/>
        <v>111980</v>
      </c>
      <c r="J913" s="507">
        <f t="shared" si="73"/>
        <v>0</v>
      </c>
      <c r="K913" s="464">
        <f t="shared" si="74"/>
        <v>0</v>
      </c>
      <c r="L913" s="464">
        <f>IF(J913=1,SUM($J$6:J913),0)</f>
        <v>0</v>
      </c>
      <c r="M913" s="464">
        <f>IF(K913=1,SUM($K$6:K913),0)</f>
        <v>0</v>
      </c>
      <c r="N913" s="509">
        <f t="shared" si="75"/>
        <v>0</v>
      </c>
      <c r="O913" s="464">
        <f t="shared" si="76"/>
        <v>0</v>
      </c>
      <c r="P913" s="464">
        <f>IF(O913=1,SUM($O$6:O913),0)</f>
        <v>0</v>
      </c>
    </row>
    <row r="914" customHeight="1" spans="1:16">
      <c r="A914" s="483"/>
      <c r="B914" s="493">
        <v>55</v>
      </c>
      <c r="C914" s="203" t="s">
        <v>957</v>
      </c>
      <c r="D914" s="494" t="s">
        <v>24</v>
      </c>
      <c r="E914" s="495" t="s">
        <v>903</v>
      </c>
      <c r="F914" s="497">
        <v>382439</v>
      </c>
      <c r="G914" s="497">
        <v>382400</v>
      </c>
      <c r="H914" s="498"/>
      <c r="I914" s="491">
        <f t="shared" si="72"/>
        <v>382400</v>
      </c>
      <c r="J914" s="507">
        <f t="shared" si="73"/>
        <v>0</v>
      </c>
      <c r="K914" s="464">
        <f t="shared" si="74"/>
        <v>0</v>
      </c>
      <c r="L914" s="464">
        <f>IF(J914=1,SUM($J$6:J914),0)</f>
        <v>0</v>
      </c>
      <c r="M914" s="464">
        <f>IF(K914=1,SUM($K$6:K914),0)</f>
        <v>0</v>
      </c>
      <c r="N914" s="509">
        <f t="shared" si="75"/>
        <v>0</v>
      </c>
      <c r="O914" s="464">
        <f t="shared" si="76"/>
        <v>0</v>
      </c>
      <c r="P914" s="464">
        <f>IF(O914=1,SUM($O$6:O914),0)</f>
        <v>0</v>
      </c>
    </row>
    <row r="915" customHeight="1" spans="1:16">
      <c r="A915" s="483"/>
      <c r="B915" s="493">
        <v>56</v>
      </c>
      <c r="C915" s="203" t="s">
        <v>958</v>
      </c>
      <c r="D915" s="494" t="s">
        <v>24</v>
      </c>
      <c r="E915" s="495" t="s">
        <v>903</v>
      </c>
      <c r="F915" s="497">
        <v>662141.631440944</v>
      </c>
      <c r="G915" s="497">
        <v>662100</v>
      </c>
      <c r="H915" s="498"/>
      <c r="I915" s="491">
        <f t="shared" si="72"/>
        <v>662100</v>
      </c>
      <c r="J915" s="507">
        <f t="shared" si="73"/>
        <v>0</v>
      </c>
      <c r="K915" s="464">
        <f t="shared" si="74"/>
        <v>0</v>
      </c>
      <c r="L915" s="464">
        <f>IF(J915=1,SUM($J$6:J915),0)</f>
        <v>0</v>
      </c>
      <c r="M915" s="464">
        <f>IF(K915=1,SUM($K$6:K915),0)</f>
        <v>0</v>
      </c>
      <c r="N915" s="509">
        <f t="shared" si="75"/>
        <v>0</v>
      </c>
      <c r="O915" s="464">
        <f t="shared" si="76"/>
        <v>0</v>
      </c>
      <c r="P915" s="464">
        <f>IF(O915=1,SUM($O$6:O915),0)</f>
        <v>0</v>
      </c>
    </row>
    <row r="916" customHeight="1" spans="1:16">
      <c r="A916" s="483"/>
      <c r="B916" s="493"/>
      <c r="C916" s="203"/>
      <c r="D916" s="494" t="s">
        <v>122</v>
      </c>
      <c r="E916" s="495"/>
      <c r="F916" s="497"/>
      <c r="G916" s="497"/>
      <c r="H916" s="498"/>
      <c r="I916" s="491">
        <f t="shared" si="72"/>
        <v>0</v>
      </c>
      <c r="J916" s="507">
        <f t="shared" si="73"/>
        <v>0</v>
      </c>
      <c r="K916" s="464">
        <f t="shared" si="74"/>
        <v>0</v>
      </c>
      <c r="L916" s="464">
        <f>IF(J916=1,SUM($J$6:J916),0)</f>
        <v>0</v>
      </c>
      <c r="M916" s="464">
        <f>IF(K916=1,SUM($K$6:K916),0)</f>
        <v>0</v>
      </c>
      <c r="N916" s="509">
        <f t="shared" si="75"/>
        <v>0</v>
      </c>
      <c r="O916" s="464">
        <f t="shared" si="76"/>
        <v>0</v>
      </c>
      <c r="P916" s="464">
        <f>IF(O916=1,SUM($O$6:O916),0)</f>
        <v>0</v>
      </c>
    </row>
    <row r="917" customHeight="1" spans="1:16">
      <c r="A917" s="483"/>
      <c r="B917" s="493" t="s">
        <v>705</v>
      </c>
      <c r="C917" s="203" t="s">
        <v>959</v>
      </c>
      <c r="D917" s="494" t="s">
        <v>122</v>
      </c>
      <c r="E917" s="495"/>
      <c r="F917" s="497"/>
      <c r="G917" s="497"/>
      <c r="H917" s="498"/>
      <c r="I917" s="491">
        <f t="shared" si="72"/>
        <v>0</v>
      </c>
      <c r="J917" s="507">
        <f t="shared" si="73"/>
        <v>0</v>
      </c>
      <c r="K917" s="464">
        <f t="shared" si="74"/>
        <v>0</v>
      </c>
      <c r="L917" s="464">
        <f>IF(J917=1,SUM($J$6:J917),0)</f>
        <v>0</v>
      </c>
      <c r="M917" s="464">
        <f>IF(K917=1,SUM($K$6:K917),0)</f>
        <v>0</v>
      </c>
      <c r="N917" s="509">
        <f t="shared" si="75"/>
        <v>0</v>
      </c>
      <c r="O917" s="464">
        <f t="shared" si="76"/>
        <v>0</v>
      </c>
      <c r="P917" s="464">
        <f>IF(O917=1,SUM($O$6:O917),0)</f>
        <v>0</v>
      </c>
    </row>
    <row r="918" customHeight="1" spans="1:16">
      <c r="A918" s="483"/>
      <c r="B918" s="493">
        <v>1</v>
      </c>
      <c r="C918" s="203" t="s">
        <v>960</v>
      </c>
      <c r="D918" s="494" t="s">
        <v>24</v>
      </c>
      <c r="E918" s="495" t="s">
        <v>903</v>
      </c>
      <c r="F918" s="497">
        <v>285500</v>
      </c>
      <c r="G918" s="497">
        <v>285500</v>
      </c>
      <c r="H918" s="498"/>
      <c r="I918" s="491">
        <f t="shared" si="72"/>
        <v>285500</v>
      </c>
      <c r="J918" s="507">
        <f t="shared" si="73"/>
        <v>0</v>
      </c>
      <c r="K918" s="464">
        <f t="shared" si="74"/>
        <v>0</v>
      </c>
      <c r="L918" s="464">
        <f>IF(J918=1,SUM($J$6:J918),0)</f>
        <v>0</v>
      </c>
      <c r="M918" s="464">
        <f>IF(K918=1,SUM($K$6:K918),0)</f>
        <v>0</v>
      </c>
      <c r="N918" s="509">
        <f t="shared" si="75"/>
        <v>0</v>
      </c>
      <c r="O918" s="464">
        <f t="shared" si="76"/>
        <v>0</v>
      </c>
      <c r="P918" s="464">
        <f>IF(O918=1,SUM($O$6:O918),0)</f>
        <v>0</v>
      </c>
    </row>
    <row r="919" customHeight="1" spans="1:16">
      <c r="A919" s="483"/>
      <c r="B919" s="493">
        <v>2</v>
      </c>
      <c r="C919" s="203" t="s">
        <v>961</v>
      </c>
      <c r="D919" s="494" t="s">
        <v>24</v>
      </c>
      <c r="E919" s="495" t="s">
        <v>903</v>
      </c>
      <c r="F919" s="497">
        <v>240000</v>
      </c>
      <c r="G919" s="497">
        <v>240000</v>
      </c>
      <c r="H919" s="498"/>
      <c r="I919" s="491">
        <f t="shared" si="72"/>
        <v>240000</v>
      </c>
      <c r="J919" s="507">
        <f t="shared" si="73"/>
        <v>0</v>
      </c>
      <c r="K919" s="464">
        <f t="shared" si="74"/>
        <v>0</v>
      </c>
      <c r="L919" s="464">
        <f>IF(J919=1,SUM($J$6:J919),0)</f>
        <v>0</v>
      </c>
      <c r="M919" s="464">
        <f>IF(K919=1,SUM($K$6:K919),0)</f>
        <v>0</v>
      </c>
      <c r="N919" s="509">
        <f t="shared" si="75"/>
        <v>0</v>
      </c>
      <c r="O919" s="464">
        <f t="shared" si="76"/>
        <v>0</v>
      </c>
      <c r="P919" s="464">
        <f>IF(O919=1,SUM($O$6:O919),0)</f>
        <v>0</v>
      </c>
    </row>
    <row r="920" customHeight="1" spans="1:16">
      <c r="A920" s="483"/>
      <c r="B920" s="493">
        <v>3</v>
      </c>
      <c r="C920" s="203" t="s">
        <v>962</v>
      </c>
      <c r="D920" s="494" t="s">
        <v>24</v>
      </c>
      <c r="E920" s="495" t="s">
        <v>903</v>
      </c>
      <c r="F920" s="497">
        <v>220800</v>
      </c>
      <c r="G920" s="497">
        <v>220800</v>
      </c>
      <c r="H920" s="498"/>
      <c r="I920" s="491">
        <f t="shared" si="72"/>
        <v>220800</v>
      </c>
      <c r="J920" s="507">
        <f t="shared" si="73"/>
        <v>0</v>
      </c>
      <c r="K920" s="464">
        <f t="shared" si="74"/>
        <v>0</v>
      </c>
      <c r="L920" s="464">
        <f>IF(J920=1,SUM($J$6:J920),0)</f>
        <v>0</v>
      </c>
      <c r="M920" s="464">
        <f>IF(K920=1,SUM($K$6:K920),0)</f>
        <v>0</v>
      </c>
      <c r="N920" s="509">
        <f t="shared" si="75"/>
        <v>0</v>
      </c>
      <c r="O920" s="464">
        <f t="shared" si="76"/>
        <v>0</v>
      </c>
      <c r="P920" s="464">
        <f>IF(O920=1,SUM($O$6:O920),0)</f>
        <v>0</v>
      </c>
    </row>
    <row r="921" customHeight="1" spans="1:16">
      <c r="A921" s="483"/>
      <c r="B921" s="493">
        <v>4</v>
      </c>
      <c r="C921" s="203" t="s">
        <v>963</v>
      </c>
      <c r="D921" s="494" t="s">
        <v>24</v>
      </c>
      <c r="E921" s="495" t="s">
        <v>903</v>
      </c>
      <c r="F921" s="497">
        <v>164300</v>
      </c>
      <c r="G921" s="497">
        <v>164300</v>
      </c>
      <c r="H921" s="498"/>
      <c r="I921" s="491">
        <f t="shared" si="72"/>
        <v>164300</v>
      </c>
      <c r="J921" s="507">
        <f t="shared" si="73"/>
        <v>0</v>
      </c>
      <c r="K921" s="464">
        <f t="shared" si="74"/>
        <v>0</v>
      </c>
      <c r="L921" s="464">
        <f>IF(J921=1,SUM($J$6:J921),0)</f>
        <v>0</v>
      </c>
      <c r="M921" s="464">
        <f>IF(K921=1,SUM($K$6:K921),0)</f>
        <v>0</v>
      </c>
      <c r="N921" s="509">
        <f t="shared" si="75"/>
        <v>0</v>
      </c>
      <c r="O921" s="464">
        <f t="shared" si="76"/>
        <v>0</v>
      </c>
      <c r="P921" s="464">
        <f>IF(O921=1,SUM($O$6:O921),0)</f>
        <v>0</v>
      </c>
    </row>
    <row r="922" customHeight="1" spans="1:16">
      <c r="A922" s="483"/>
      <c r="B922" s="493">
        <v>5</v>
      </c>
      <c r="C922" s="203" t="s">
        <v>964</v>
      </c>
      <c r="D922" s="494" t="s">
        <v>24</v>
      </c>
      <c r="E922" s="495" t="s">
        <v>903</v>
      </c>
      <c r="F922" s="497">
        <v>111700</v>
      </c>
      <c r="G922" s="497">
        <v>111700</v>
      </c>
      <c r="H922" s="498"/>
      <c r="I922" s="491">
        <f t="shared" si="72"/>
        <v>111700</v>
      </c>
      <c r="J922" s="507">
        <f t="shared" si="73"/>
        <v>0</v>
      </c>
      <c r="K922" s="464">
        <f t="shared" si="74"/>
        <v>0</v>
      </c>
      <c r="L922" s="464">
        <f>IF(J922=1,SUM($J$6:J922),0)</f>
        <v>0</v>
      </c>
      <c r="M922" s="464">
        <f>IF(K922=1,SUM($K$6:K922),0)</f>
        <v>0</v>
      </c>
      <c r="N922" s="509">
        <f t="shared" si="75"/>
        <v>0</v>
      </c>
      <c r="O922" s="464">
        <f t="shared" si="76"/>
        <v>0</v>
      </c>
      <c r="P922" s="464">
        <f>IF(O922=1,SUM($O$6:O922),0)</f>
        <v>0</v>
      </c>
    </row>
    <row r="923" customHeight="1" spans="1:16">
      <c r="A923" s="483"/>
      <c r="B923" s="493">
        <v>6</v>
      </c>
      <c r="C923" s="203" t="s">
        <v>965</v>
      </c>
      <c r="D923" s="494" t="s">
        <v>24</v>
      </c>
      <c r="E923" s="495" t="s">
        <v>903</v>
      </c>
      <c r="F923" s="497">
        <v>223500</v>
      </c>
      <c r="G923" s="497">
        <v>223500</v>
      </c>
      <c r="H923" s="498"/>
      <c r="I923" s="491">
        <f t="shared" si="72"/>
        <v>223500</v>
      </c>
      <c r="J923" s="507">
        <f t="shared" si="73"/>
        <v>0</v>
      </c>
      <c r="K923" s="464">
        <f t="shared" si="74"/>
        <v>0</v>
      </c>
      <c r="L923" s="464">
        <f>IF(J923=1,SUM($J$6:J923),0)</f>
        <v>0</v>
      </c>
      <c r="M923" s="464">
        <f>IF(K923=1,SUM($K$6:K923),0)</f>
        <v>0</v>
      </c>
      <c r="N923" s="509">
        <f t="shared" si="75"/>
        <v>0</v>
      </c>
      <c r="O923" s="464">
        <f t="shared" si="76"/>
        <v>0</v>
      </c>
      <c r="P923" s="464">
        <f>IF(O923=1,SUM($O$6:O923),0)</f>
        <v>0</v>
      </c>
    </row>
    <row r="924" customHeight="1" spans="1:16">
      <c r="A924" s="483"/>
      <c r="B924" s="493">
        <v>7</v>
      </c>
      <c r="C924" s="203" t="s">
        <v>966</v>
      </c>
      <c r="D924" s="494" t="s">
        <v>24</v>
      </c>
      <c r="E924" s="495" t="s">
        <v>903</v>
      </c>
      <c r="F924" s="497">
        <v>179000</v>
      </c>
      <c r="G924" s="497">
        <v>179000</v>
      </c>
      <c r="H924" s="498"/>
      <c r="I924" s="491">
        <f t="shared" si="72"/>
        <v>179000</v>
      </c>
      <c r="J924" s="507">
        <f t="shared" si="73"/>
        <v>0</v>
      </c>
      <c r="K924" s="464">
        <f t="shared" si="74"/>
        <v>0</v>
      </c>
      <c r="L924" s="464">
        <f>IF(J924=1,SUM($J$6:J924),0)</f>
        <v>0</v>
      </c>
      <c r="M924" s="464">
        <f>IF(K924=1,SUM($K$6:K924),0)</f>
        <v>0</v>
      </c>
      <c r="N924" s="509">
        <f t="shared" si="75"/>
        <v>0</v>
      </c>
      <c r="O924" s="464">
        <f t="shared" si="76"/>
        <v>0</v>
      </c>
      <c r="P924" s="464">
        <f>IF(O924=1,SUM($O$6:O924),0)</f>
        <v>0</v>
      </c>
    </row>
    <row r="925" customHeight="1" spans="1:16">
      <c r="A925" s="483"/>
      <c r="B925" s="493"/>
      <c r="C925" s="203"/>
      <c r="D925" s="494" t="s">
        <v>122</v>
      </c>
      <c r="E925" s="495"/>
      <c r="F925" s="497"/>
      <c r="G925" s="497"/>
      <c r="H925" s="498"/>
      <c r="I925" s="491">
        <f t="shared" si="72"/>
        <v>0</v>
      </c>
      <c r="J925" s="507">
        <f t="shared" si="73"/>
        <v>0</v>
      </c>
      <c r="K925" s="464">
        <f t="shared" si="74"/>
        <v>0</v>
      </c>
      <c r="L925" s="464">
        <f>IF(J925=1,SUM($J$6:J925),0)</f>
        <v>0</v>
      </c>
      <c r="M925" s="464">
        <f>IF(K925=1,SUM($K$6:K925),0)</f>
        <v>0</v>
      </c>
      <c r="N925" s="509">
        <f t="shared" si="75"/>
        <v>0</v>
      </c>
      <c r="O925" s="464">
        <f t="shared" si="76"/>
        <v>0</v>
      </c>
      <c r="P925" s="464">
        <f>IF(O925=1,SUM($O$6:O925),0)</f>
        <v>0</v>
      </c>
    </row>
    <row r="926" customHeight="1" spans="1:16">
      <c r="A926" s="483"/>
      <c r="B926" s="493" t="s">
        <v>705</v>
      </c>
      <c r="C926" s="203" t="s">
        <v>901</v>
      </c>
      <c r="D926" s="494" t="s">
        <v>122</v>
      </c>
      <c r="E926" s="495"/>
      <c r="F926" s="497"/>
      <c r="G926" s="497"/>
      <c r="H926" s="498"/>
      <c r="I926" s="491">
        <f t="shared" si="72"/>
        <v>0</v>
      </c>
      <c r="J926" s="507">
        <f t="shared" si="73"/>
        <v>0</v>
      </c>
      <c r="K926" s="464">
        <f t="shared" si="74"/>
        <v>0</v>
      </c>
      <c r="L926" s="464">
        <f>IF(J926=1,SUM($J$6:J926),0)</f>
        <v>0</v>
      </c>
      <c r="M926" s="464">
        <f>IF(K926=1,SUM($K$6:K926),0)</f>
        <v>0</v>
      </c>
      <c r="N926" s="509">
        <f t="shared" si="75"/>
        <v>0</v>
      </c>
      <c r="O926" s="464">
        <f t="shared" si="76"/>
        <v>0</v>
      </c>
      <c r="P926" s="464">
        <f>IF(O926=1,SUM($O$6:O926),0)</f>
        <v>0</v>
      </c>
    </row>
    <row r="927" customHeight="1" spans="1:16">
      <c r="A927" s="483"/>
      <c r="B927" s="493">
        <v>1</v>
      </c>
      <c r="C927" s="203" t="s">
        <v>967</v>
      </c>
      <c r="D927" s="494" t="s">
        <v>24</v>
      </c>
      <c r="E927" s="495" t="s">
        <v>968</v>
      </c>
      <c r="F927" s="497">
        <v>9514000</v>
      </c>
      <c r="G927" s="497">
        <v>9514000</v>
      </c>
      <c r="H927" s="498"/>
      <c r="I927" s="491">
        <f t="shared" si="72"/>
        <v>9514000</v>
      </c>
      <c r="J927" s="507">
        <f t="shared" si="73"/>
        <v>0</v>
      </c>
      <c r="K927" s="464">
        <f t="shared" si="74"/>
        <v>0</v>
      </c>
      <c r="L927" s="464">
        <f>IF(J927=1,SUM($J$6:J927),0)</f>
        <v>0</v>
      </c>
      <c r="M927" s="464">
        <f>IF(K927=1,SUM($K$6:K927),0)</f>
        <v>0</v>
      </c>
      <c r="N927" s="509">
        <f t="shared" si="75"/>
        <v>0</v>
      </c>
      <c r="O927" s="464">
        <f t="shared" si="76"/>
        <v>0</v>
      </c>
      <c r="P927" s="464">
        <f>IF(O927=1,SUM($O$6:O927),0)</f>
        <v>0</v>
      </c>
    </row>
    <row r="928" customHeight="1" spans="1:16">
      <c r="A928" s="483"/>
      <c r="B928" s="493">
        <v>2</v>
      </c>
      <c r="C928" s="203" t="s">
        <v>969</v>
      </c>
      <c r="D928" s="494" t="s">
        <v>24</v>
      </c>
      <c r="E928" s="495" t="s">
        <v>968</v>
      </c>
      <c r="F928" s="497">
        <v>9514000</v>
      </c>
      <c r="G928" s="497">
        <v>9514000</v>
      </c>
      <c r="H928" s="498"/>
      <c r="I928" s="491">
        <f t="shared" si="72"/>
        <v>9514000</v>
      </c>
      <c r="J928" s="507">
        <f t="shared" si="73"/>
        <v>0</v>
      </c>
      <c r="K928" s="464">
        <f t="shared" si="74"/>
        <v>0</v>
      </c>
      <c r="L928" s="464">
        <f>IF(J928=1,SUM($J$6:J928),0)</f>
        <v>0</v>
      </c>
      <c r="M928" s="464">
        <f>IF(K928=1,SUM($K$6:K928),0)</f>
        <v>0</v>
      </c>
      <c r="N928" s="509">
        <f t="shared" si="75"/>
        <v>0</v>
      </c>
      <c r="O928" s="464">
        <f t="shared" si="76"/>
        <v>0</v>
      </c>
      <c r="P928" s="464">
        <f>IF(O928=1,SUM($O$6:O928),0)</f>
        <v>0</v>
      </c>
    </row>
    <row r="929" customHeight="1" spans="1:16">
      <c r="A929" s="483"/>
      <c r="B929" s="493">
        <v>3</v>
      </c>
      <c r="C929" s="203" t="s">
        <v>970</v>
      </c>
      <c r="D929" s="494" t="s">
        <v>24</v>
      </c>
      <c r="E929" s="495" t="s">
        <v>968</v>
      </c>
      <c r="F929" s="497">
        <v>7426000</v>
      </c>
      <c r="G929" s="497">
        <v>7426000</v>
      </c>
      <c r="H929" s="498"/>
      <c r="I929" s="491">
        <f t="shared" si="72"/>
        <v>7426000</v>
      </c>
      <c r="J929" s="507">
        <f t="shared" si="73"/>
        <v>0</v>
      </c>
      <c r="K929" s="464">
        <f t="shared" si="74"/>
        <v>0</v>
      </c>
      <c r="L929" s="464">
        <f>IF(J929=1,SUM($J$6:J929),0)</f>
        <v>0</v>
      </c>
      <c r="M929" s="464">
        <f>IF(K929=1,SUM($K$6:K929),0)</f>
        <v>0</v>
      </c>
      <c r="N929" s="509">
        <f t="shared" si="75"/>
        <v>0</v>
      </c>
      <c r="O929" s="464">
        <f t="shared" si="76"/>
        <v>0</v>
      </c>
      <c r="P929" s="464">
        <f>IF(O929=1,SUM($O$6:O929),0)</f>
        <v>0</v>
      </c>
    </row>
    <row r="930" customHeight="1" spans="1:16">
      <c r="A930" s="483"/>
      <c r="B930" s="493">
        <v>4</v>
      </c>
      <c r="C930" s="203" t="s">
        <v>971</v>
      </c>
      <c r="D930" s="494" t="s">
        <v>24</v>
      </c>
      <c r="E930" s="495" t="s">
        <v>968</v>
      </c>
      <c r="F930" s="497">
        <v>7034000</v>
      </c>
      <c r="G930" s="497">
        <v>7034000</v>
      </c>
      <c r="H930" s="498"/>
      <c r="I930" s="491">
        <f t="shared" si="72"/>
        <v>7034000</v>
      </c>
      <c r="J930" s="507">
        <f t="shared" si="73"/>
        <v>0</v>
      </c>
      <c r="K930" s="464">
        <f t="shared" si="74"/>
        <v>0</v>
      </c>
      <c r="L930" s="464">
        <f>IF(J930=1,SUM($J$6:J930),0)</f>
        <v>0</v>
      </c>
      <c r="M930" s="464">
        <f>IF(K930=1,SUM($K$6:K930),0)</f>
        <v>0</v>
      </c>
      <c r="N930" s="509">
        <f t="shared" si="75"/>
        <v>0</v>
      </c>
      <c r="O930" s="464">
        <f t="shared" si="76"/>
        <v>0</v>
      </c>
      <c r="P930" s="464">
        <f>IF(O930=1,SUM($O$6:O930),0)</f>
        <v>0</v>
      </c>
    </row>
    <row r="931" customHeight="1" spans="1:16">
      <c r="A931" s="483"/>
      <c r="B931" s="493">
        <v>5</v>
      </c>
      <c r="C931" s="203" t="s">
        <v>972</v>
      </c>
      <c r="D931" s="494" t="s">
        <v>24</v>
      </c>
      <c r="E931" s="495" t="s">
        <v>968</v>
      </c>
      <c r="F931" s="497">
        <v>6002000</v>
      </c>
      <c r="G931" s="497">
        <v>6002000</v>
      </c>
      <c r="H931" s="498"/>
      <c r="I931" s="491">
        <f t="shared" si="72"/>
        <v>6002000</v>
      </c>
      <c r="J931" s="507">
        <f t="shared" si="73"/>
        <v>0</v>
      </c>
      <c r="K931" s="464">
        <f t="shared" si="74"/>
        <v>0</v>
      </c>
      <c r="L931" s="464">
        <f>IF(J931=1,SUM($J$6:J931),0)</f>
        <v>0</v>
      </c>
      <c r="M931" s="464">
        <f>IF(K931=1,SUM($K$6:K931),0)</f>
        <v>0</v>
      </c>
      <c r="N931" s="509">
        <f t="shared" si="75"/>
        <v>0</v>
      </c>
      <c r="O931" s="464">
        <f t="shared" si="76"/>
        <v>0</v>
      </c>
      <c r="P931" s="464">
        <f>IF(O931=1,SUM($O$6:O931),0)</f>
        <v>0</v>
      </c>
    </row>
    <row r="932" customHeight="1" spans="1:16">
      <c r="A932" s="483"/>
      <c r="B932" s="493">
        <v>6</v>
      </c>
      <c r="C932" s="203" t="s">
        <v>973</v>
      </c>
      <c r="D932" s="494" t="s">
        <v>24</v>
      </c>
      <c r="E932" s="495" t="s">
        <v>968</v>
      </c>
      <c r="F932" s="497">
        <v>5818000</v>
      </c>
      <c r="G932" s="497">
        <v>5818000</v>
      </c>
      <c r="H932" s="498"/>
      <c r="I932" s="491">
        <f t="shared" si="72"/>
        <v>5818000</v>
      </c>
      <c r="J932" s="507">
        <f t="shared" si="73"/>
        <v>0</v>
      </c>
      <c r="K932" s="464">
        <f t="shared" si="74"/>
        <v>0</v>
      </c>
      <c r="L932" s="464">
        <f>IF(J932=1,SUM($J$6:J932),0)</f>
        <v>0</v>
      </c>
      <c r="M932" s="464">
        <f>IF(K932=1,SUM($K$6:K932),0)</f>
        <v>0</v>
      </c>
      <c r="N932" s="509">
        <f t="shared" si="75"/>
        <v>0</v>
      </c>
      <c r="O932" s="464">
        <f t="shared" si="76"/>
        <v>0</v>
      </c>
      <c r="P932" s="464">
        <f>IF(O932=1,SUM($O$6:O932),0)</f>
        <v>0</v>
      </c>
    </row>
    <row r="933" customHeight="1" spans="1:16">
      <c r="A933" s="483"/>
      <c r="B933" s="493">
        <v>7</v>
      </c>
      <c r="C933" s="203" t="s">
        <v>974</v>
      </c>
      <c r="D933" s="494" t="s">
        <v>24</v>
      </c>
      <c r="E933" s="495" t="s">
        <v>968</v>
      </c>
      <c r="F933" s="497">
        <v>5812000</v>
      </c>
      <c r="G933" s="497">
        <v>5812000</v>
      </c>
      <c r="H933" s="498"/>
      <c r="I933" s="491">
        <f t="shared" si="72"/>
        <v>5812000</v>
      </c>
      <c r="J933" s="507">
        <f t="shared" si="73"/>
        <v>0</v>
      </c>
      <c r="K933" s="464">
        <f t="shared" si="74"/>
        <v>0</v>
      </c>
      <c r="L933" s="464">
        <f>IF(J933=1,SUM($J$6:J933),0)</f>
        <v>0</v>
      </c>
      <c r="M933" s="464">
        <f>IF(K933=1,SUM($K$6:K933),0)</f>
        <v>0</v>
      </c>
      <c r="N933" s="509">
        <f t="shared" si="75"/>
        <v>0</v>
      </c>
      <c r="O933" s="464">
        <f t="shared" si="76"/>
        <v>0</v>
      </c>
      <c r="P933" s="464">
        <f>IF(O933=1,SUM($O$6:O933),0)</f>
        <v>0</v>
      </c>
    </row>
    <row r="934" customHeight="1" spans="1:16">
      <c r="A934" s="483"/>
      <c r="B934" s="493">
        <v>8</v>
      </c>
      <c r="C934" s="203" t="s">
        <v>975</v>
      </c>
      <c r="D934" s="494" t="s">
        <v>24</v>
      </c>
      <c r="E934" s="495" t="s">
        <v>968</v>
      </c>
      <c r="F934" s="497">
        <v>4940000</v>
      </c>
      <c r="G934" s="497">
        <v>4940000</v>
      </c>
      <c r="H934" s="498"/>
      <c r="I934" s="491">
        <f t="shared" si="72"/>
        <v>4940000</v>
      </c>
      <c r="J934" s="507">
        <f t="shared" si="73"/>
        <v>0</v>
      </c>
      <c r="K934" s="464">
        <f t="shared" si="74"/>
        <v>0</v>
      </c>
      <c r="L934" s="464">
        <f>IF(J934=1,SUM($J$6:J934),0)</f>
        <v>0</v>
      </c>
      <c r="M934" s="464">
        <f>IF(K934=1,SUM($K$6:K934),0)</f>
        <v>0</v>
      </c>
      <c r="N934" s="509">
        <f t="shared" si="75"/>
        <v>0</v>
      </c>
      <c r="O934" s="464">
        <f t="shared" si="76"/>
        <v>0</v>
      </c>
      <c r="P934" s="464">
        <f>IF(O934=1,SUM($O$6:O934),0)</f>
        <v>0</v>
      </c>
    </row>
    <row r="935" customHeight="1" spans="1:16">
      <c r="A935" s="483"/>
      <c r="B935" s="493">
        <v>9</v>
      </c>
      <c r="C935" s="203" t="s">
        <v>976</v>
      </c>
      <c r="D935" s="494" t="s">
        <v>24</v>
      </c>
      <c r="E935" s="495" t="s">
        <v>968</v>
      </c>
      <c r="F935" s="497">
        <v>5520000</v>
      </c>
      <c r="G935" s="497">
        <v>5520000</v>
      </c>
      <c r="H935" s="498"/>
      <c r="I935" s="491">
        <f t="shared" si="72"/>
        <v>5520000</v>
      </c>
      <c r="J935" s="507">
        <f t="shared" si="73"/>
        <v>0</v>
      </c>
      <c r="K935" s="464">
        <f t="shared" si="74"/>
        <v>0</v>
      </c>
      <c r="L935" s="464">
        <f>IF(J935=1,SUM($J$6:J935),0)</f>
        <v>0</v>
      </c>
      <c r="M935" s="464">
        <f>IF(K935=1,SUM($K$6:K935),0)</f>
        <v>0</v>
      </c>
      <c r="N935" s="509">
        <f t="shared" si="75"/>
        <v>0</v>
      </c>
      <c r="O935" s="464">
        <f t="shared" si="76"/>
        <v>0</v>
      </c>
      <c r="P935" s="464">
        <f>IF(O935=1,SUM($O$6:O935),0)</f>
        <v>0</v>
      </c>
    </row>
    <row r="936" customHeight="1" spans="1:16">
      <c r="A936" s="483"/>
      <c r="B936" s="493">
        <v>10</v>
      </c>
      <c r="C936" s="203" t="s">
        <v>977</v>
      </c>
      <c r="D936" s="494" t="s">
        <v>24</v>
      </c>
      <c r="E936" s="495" t="s">
        <v>968</v>
      </c>
      <c r="F936" s="497">
        <v>5362000</v>
      </c>
      <c r="G936" s="497">
        <v>5362000</v>
      </c>
      <c r="H936" s="498"/>
      <c r="I936" s="491">
        <f t="shared" si="72"/>
        <v>5362000</v>
      </c>
      <c r="J936" s="507">
        <f t="shared" si="73"/>
        <v>0</v>
      </c>
      <c r="K936" s="464">
        <f t="shared" si="74"/>
        <v>0</v>
      </c>
      <c r="L936" s="464">
        <f>IF(J936=1,SUM($J$6:J936),0)</f>
        <v>0</v>
      </c>
      <c r="M936" s="464">
        <f>IF(K936=1,SUM($K$6:K936),0)</f>
        <v>0</v>
      </c>
      <c r="N936" s="509">
        <f t="shared" si="75"/>
        <v>0</v>
      </c>
      <c r="O936" s="464">
        <f t="shared" si="76"/>
        <v>0</v>
      </c>
      <c r="P936" s="464">
        <f>IF(O936=1,SUM($O$6:O936),0)</f>
        <v>0</v>
      </c>
    </row>
    <row r="937" customHeight="1" spans="1:16">
      <c r="A937" s="483"/>
      <c r="B937" s="493">
        <v>11</v>
      </c>
      <c r="C937" s="203" t="s">
        <v>978</v>
      </c>
      <c r="D937" s="494" t="s">
        <v>24</v>
      </c>
      <c r="E937" s="495" t="s">
        <v>968</v>
      </c>
      <c r="F937" s="497">
        <v>4448000</v>
      </c>
      <c r="G937" s="497">
        <v>4448000</v>
      </c>
      <c r="H937" s="498"/>
      <c r="I937" s="491">
        <f t="shared" si="72"/>
        <v>4448000</v>
      </c>
      <c r="J937" s="507">
        <f t="shared" si="73"/>
        <v>0</v>
      </c>
      <c r="K937" s="464">
        <f t="shared" si="74"/>
        <v>0</v>
      </c>
      <c r="L937" s="464">
        <f>IF(J937=1,SUM($J$6:J937),0)</f>
        <v>0</v>
      </c>
      <c r="M937" s="464">
        <f>IF(K937=1,SUM($K$6:K937),0)</f>
        <v>0</v>
      </c>
      <c r="N937" s="509">
        <f t="shared" si="75"/>
        <v>0</v>
      </c>
      <c r="O937" s="464">
        <f t="shared" si="76"/>
        <v>0</v>
      </c>
      <c r="P937" s="464">
        <f>IF(O937=1,SUM($O$6:O937),0)</f>
        <v>0</v>
      </c>
    </row>
    <row r="938" customHeight="1" spans="1:16">
      <c r="A938" s="483"/>
      <c r="B938" s="493">
        <v>12</v>
      </c>
      <c r="C938" s="203" t="s">
        <v>979</v>
      </c>
      <c r="D938" s="494" t="s">
        <v>24</v>
      </c>
      <c r="E938" s="495" t="s">
        <v>968</v>
      </c>
      <c r="F938" s="497">
        <v>4448000</v>
      </c>
      <c r="G938" s="497">
        <v>4448000</v>
      </c>
      <c r="H938" s="498"/>
      <c r="I938" s="491">
        <f t="shared" si="72"/>
        <v>4448000</v>
      </c>
      <c r="J938" s="507">
        <f t="shared" si="73"/>
        <v>0</v>
      </c>
      <c r="K938" s="464">
        <f t="shared" si="74"/>
        <v>0</v>
      </c>
      <c r="L938" s="464">
        <f>IF(J938=1,SUM($J$6:J938),0)</f>
        <v>0</v>
      </c>
      <c r="M938" s="464">
        <f>IF(K938=1,SUM($K$6:K938),0)</f>
        <v>0</v>
      </c>
      <c r="N938" s="509">
        <f t="shared" si="75"/>
        <v>0</v>
      </c>
      <c r="O938" s="464">
        <f t="shared" si="76"/>
        <v>0</v>
      </c>
      <c r="P938" s="464">
        <f>IF(O938=1,SUM($O$6:O938),0)</f>
        <v>0</v>
      </c>
    </row>
    <row r="939" customHeight="1" spans="1:16">
      <c r="A939" s="483"/>
      <c r="B939" s="493">
        <v>13</v>
      </c>
      <c r="C939" s="203" t="s">
        <v>980</v>
      </c>
      <c r="D939" s="494" t="s">
        <v>24</v>
      </c>
      <c r="E939" s="495" t="s">
        <v>968</v>
      </c>
      <c r="F939" s="497">
        <v>3946000</v>
      </c>
      <c r="G939" s="497">
        <v>3946000</v>
      </c>
      <c r="H939" s="498"/>
      <c r="I939" s="491">
        <f t="shared" si="72"/>
        <v>3946000</v>
      </c>
      <c r="J939" s="507">
        <f t="shared" si="73"/>
        <v>0</v>
      </c>
      <c r="K939" s="464">
        <f t="shared" si="74"/>
        <v>0</v>
      </c>
      <c r="L939" s="464">
        <f>IF(J939=1,SUM($J$6:J939),0)</f>
        <v>0</v>
      </c>
      <c r="M939" s="464">
        <f>IF(K939=1,SUM($K$6:K939),0)</f>
        <v>0</v>
      </c>
      <c r="N939" s="509">
        <f t="shared" si="75"/>
        <v>0</v>
      </c>
      <c r="O939" s="464">
        <f t="shared" si="76"/>
        <v>0</v>
      </c>
      <c r="P939" s="464">
        <f>IF(O939=1,SUM($O$6:O939),0)</f>
        <v>0</v>
      </c>
    </row>
    <row r="940" customHeight="1" spans="1:16">
      <c r="A940" s="483"/>
      <c r="B940" s="493">
        <v>14</v>
      </c>
      <c r="C940" s="203" t="s">
        <v>981</v>
      </c>
      <c r="D940" s="494" t="s">
        <v>24</v>
      </c>
      <c r="E940" s="495" t="s">
        <v>968</v>
      </c>
      <c r="F940" s="497">
        <v>2984000</v>
      </c>
      <c r="G940" s="497">
        <v>2984000</v>
      </c>
      <c r="H940" s="498"/>
      <c r="I940" s="491">
        <f t="shared" si="72"/>
        <v>2984000</v>
      </c>
      <c r="J940" s="507">
        <f t="shared" si="73"/>
        <v>0</v>
      </c>
      <c r="K940" s="464">
        <f t="shared" si="74"/>
        <v>0</v>
      </c>
      <c r="L940" s="464">
        <f>IF(J940=1,SUM($J$6:J940),0)</f>
        <v>0</v>
      </c>
      <c r="M940" s="464">
        <f>IF(K940=1,SUM($K$6:K940),0)</f>
        <v>0</v>
      </c>
      <c r="N940" s="509">
        <f t="shared" si="75"/>
        <v>0</v>
      </c>
      <c r="O940" s="464">
        <f t="shared" si="76"/>
        <v>0</v>
      </c>
      <c r="P940" s="464">
        <f>IF(O940=1,SUM($O$6:O940),0)</f>
        <v>0</v>
      </c>
    </row>
    <row r="941" customHeight="1" spans="1:16">
      <c r="A941" s="483"/>
      <c r="B941" s="493">
        <v>15</v>
      </c>
      <c r="C941" s="203" t="s">
        <v>982</v>
      </c>
      <c r="D941" s="494" t="s">
        <v>24</v>
      </c>
      <c r="E941" s="495" t="s">
        <v>968</v>
      </c>
      <c r="F941" s="497">
        <v>7804000</v>
      </c>
      <c r="G941" s="497">
        <v>7804000</v>
      </c>
      <c r="H941" s="498"/>
      <c r="I941" s="491">
        <f t="shared" si="72"/>
        <v>7804000</v>
      </c>
      <c r="J941" s="507">
        <f t="shared" si="73"/>
        <v>0</v>
      </c>
      <c r="K941" s="464">
        <f t="shared" si="74"/>
        <v>0</v>
      </c>
      <c r="L941" s="464">
        <f>IF(J941=1,SUM($J$6:J941),0)</f>
        <v>0</v>
      </c>
      <c r="M941" s="464">
        <f>IF(K941=1,SUM($K$6:K941),0)</f>
        <v>0</v>
      </c>
      <c r="N941" s="509">
        <f t="shared" si="75"/>
        <v>0</v>
      </c>
      <c r="O941" s="464">
        <f t="shared" si="76"/>
        <v>0</v>
      </c>
      <c r="P941" s="464">
        <f>IF(O941=1,SUM($O$6:O941),0)</f>
        <v>0</v>
      </c>
    </row>
    <row r="942" customHeight="1" spans="1:16">
      <c r="A942" s="483"/>
      <c r="B942" s="493">
        <v>16</v>
      </c>
      <c r="C942" s="203" t="s">
        <v>983</v>
      </c>
      <c r="D942" s="494" t="s">
        <v>24</v>
      </c>
      <c r="E942" s="495" t="s">
        <v>968</v>
      </c>
      <c r="F942" s="497">
        <v>6152000</v>
      </c>
      <c r="G942" s="497">
        <v>6152000</v>
      </c>
      <c r="H942" s="498"/>
      <c r="I942" s="491">
        <f t="shared" ref="I942:I995" si="77">IF($I$5=$G$4,G942,(IF($I$5=$F$4,F942,0)))</f>
        <v>6152000</v>
      </c>
      <c r="J942" s="507">
        <f t="shared" si="73"/>
        <v>0</v>
      </c>
      <c r="K942" s="464">
        <f t="shared" si="74"/>
        <v>0</v>
      </c>
      <c r="L942" s="464">
        <f>IF(J942=1,SUM($J$6:J942),0)</f>
        <v>0</v>
      </c>
      <c r="M942" s="464">
        <f>IF(K942=1,SUM($K$6:K942),0)</f>
        <v>0</v>
      </c>
      <c r="N942" s="509">
        <f t="shared" si="75"/>
        <v>0</v>
      </c>
      <c r="O942" s="464">
        <f t="shared" si="76"/>
        <v>0</v>
      </c>
      <c r="P942" s="464">
        <f>IF(O942=1,SUM($O$6:O942),0)</f>
        <v>0</v>
      </c>
    </row>
    <row r="943" customHeight="1" spans="1:16">
      <c r="A943" s="483"/>
      <c r="B943" s="493">
        <v>17</v>
      </c>
      <c r="C943" s="203" t="s">
        <v>984</v>
      </c>
      <c r="D943" s="494" t="s">
        <v>24</v>
      </c>
      <c r="E943" s="495" t="s">
        <v>968</v>
      </c>
      <c r="F943" s="497">
        <v>5232000</v>
      </c>
      <c r="G943" s="497">
        <v>5232000</v>
      </c>
      <c r="H943" s="498"/>
      <c r="I943" s="491">
        <f t="shared" si="77"/>
        <v>5232000</v>
      </c>
      <c r="J943" s="507">
        <f t="shared" si="73"/>
        <v>0</v>
      </c>
      <c r="K943" s="464">
        <f t="shared" si="74"/>
        <v>0</v>
      </c>
      <c r="L943" s="464">
        <f>IF(J943=1,SUM($J$6:J943),0)</f>
        <v>0</v>
      </c>
      <c r="M943" s="464">
        <f>IF(K943=1,SUM($K$6:K943),0)</f>
        <v>0</v>
      </c>
      <c r="N943" s="509">
        <f t="shared" si="75"/>
        <v>0</v>
      </c>
      <c r="O943" s="464">
        <f t="shared" si="76"/>
        <v>0</v>
      </c>
      <c r="P943" s="464">
        <f>IF(O943=1,SUM($O$6:O943),0)</f>
        <v>0</v>
      </c>
    </row>
    <row r="944" customHeight="1" spans="1:16">
      <c r="A944" s="483"/>
      <c r="B944" s="493">
        <v>18</v>
      </c>
      <c r="C944" s="203" t="s">
        <v>985</v>
      </c>
      <c r="D944" s="494" t="s">
        <v>24</v>
      </c>
      <c r="E944" s="495" t="s">
        <v>968</v>
      </c>
      <c r="F944" s="497">
        <v>3974000</v>
      </c>
      <c r="G944" s="497">
        <v>3974000</v>
      </c>
      <c r="H944" s="498"/>
      <c r="I944" s="491">
        <f t="shared" si="77"/>
        <v>3974000</v>
      </c>
      <c r="J944" s="507">
        <f t="shared" si="73"/>
        <v>0</v>
      </c>
      <c r="K944" s="464">
        <f t="shared" si="74"/>
        <v>0</v>
      </c>
      <c r="L944" s="464">
        <f>IF(J944=1,SUM($J$6:J944),0)</f>
        <v>0</v>
      </c>
      <c r="M944" s="464">
        <f>IF(K944=1,SUM($K$6:K944),0)</f>
        <v>0</v>
      </c>
      <c r="N944" s="509">
        <f t="shared" si="75"/>
        <v>0</v>
      </c>
      <c r="O944" s="464">
        <f t="shared" si="76"/>
        <v>0</v>
      </c>
      <c r="P944" s="464">
        <f>IF(O944=1,SUM($O$6:O944),0)</f>
        <v>0</v>
      </c>
    </row>
    <row r="945" customHeight="1" spans="1:16">
      <c r="A945" s="483"/>
      <c r="B945" s="493">
        <v>19</v>
      </c>
      <c r="C945" s="203" t="s">
        <v>986</v>
      </c>
      <c r="D945" s="494" t="s">
        <v>24</v>
      </c>
      <c r="E945" s="495" t="s">
        <v>968</v>
      </c>
      <c r="F945" s="497">
        <v>5452000</v>
      </c>
      <c r="G945" s="497">
        <v>5452000</v>
      </c>
      <c r="H945" s="498"/>
      <c r="I945" s="491">
        <f t="shared" si="77"/>
        <v>5452000</v>
      </c>
      <c r="J945" s="507">
        <f t="shared" si="73"/>
        <v>0</v>
      </c>
      <c r="K945" s="464">
        <f t="shared" si="74"/>
        <v>0</v>
      </c>
      <c r="L945" s="464">
        <f>IF(J945=1,SUM($J$6:J945),0)</f>
        <v>0</v>
      </c>
      <c r="M945" s="464">
        <f>IF(K945=1,SUM($K$6:K945),0)</f>
        <v>0</v>
      </c>
      <c r="N945" s="509">
        <f t="shared" si="75"/>
        <v>0</v>
      </c>
      <c r="O945" s="464">
        <f t="shared" si="76"/>
        <v>0</v>
      </c>
      <c r="P945" s="464">
        <f>IF(O945=1,SUM($O$6:O945),0)</f>
        <v>0</v>
      </c>
    </row>
    <row r="946" customHeight="1" spans="1:16">
      <c r="A946" s="483"/>
      <c r="B946" s="493">
        <v>20</v>
      </c>
      <c r="C946" s="203" t="s">
        <v>987</v>
      </c>
      <c r="D946" s="494" t="s">
        <v>24</v>
      </c>
      <c r="E946" s="495" t="s">
        <v>968</v>
      </c>
      <c r="F946" s="497">
        <v>4868000</v>
      </c>
      <c r="G946" s="497">
        <v>4868000</v>
      </c>
      <c r="H946" s="498"/>
      <c r="I946" s="491">
        <f t="shared" si="77"/>
        <v>4868000</v>
      </c>
      <c r="J946" s="507">
        <f t="shared" si="73"/>
        <v>0</v>
      </c>
      <c r="K946" s="464">
        <f t="shared" si="74"/>
        <v>0</v>
      </c>
      <c r="L946" s="464">
        <f>IF(J946=1,SUM($J$6:J946),0)</f>
        <v>0</v>
      </c>
      <c r="M946" s="464">
        <f>IF(K946=1,SUM($K$6:K946),0)</f>
        <v>0</v>
      </c>
      <c r="N946" s="509">
        <f t="shared" si="75"/>
        <v>0</v>
      </c>
      <c r="O946" s="464">
        <f t="shared" si="76"/>
        <v>0</v>
      </c>
      <c r="P946" s="464">
        <f>IF(O946=1,SUM($O$6:O946),0)</f>
        <v>0</v>
      </c>
    </row>
    <row r="947" customHeight="1" spans="1:16">
      <c r="A947" s="483"/>
      <c r="B947" s="493">
        <v>21</v>
      </c>
      <c r="C947" s="203" t="s">
        <v>988</v>
      </c>
      <c r="D947" s="494" t="s">
        <v>24</v>
      </c>
      <c r="E947" s="495" t="s">
        <v>968</v>
      </c>
      <c r="F947" s="497">
        <v>3586000</v>
      </c>
      <c r="G947" s="497">
        <v>3586000</v>
      </c>
      <c r="H947" s="498"/>
      <c r="I947" s="491">
        <f t="shared" si="77"/>
        <v>3586000</v>
      </c>
      <c r="J947" s="507">
        <f t="shared" si="73"/>
        <v>0</v>
      </c>
      <c r="K947" s="464">
        <f t="shared" si="74"/>
        <v>0</v>
      </c>
      <c r="L947" s="464">
        <f>IF(J947=1,SUM($J$6:J947),0)</f>
        <v>0</v>
      </c>
      <c r="M947" s="464">
        <f>IF(K947=1,SUM($K$6:K947),0)</f>
        <v>0</v>
      </c>
      <c r="N947" s="509">
        <f t="shared" si="75"/>
        <v>0</v>
      </c>
      <c r="O947" s="464">
        <f t="shared" si="76"/>
        <v>0</v>
      </c>
      <c r="P947" s="464">
        <f>IF(O947=1,SUM($O$6:O947),0)</f>
        <v>0</v>
      </c>
    </row>
    <row r="948" customHeight="1" spans="1:16">
      <c r="A948" s="483"/>
      <c r="B948" s="493">
        <v>22</v>
      </c>
      <c r="C948" s="203" t="s">
        <v>989</v>
      </c>
      <c r="D948" s="494" t="s">
        <v>24</v>
      </c>
      <c r="E948" s="495" t="s">
        <v>968</v>
      </c>
      <c r="F948" s="497">
        <v>3038000</v>
      </c>
      <c r="G948" s="497">
        <v>3038000</v>
      </c>
      <c r="H948" s="498"/>
      <c r="I948" s="491">
        <f t="shared" si="77"/>
        <v>3038000</v>
      </c>
      <c r="J948" s="507">
        <f t="shared" si="73"/>
        <v>0</v>
      </c>
      <c r="K948" s="464">
        <f t="shared" si="74"/>
        <v>0</v>
      </c>
      <c r="L948" s="464">
        <f>IF(J948=1,SUM($J$6:J948),0)</f>
        <v>0</v>
      </c>
      <c r="M948" s="464">
        <f>IF(K948=1,SUM($K$6:K948),0)</f>
        <v>0</v>
      </c>
      <c r="N948" s="509">
        <f t="shared" si="75"/>
        <v>0</v>
      </c>
      <c r="O948" s="464">
        <f t="shared" si="76"/>
        <v>0</v>
      </c>
      <c r="P948" s="464">
        <f>IF(O948=1,SUM($O$6:O948),0)</f>
        <v>0</v>
      </c>
    </row>
    <row r="949" customHeight="1" spans="1:16">
      <c r="A949" s="483"/>
      <c r="B949" s="493">
        <v>23</v>
      </c>
      <c r="C949" s="203" t="s">
        <v>990</v>
      </c>
      <c r="D949" s="494" t="s">
        <v>24</v>
      </c>
      <c r="E949" s="495" t="s">
        <v>968</v>
      </c>
      <c r="F949" s="497">
        <v>2729702.1956123</v>
      </c>
      <c r="G949" s="497">
        <v>2729702.1956123</v>
      </c>
      <c r="H949" s="498"/>
      <c r="I949" s="491">
        <f t="shared" si="77"/>
        <v>2729702.1956123</v>
      </c>
      <c r="J949" s="507">
        <f t="shared" si="73"/>
        <v>0</v>
      </c>
      <c r="K949" s="464">
        <f t="shared" si="74"/>
        <v>0</v>
      </c>
      <c r="L949" s="464">
        <f>IF(J949=1,SUM($J$6:J949),0)</f>
        <v>0</v>
      </c>
      <c r="M949" s="464">
        <f>IF(K949=1,SUM($K$6:K949),0)</f>
        <v>0</v>
      </c>
      <c r="N949" s="509">
        <f t="shared" si="75"/>
        <v>0</v>
      </c>
      <c r="O949" s="464">
        <f t="shared" si="76"/>
        <v>0</v>
      </c>
      <c r="P949" s="464">
        <f>IF(O949=1,SUM($O$6:O949),0)</f>
        <v>0</v>
      </c>
    </row>
    <row r="950" customHeight="1" spans="1:16">
      <c r="A950" s="483"/>
      <c r="B950" s="493">
        <v>24</v>
      </c>
      <c r="C950" s="203" t="s">
        <v>991</v>
      </c>
      <c r="D950" s="494" t="s">
        <v>24</v>
      </c>
      <c r="E950" s="495" t="s">
        <v>968</v>
      </c>
      <c r="F950" s="497">
        <v>2509623.32600618</v>
      </c>
      <c r="G950" s="497">
        <v>2509623.32600618</v>
      </c>
      <c r="H950" s="498"/>
      <c r="I950" s="491">
        <f t="shared" si="77"/>
        <v>2509623.32600618</v>
      </c>
      <c r="J950" s="507">
        <f t="shared" si="73"/>
        <v>0</v>
      </c>
      <c r="K950" s="464">
        <f t="shared" si="74"/>
        <v>0</v>
      </c>
      <c r="L950" s="464">
        <f>IF(J950=1,SUM($J$6:J950),0)</f>
        <v>0</v>
      </c>
      <c r="M950" s="464">
        <f>IF(K950=1,SUM($K$6:K950),0)</f>
        <v>0</v>
      </c>
      <c r="N950" s="509">
        <f t="shared" si="75"/>
        <v>0</v>
      </c>
      <c r="O950" s="464">
        <f t="shared" si="76"/>
        <v>0</v>
      </c>
      <c r="P950" s="464">
        <f>IF(O950=1,SUM($O$6:O950),0)</f>
        <v>0</v>
      </c>
    </row>
    <row r="951" customHeight="1" spans="1:16">
      <c r="A951" s="483"/>
      <c r="B951" s="493">
        <v>25</v>
      </c>
      <c r="C951" s="203" t="s">
        <v>992</v>
      </c>
      <c r="D951" s="494" t="s">
        <v>24</v>
      </c>
      <c r="E951" s="495" t="s">
        <v>968</v>
      </c>
      <c r="F951" s="497">
        <v>2304000</v>
      </c>
      <c r="G951" s="497">
        <v>2304000</v>
      </c>
      <c r="H951" s="498"/>
      <c r="I951" s="491">
        <f t="shared" si="77"/>
        <v>2304000</v>
      </c>
      <c r="J951" s="507">
        <f t="shared" si="73"/>
        <v>0</v>
      </c>
      <c r="K951" s="464">
        <f t="shared" si="74"/>
        <v>0</v>
      </c>
      <c r="L951" s="464">
        <f>IF(J951=1,SUM($J$6:J951),0)</f>
        <v>0</v>
      </c>
      <c r="M951" s="464">
        <f>IF(K951=1,SUM($K$6:K951),0)</f>
        <v>0</v>
      </c>
      <c r="N951" s="509">
        <f t="shared" si="75"/>
        <v>0</v>
      </c>
      <c r="O951" s="464">
        <f t="shared" si="76"/>
        <v>0</v>
      </c>
      <c r="P951" s="464">
        <f>IF(O951=1,SUM($O$6:O951),0)</f>
        <v>0</v>
      </c>
    </row>
    <row r="952" customHeight="1" spans="1:16">
      <c r="A952" s="483"/>
      <c r="B952" s="493">
        <v>26</v>
      </c>
      <c r="C952" s="203" t="s">
        <v>993</v>
      </c>
      <c r="D952" s="494" t="s">
        <v>24</v>
      </c>
      <c r="E952" s="495" t="s">
        <v>968</v>
      </c>
      <c r="F952" s="497">
        <v>2300000</v>
      </c>
      <c r="G952" s="497">
        <v>2300000</v>
      </c>
      <c r="H952" s="498"/>
      <c r="I952" s="491">
        <f t="shared" si="77"/>
        <v>2300000</v>
      </c>
      <c r="J952" s="507">
        <f t="shared" si="73"/>
        <v>0</v>
      </c>
      <c r="K952" s="464">
        <f t="shared" si="74"/>
        <v>0</v>
      </c>
      <c r="L952" s="464">
        <f>IF(J952=1,SUM($J$6:J952),0)</f>
        <v>0</v>
      </c>
      <c r="M952" s="464">
        <f>IF(K952=1,SUM($K$6:K952),0)</f>
        <v>0</v>
      </c>
      <c r="N952" s="509">
        <f t="shared" si="75"/>
        <v>0</v>
      </c>
      <c r="O952" s="464">
        <f t="shared" si="76"/>
        <v>0</v>
      </c>
      <c r="P952" s="464">
        <f>IF(O952=1,SUM($O$6:O952),0)</f>
        <v>0</v>
      </c>
    </row>
    <row r="953" customHeight="1" spans="1:16">
      <c r="A953" s="483"/>
      <c r="B953" s="493">
        <v>27</v>
      </c>
      <c r="C953" s="203" t="s">
        <v>994</v>
      </c>
      <c r="D953" s="494" t="s">
        <v>24</v>
      </c>
      <c r="E953" s="495" t="s">
        <v>968</v>
      </c>
      <c r="F953" s="497">
        <v>2036000</v>
      </c>
      <c r="G953" s="497">
        <v>2036000</v>
      </c>
      <c r="H953" s="498"/>
      <c r="I953" s="491">
        <f t="shared" si="77"/>
        <v>2036000</v>
      </c>
      <c r="J953" s="507">
        <f t="shared" si="73"/>
        <v>0</v>
      </c>
      <c r="K953" s="464">
        <f t="shared" si="74"/>
        <v>0</v>
      </c>
      <c r="L953" s="464">
        <f>IF(J953=1,SUM($J$6:J953),0)</f>
        <v>0</v>
      </c>
      <c r="M953" s="464">
        <f>IF(K953=1,SUM($K$6:K953),0)</f>
        <v>0</v>
      </c>
      <c r="N953" s="509">
        <f t="shared" si="75"/>
        <v>0</v>
      </c>
      <c r="O953" s="464">
        <f t="shared" si="76"/>
        <v>0</v>
      </c>
      <c r="P953" s="464">
        <f>IF(O953=1,SUM($O$6:O953),0)</f>
        <v>0</v>
      </c>
    </row>
    <row r="954" customHeight="1" spans="1:16">
      <c r="A954" s="483"/>
      <c r="B954" s="493">
        <v>28</v>
      </c>
      <c r="C954" s="203" t="s">
        <v>995</v>
      </c>
      <c r="D954" s="494" t="s">
        <v>24</v>
      </c>
      <c r="E954" s="495" t="s">
        <v>968</v>
      </c>
      <c r="F954" s="497">
        <v>10465400</v>
      </c>
      <c r="G954" s="497">
        <v>10465400</v>
      </c>
      <c r="H954" s="498"/>
      <c r="I954" s="491">
        <f t="shared" si="77"/>
        <v>10465400</v>
      </c>
      <c r="J954" s="507">
        <f t="shared" si="73"/>
        <v>0</v>
      </c>
      <c r="K954" s="464">
        <f t="shared" si="74"/>
        <v>0</v>
      </c>
      <c r="L954" s="464">
        <f>IF(J954=1,SUM($J$6:J954),0)</f>
        <v>0</v>
      </c>
      <c r="M954" s="464">
        <f>IF(K954=1,SUM($K$6:K954),0)</f>
        <v>0</v>
      </c>
      <c r="N954" s="509">
        <f t="shared" si="75"/>
        <v>0</v>
      </c>
      <c r="O954" s="464">
        <f t="shared" si="76"/>
        <v>0</v>
      </c>
      <c r="P954" s="464">
        <f>IF(O954=1,SUM($O$6:O954),0)</f>
        <v>0</v>
      </c>
    </row>
    <row r="955" customHeight="1" spans="1:16">
      <c r="A955" s="483"/>
      <c r="B955" s="493">
        <v>29</v>
      </c>
      <c r="C955" s="203" t="s">
        <v>996</v>
      </c>
      <c r="D955" s="494" t="s">
        <v>24</v>
      </c>
      <c r="E955" s="495" t="s">
        <v>968</v>
      </c>
      <c r="F955" s="497">
        <v>10465400</v>
      </c>
      <c r="G955" s="497">
        <v>10465400</v>
      </c>
      <c r="H955" s="498"/>
      <c r="I955" s="491">
        <f t="shared" si="77"/>
        <v>10465400</v>
      </c>
      <c r="J955" s="507">
        <f t="shared" si="73"/>
        <v>0</v>
      </c>
      <c r="K955" s="464">
        <f t="shared" si="74"/>
        <v>0</v>
      </c>
      <c r="L955" s="464">
        <f>IF(J955=1,SUM($J$6:J955),0)</f>
        <v>0</v>
      </c>
      <c r="M955" s="464">
        <f>IF(K955=1,SUM($K$6:K955),0)</f>
        <v>0</v>
      </c>
      <c r="N955" s="509">
        <f t="shared" si="75"/>
        <v>0</v>
      </c>
      <c r="O955" s="464">
        <f t="shared" si="76"/>
        <v>0</v>
      </c>
      <c r="P955" s="464">
        <f>IF(O955=1,SUM($O$6:O955),0)</f>
        <v>0</v>
      </c>
    </row>
    <row r="956" customHeight="1" spans="1:16">
      <c r="A956" s="483"/>
      <c r="B956" s="493">
        <v>30</v>
      </c>
      <c r="C956" s="203" t="s">
        <v>997</v>
      </c>
      <c r="D956" s="494" t="s">
        <v>24</v>
      </c>
      <c r="E956" s="495" t="s">
        <v>968</v>
      </c>
      <c r="F956" s="497">
        <v>8168600</v>
      </c>
      <c r="G956" s="497">
        <v>8168600</v>
      </c>
      <c r="H956" s="498"/>
      <c r="I956" s="491">
        <f t="shared" si="77"/>
        <v>8168600</v>
      </c>
      <c r="J956" s="507">
        <f t="shared" si="73"/>
        <v>0</v>
      </c>
      <c r="K956" s="464">
        <f t="shared" si="74"/>
        <v>0</v>
      </c>
      <c r="L956" s="464">
        <f>IF(J956=1,SUM($J$6:J956),0)</f>
        <v>0</v>
      </c>
      <c r="M956" s="464">
        <f>IF(K956=1,SUM($K$6:K956),0)</f>
        <v>0</v>
      </c>
      <c r="N956" s="509">
        <f t="shared" si="75"/>
        <v>0</v>
      </c>
      <c r="O956" s="464">
        <f t="shared" si="76"/>
        <v>0</v>
      </c>
      <c r="P956" s="464">
        <f>IF(O956=1,SUM($O$6:O956),0)</f>
        <v>0</v>
      </c>
    </row>
    <row r="957" customHeight="1" spans="1:16">
      <c r="A957" s="483"/>
      <c r="B957" s="493">
        <v>31</v>
      </c>
      <c r="C957" s="203" t="s">
        <v>998</v>
      </c>
      <c r="D957" s="494" t="s">
        <v>24</v>
      </c>
      <c r="E957" s="495" t="s">
        <v>968</v>
      </c>
      <c r="F957" s="497">
        <v>7737400</v>
      </c>
      <c r="G957" s="497">
        <v>7737400</v>
      </c>
      <c r="H957" s="498"/>
      <c r="I957" s="491">
        <f t="shared" si="77"/>
        <v>7737400</v>
      </c>
      <c r="J957" s="507">
        <f t="shared" si="73"/>
        <v>0</v>
      </c>
      <c r="K957" s="464">
        <f t="shared" si="74"/>
        <v>0</v>
      </c>
      <c r="L957" s="464">
        <f>IF(J957=1,SUM($J$6:J957),0)</f>
        <v>0</v>
      </c>
      <c r="M957" s="464">
        <f>IF(K957=1,SUM($K$6:K957),0)</f>
        <v>0</v>
      </c>
      <c r="N957" s="509">
        <f t="shared" si="75"/>
        <v>0</v>
      </c>
      <c r="O957" s="464">
        <f t="shared" si="76"/>
        <v>0</v>
      </c>
      <c r="P957" s="464">
        <f>IF(O957=1,SUM($O$6:O957),0)</f>
        <v>0</v>
      </c>
    </row>
    <row r="958" customHeight="1" spans="1:16">
      <c r="A958" s="483"/>
      <c r="B958" s="493">
        <v>32</v>
      </c>
      <c r="C958" s="203" t="s">
        <v>999</v>
      </c>
      <c r="D958" s="494" t="s">
        <v>24</v>
      </c>
      <c r="E958" s="495" t="s">
        <v>968</v>
      </c>
      <c r="F958" s="497">
        <v>6602200</v>
      </c>
      <c r="G958" s="497">
        <v>6602200</v>
      </c>
      <c r="H958" s="498"/>
      <c r="I958" s="491">
        <f t="shared" si="77"/>
        <v>6602200</v>
      </c>
      <c r="J958" s="507">
        <f t="shared" si="73"/>
        <v>0</v>
      </c>
      <c r="K958" s="464">
        <f t="shared" si="74"/>
        <v>0</v>
      </c>
      <c r="L958" s="464">
        <f>IF(J958=1,SUM($J$6:J958),0)</f>
        <v>0</v>
      </c>
      <c r="M958" s="464">
        <f>IF(K958=1,SUM($K$6:K958),0)</f>
        <v>0</v>
      </c>
      <c r="N958" s="509">
        <f t="shared" si="75"/>
        <v>0</v>
      </c>
      <c r="O958" s="464">
        <f t="shared" si="76"/>
        <v>0</v>
      </c>
      <c r="P958" s="464">
        <f>IF(O958=1,SUM($O$6:O958),0)</f>
        <v>0</v>
      </c>
    </row>
    <row r="959" customHeight="1" spans="1:16">
      <c r="A959" s="483"/>
      <c r="B959" s="493">
        <v>33</v>
      </c>
      <c r="C959" s="203" t="s">
        <v>1000</v>
      </c>
      <c r="D959" s="494" t="s">
        <v>24</v>
      </c>
      <c r="E959" s="495" t="s">
        <v>968</v>
      </c>
      <c r="F959" s="497">
        <v>6399800</v>
      </c>
      <c r="G959" s="497">
        <v>6399800</v>
      </c>
      <c r="H959" s="498"/>
      <c r="I959" s="491">
        <f t="shared" si="77"/>
        <v>6399800</v>
      </c>
      <c r="J959" s="507">
        <f t="shared" si="73"/>
        <v>0</v>
      </c>
      <c r="K959" s="464">
        <f t="shared" si="74"/>
        <v>0</v>
      </c>
      <c r="L959" s="464">
        <f>IF(J959=1,SUM($J$6:J959),0)</f>
        <v>0</v>
      </c>
      <c r="M959" s="464">
        <f>IF(K959=1,SUM($K$6:K959),0)</f>
        <v>0</v>
      </c>
      <c r="N959" s="509">
        <f t="shared" si="75"/>
        <v>0</v>
      </c>
      <c r="O959" s="464">
        <f t="shared" si="76"/>
        <v>0</v>
      </c>
      <c r="P959" s="464">
        <f>IF(O959=1,SUM($O$6:O959),0)</f>
        <v>0</v>
      </c>
    </row>
    <row r="960" customHeight="1" spans="1:16">
      <c r="A960" s="483"/>
      <c r="B960" s="493">
        <v>34</v>
      </c>
      <c r="C960" s="203" t="s">
        <v>1001</v>
      </c>
      <c r="D960" s="494" t="s">
        <v>24</v>
      </c>
      <c r="E960" s="495" t="s">
        <v>968</v>
      </c>
      <c r="F960" s="497">
        <v>6393200</v>
      </c>
      <c r="G960" s="497">
        <v>6393200</v>
      </c>
      <c r="H960" s="498"/>
      <c r="I960" s="491">
        <f t="shared" si="77"/>
        <v>6393200</v>
      </c>
      <c r="J960" s="507">
        <f t="shared" si="73"/>
        <v>0</v>
      </c>
      <c r="K960" s="464">
        <f t="shared" si="74"/>
        <v>0</v>
      </c>
      <c r="L960" s="464">
        <f>IF(J960=1,SUM($J$6:J960),0)</f>
        <v>0</v>
      </c>
      <c r="M960" s="464">
        <f>IF(K960=1,SUM($K$6:K960),0)</f>
        <v>0</v>
      </c>
      <c r="N960" s="509">
        <f t="shared" si="75"/>
        <v>0</v>
      </c>
      <c r="O960" s="464">
        <f t="shared" si="76"/>
        <v>0</v>
      </c>
      <c r="P960" s="464">
        <f>IF(O960=1,SUM($O$6:O960),0)</f>
        <v>0</v>
      </c>
    </row>
    <row r="961" customHeight="1" spans="1:16">
      <c r="A961" s="483"/>
      <c r="B961" s="493">
        <v>35</v>
      </c>
      <c r="C961" s="203" t="s">
        <v>1002</v>
      </c>
      <c r="D961" s="494" t="s">
        <v>24</v>
      </c>
      <c r="E961" s="495" t="s">
        <v>968</v>
      </c>
      <c r="F961" s="497">
        <v>5434000</v>
      </c>
      <c r="G961" s="497">
        <v>5434000</v>
      </c>
      <c r="H961" s="498"/>
      <c r="I961" s="491">
        <f t="shared" si="77"/>
        <v>5434000</v>
      </c>
      <c r="J961" s="507">
        <f t="shared" si="73"/>
        <v>0</v>
      </c>
      <c r="K961" s="464">
        <f t="shared" si="74"/>
        <v>0</v>
      </c>
      <c r="L961" s="464">
        <f>IF(J961=1,SUM($J$6:J961),0)</f>
        <v>0</v>
      </c>
      <c r="M961" s="464">
        <f>IF(K961=1,SUM($K$6:K961),0)</f>
        <v>0</v>
      </c>
      <c r="N961" s="509">
        <f t="shared" si="75"/>
        <v>0</v>
      </c>
      <c r="O961" s="464">
        <f t="shared" si="76"/>
        <v>0</v>
      </c>
      <c r="P961" s="464">
        <f>IF(O961=1,SUM($O$6:O961),0)</f>
        <v>0</v>
      </c>
    </row>
    <row r="962" customHeight="1" spans="1:16">
      <c r="A962" s="483"/>
      <c r="B962" s="493">
        <v>36</v>
      </c>
      <c r="C962" s="203" t="s">
        <v>1003</v>
      </c>
      <c r="D962" s="494" t="s">
        <v>24</v>
      </c>
      <c r="E962" s="495" t="s">
        <v>968</v>
      </c>
      <c r="F962" s="497">
        <v>6072000</v>
      </c>
      <c r="G962" s="497">
        <v>6072000</v>
      </c>
      <c r="H962" s="498"/>
      <c r="I962" s="491">
        <f t="shared" si="77"/>
        <v>6072000</v>
      </c>
      <c r="J962" s="507">
        <f t="shared" si="73"/>
        <v>0</v>
      </c>
      <c r="K962" s="464">
        <f t="shared" si="74"/>
        <v>0</v>
      </c>
      <c r="L962" s="464">
        <f>IF(J962=1,SUM($J$6:J962),0)</f>
        <v>0</v>
      </c>
      <c r="M962" s="464">
        <f>IF(K962=1,SUM($K$6:K962),0)</f>
        <v>0</v>
      </c>
      <c r="N962" s="509">
        <f t="shared" si="75"/>
        <v>0</v>
      </c>
      <c r="O962" s="464">
        <f t="shared" si="76"/>
        <v>0</v>
      </c>
      <c r="P962" s="464">
        <f>IF(O962=1,SUM($O$6:O962),0)</f>
        <v>0</v>
      </c>
    </row>
    <row r="963" customHeight="1" spans="1:16">
      <c r="A963" s="483"/>
      <c r="B963" s="493">
        <v>37</v>
      </c>
      <c r="C963" s="203" t="s">
        <v>1004</v>
      </c>
      <c r="D963" s="494" t="s">
        <v>24</v>
      </c>
      <c r="E963" s="495" t="s">
        <v>968</v>
      </c>
      <c r="F963" s="497">
        <v>5898200</v>
      </c>
      <c r="G963" s="497">
        <v>5898200</v>
      </c>
      <c r="H963" s="498"/>
      <c r="I963" s="491">
        <f t="shared" si="77"/>
        <v>5898200</v>
      </c>
      <c r="J963" s="507">
        <f t="shared" si="73"/>
        <v>0</v>
      </c>
      <c r="K963" s="464">
        <f t="shared" si="74"/>
        <v>0</v>
      </c>
      <c r="L963" s="464">
        <f>IF(J963=1,SUM($J$6:J963),0)</f>
        <v>0</v>
      </c>
      <c r="M963" s="464">
        <f>IF(K963=1,SUM($K$6:K963),0)</f>
        <v>0</v>
      </c>
      <c r="N963" s="509">
        <f t="shared" si="75"/>
        <v>0</v>
      </c>
      <c r="O963" s="464">
        <f t="shared" si="76"/>
        <v>0</v>
      </c>
      <c r="P963" s="464">
        <f>IF(O963=1,SUM($O$6:O963),0)</f>
        <v>0</v>
      </c>
    </row>
    <row r="964" customHeight="1" spans="1:16">
      <c r="A964" s="483"/>
      <c r="B964" s="493">
        <v>38</v>
      </c>
      <c r="C964" s="203" t="s">
        <v>1005</v>
      </c>
      <c r="D964" s="494" t="s">
        <v>24</v>
      </c>
      <c r="E964" s="495" t="s">
        <v>968</v>
      </c>
      <c r="F964" s="497">
        <v>4892800</v>
      </c>
      <c r="G964" s="497">
        <v>4892800</v>
      </c>
      <c r="H964" s="498"/>
      <c r="I964" s="491">
        <f t="shared" si="77"/>
        <v>4892800</v>
      </c>
      <c r="J964" s="507">
        <f t="shared" si="73"/>
        <v>0</v>
      </c>
      <c r="K964" s="464">
        <f t="shared" si="74"/>
        <v>0</v>
      </c>
      <c r="L964" s="464">
        <f>IF(J964=1,SUM($J$6:J964),0)</f>
        <v>0</v>
      </c>
      <c r="M964" s="464">
        <f>IF(K964=1,SUM($K$6:K964),0)</f>
        <v>0</v>
      </c>
      <c r="N964" s="509">
        <f t="shared" si="75"/>
        <v>0</v>
      </c>
      <c r="O964" s="464">
        <f t="shared" si="76"/>
        <v>0</v>
      </c>
      <c r="P964" s="464">
        <f>IF(O964=1,SUM($O$6:O964),0)</f>
        <v>0</v>
      </c>
    </row>
    <row r="965" customHeight="1" spans="1:16">
      <c r="A965" s="483"/>
      <c r="B965" s="493">
        <v>39</v>
      </c>
      <c r="C965" s="203" t="s">
        <v>1006</v>
      </c>
      <c r="D965" s="494" t="s">
        <v>24</v>
      </c>
      <c r="E965" s="495" t="s">
        <v>968</v>
      </c>
      <c r="F965" s="497">
        <v>4892800</v>
      </c>
      <c r="G965" s="497">
        <v>4892800</v>
      </c>
      <c r="H965" s="498"/>
      <c r="I965" s="491">
        <f t="shared" si="77"/>
        <v>4892800</v>
      </c>
      <c r="J965" s="507">
        <f t="shared" si="73"/>
        <v>0</v>
      </c>
      <c r="K965" s="464">
        <f t="shared" si="74"/>
        <v>0</v>
      </c>
      <c r="L965" s="464">
        <f>IF(J965=1,SUM($J$6:J965),0)</f>
        <v>0</v>
      </c>
      <c r="M965" s="464">
        <f>IF(K965=1,SUM($K$6:K965),0)</f>
        <v>0</v>
      </c>
      <c r="N965" s="509">
        <f t="shared" si="75"/>
        <v>0</v>
      </c>
      <c r="O965" s="464">
        <f t="shared" si="76"/>
        <v>0</v>
      </c>
      <c r="P965" s="464">
        <f>IF(O965=1,SUM($O$6:O965),0)</f>
        <v>0</v>
      </c>
    </row>
    <row r="966" customHeight="1" spans="1:16">
      <c r="A966" s="483"/>
      <c r="B966" s="493">
        <v>40</v>
      </c>
      <c r="C966" s="203" t="s">
        <v>1007</v>
      </c>
      <c r="D966" s="494" t="s">
        <v>24</v>
      </c>
      <c r="E966" s="495" t="s">
        <v>968</v>
      </c>
      <c r="F966" s="497">
        <v>4340600</v>
      </c>
      <c r="G966" s="497">
        <v>4340600</v>
      </c>
      <c r="H966" s="498"/>
      <c r="I966" s="491">
        <f t="shared" si="77"/>
        <v>4340600</v>
      </c>
      <c r="J966" s="507">
        <f t="shared" si="73"/>
        <v>0</v>
      </c>
      <c r="K966" s="464">
        <f t="shared" si="74"/>
        <v>0</v>
      </c>
      <c r="L966" s="464">
        <f>IF(J966=1,SUM($J$6:J966),0)</f>
        <v>0</v>
      </c>
      <c r="M966" s="464">
        <f>IF(K966=1,SUM($K$6:K966),0)</f>
        <v>0</v>
      </c>
      <c r="N966" s="509">
        <f t="shared" si="75"/>
        <v>0</v>
      </c>
      <c r="O966" s="464">
        <f t="shared" si="76"/>
        <v>0</v>
      </c>
      <c r="P966" s="464">
        <f>IF(O966=1,SUM($O$6:O966),0)</f>
        <v>0</v>
      </c>
    </row>
    <row r="967" customHeight="1" spans="1:16">
      <c r="A967" s="483"/>
      <c r="B967" s="493">
        <v>41</v>
      </c>
      <c r="C967" s="203" t="s">
        <v>1008</v>
      </c>
      <c r="D967" s="494" t="s">
        <v>24</v>
      </c>
      <c r="E967" s="495" t="s">
        <v>968</v>
      </c>
      <c r="F967" s="497">
        <v>3282400</v>
      </c>
      <c r="G967" s="497">
        <v>3282400</v>
      </c>
      <c r="H967" s="498"/>
      <c r="I967" s="491">
        <f t="shared" si="77"/>
        <v>3282400</v>
      </c>
      <c r="J967" s="507">
        <f t="shared" si="73"/>
        <v>0</v>
      </c>
      <c r="K967" s="464">
        <f t="shared" si="74"/>
        <v>0</v>
      </c>
      <c r="L967" s="464">
        <f>IF(J967=1,SUM($J$6:J967),0)</f>
        <v>0</v>
      </c>
      <c r="M967" s="464">
        <f>IF(K967=1,SUM($K$6:K967),0)</f>
        <v>0</v>
      </c>
      <c r="N967" s="509">
        <f t="shared" si="75"/>
        <v>0</v>
      </c>
      <c r="O967" s="464">
        <f t="shared" si="76"/>
        <v>0</v>
      </c>
      <c r="P967" s="464">
        <f>IF(O967=1,SUM($O$6:O967),0)</f>
        <v>0</v>
      </c>
    </row>
    <row r="968" customHeight="1" spans="1:16">
      <c r="A968" s="483"/>
      <c r="B968" s="493">
        <v>42</v>
      </c>
      <c r="C968" s="203" t="s">
        <v>1009</v>
      </c>
      <c r="D968" s="494" t="s">
        <v>24</v>
      </c>
      <c r="E968" s="495" t="s">
        <v>968</v>
      </c>
      <c r="F968" s="497">
        <v>8584400</v>
      </c>
      <c r="G968" s="497">
        <v>8584400</v>
      </c>
      <c r="H968" s="498"/>
      <c r="I968" s="491">
        <f t="shared" si="77"/>
        <v>8584400</v>
      </c>
      <c r="J968" s="507">
        <f t="shared" si="73"/>
        <v>0</v>
      </c>
      <c r="K968" s="464">
        <f t="shared" si="74"/>
        <v>0</v>
      </c>
      <c r="L968" s="464">
        <f>IF(J968=1,SUM($J$6:J968),0)</f>
        <v>0</v>
      </c>
      <c r="M968" s="464">
        <f>IF(K968=1,SUM($K$6:K968),0)</f>
        <v>0</v>
      </c>
      <c r="N968" s="509">
        <f t="shared" si="75"/>
        <v>0</v>
      </c>
      <c r="O968" s="464">
        <f t="shared" si="76"/>
        <v>0</v>
      </c>
      <c r="P968" s="464">
        <f>IF(O968=1,SUM($O$6:O968),0)</f>
        <v>0</v>
      </c>
    </row>
    <row r="969" customHeight="1" spans="1:16">
      <c r="A969" s="483"/>
      <c r="B969" s="493">
        <v>43</v>
      </c>
      <c r="C969" s="203" t="s">
        <v>1010</v>
      </c>
      <c r="D969" s="494" t="s">
        <v>24</v>
      </c>
      <c r="E969" s="495" t="s">
        <v>968</v>
      </c>
      <c r="F969" s="497">
        <v>6767200</v>
      </c>
      <c r="G969" s="497">
        <v>6767200</v>
      </c>
      <c r="H969" s="498"/>
      <c r="I969" s="491">
        <f t="shared" si="77"/>
        <v>6767200</v>
      </c>
      <c r="J969" s="507">
        <f t="shared" ref="J969:J1032" si="78">IF(D969="MDU-KD",1,0)</f>
        <v>0</v>
      </c>
      <c r="K969" s="464">
        <f t="shared" ref="K969:K1032" si="79">IF(D969="HDW",1,0)</f>
        <v>0</v>
      </c>
      <c r="L969" s="464">
        <f>IF(J969=1,SUM($J$6:J969),0)</f>
        <v>0</v>
      </c>
      <c r="M969" s="464">
        <f>IF(K969=1,SUM($K$6:K969),0)</f>
        <v>0</v>
      </c>
      <c r="N969" s="509">
        <f t="shared" ref="N969:N1032" si="80">IF(L969=0,M969,L969)</f>
        <v>0</v>
      </c>
      <c r="O969" s="464">
        <f t="shared" ref="O969:O1032" si="81">IF(E969=0,0,IF(LEFT(C969,11)="Tiang Beton",1,0))</f>
        <v>0</v>
      </c>
      <c r="P969" s="464">
        <f>IF(O969=1,SUM($O$6:O969),0)</f>
        <v>0</v>
      </c>
    </row>
    <row r="970" customHeight="1" spans="1:16">
      <c r="A970" s="483"/>
      <c r="B970" s="493">
        <v>44</v>
      </c>
      <c r="C970" s="203" t="s">
        <v>1011</v>
      </c>
      <c r="D970" s="494" t="s">
        <v>24</v>
      </c>
      <c r="E970" s="495" t="s">
        <v>968</v>
      </c>
      <c r="F970" s="497">
        <v>5755200</v>
      </c>
      <c r="G970" s="497">
        <v>5755200</v>
      </c>
      <c r="H970" s="498"/>
      <c r="I970" s="491">
        <f t="shared" si="77"/>
        <v>5755200</v>
      </c>
      <c r="J970" s="507">
        <f t="shared" si="78"/>
        <v>0</v>
      </c>
      <c r="K970" s="464">
        <f t="shared" si="79"/>
        <v>0</v>
      </c>
      <c r="L970" s="464">
        <f>IF(J970=1,SUM($J$6:J970),0)</f>
        <v>0</v>
      </c>
      <c r="M970" s="464">
        <f>IF(K970=1,SUM($K$6:K970),0)</f>
        <v>0</v>
      </c>
      <c r="N970" s="509">
        <f t="shared" si="80"/>
        <v>0</v>
      </c>
      <c r="O970" s="464">
        <f t="shared" si="81"/>
        <v>0</v>
      </c>
      <c r="P970" s="464">
        <f>IF(O970=1,SUM($O$6:O970),0)</f>
        <v>0</v>
      </c>
    </row>
    <row r="971" customHeight="1" spans="1:16">
      <c r="A971" s="483"/>
      <c r="B971" s="493">
        <v>45</v>
      </c>
      <c r="C971" s="203" t="s">
        <v>1012</v>
      </c>
      <c r="D971" s="494" t="s">
        <v>24</v>
      </c>
      <c r="E971" s="495" t="s">
        <v>968</v>
      </c>
      <c r="F971" s="497">
        <v>4371400</v>
      </c>
      <c r="G971" s="497">
        <v>4371400</v>
      </c>
      <c r="H971" s="498"/>
      <c r="I971" s="491">
        <f t="shared" si="77"/>
        <v>4371400</v>
      </c>
      <c r="J971" s="507">
        <f t="shared" si="78"/>
        <v>0</v>
      </c>
      <c r="K971" s="464">
        <f t="shared" si="79"/>
        <v>0</v>
      </c>
      <c r="L971" s="464">
        <f>IF(J971=1,SUM($J$6:J971),0)</f>
        <v>0</v>
      </c>
      <c r="M971" s="464">
        <f>IF(K971=1,SUM($K$6:K971),0)</f>
        <v>0</v>
      </c>
      <c r="N971" s="509">
        <f t="shared" si="80"/>
        <v>0</v>
      </c>
      <c r="O971" s="464">
        <f t="shared" si="81"/>
        <v>0</v>
      </c>
      <c r="P971" s="464">
        <f>IF(O971=1,SUM($O$6:O971),0)</f>
        <v>0</v>
      </c>
    </row>
    <row r="972" customHeight="1" spans="1:16">
      <c r="A972" s="483"/>
      <c r="B972" s="493">
        <v>46</v>
      </c>
      <c r="C972" s="203" t="s">
        <v>1013</v>
      </c>
      <c r="D972" s="494" t="s">
        <v>24</v>
      </c>
      <c r="E972" s="495" t="s">
        <v>968</v>
      </c>
      <c r="F972" s="497">
        <v>5997200</v>
      </c>
      <c r="G972" s="497">
        <v>5997200</v>
      </c>
      <c r="H972" s="498"/>
      <c r="I972" s="491">
        <f t="shared" si="77"/>
        <v>5997200</v>
      </c>
      <c r="J972" s="507">
        <f t="shared" si="78"/>
        <v>0</v>
      </c>
      <c r="K972" s="464">
        <f t="shared" si="79"/>
        <v>0</v>
      </c>
      <c r="L972" s="464">
        <f>IF(J972=1,SUM($J$6:J972),0)</f>
        <v>0</v>
      </c>
      <c r="M972" s="464">
        <f>IF(K972=1,SUM($K$6:K972),0)</f>
        <v>0</v>
      </c>
      <c r="N972" s="509">
        <f t="shared" si="80"/>
        <v>0</v>
      </c>
      <c r="O972" s="464">
        <f t="shared" si="81"/>
        <v>0</v>
      </c>
      <c r="P972" s="464">
        <f>IF(O972=1,SUM($O$6:O972),0)</f>
        <v>0</v>
      </c>
    </row>
    <row r="973" customHeight="1" spans="1:16">
      <c r="A973" s="483"/>
      <c r="B973" s="493">
        <v>47</v>
      </c>
      <c r="C973" s="203" t="s">
        <v>1014</v>
      </c>
      <c r="D973" s="494" t="s">
        <v>24</v>
      </c>
      <c r="E973" s="495" t="s">
        <v>968</v>
      </c>
      <c r="F973" s="497">
        <v>5354800</v>
      </c>
      <c r="G973" s="497">
        <v>5354800</v>
      </c>
      <c r="H973" s="498"/>
      <c r="I973" s="491">
        <f t="shared" si="77"/>
        <v>5354800</v>
      </c>
      <c r="J973" s="507">
        <f t="shared" si="78"/>
        <v>0</v>
      </c>
      <c r="K973" s="464">
        <f t="shared" si="79"/>
        <v>0</v>
      </c>
      <c r="L973" s="464">
        <f>IF(J973=1,SUM($J$6:J973),0)</f>
        <v>0</v>
      </c>
      <c r="M973" s="464">
        <f>IF(K973=1,SUM($K$6:K973),0)</f>
        <v>0</v>
      </c>
      <c r="N973" s="509">
        <f t="shared" si="80"/>
        <v>0</v>
      </c>
      <c r="O973" s="464">
        <f t="shared" si="81"/>
        <v>0</v>
      </c>
      <c r="P973" s="464">
        <f>IF(O973=1,SUM($O$6:O973),0)</f>
        <v>0</v>
      </c>
    </row>
    <row r="974" customHeight="1" spans="1:16">
      <c r="A974" s="483"/>
      <c r="B974" s="493">
        <v>48</v>
      </c>
      <c r="C974" s="203" t="s">
        <v>1015</v>
      </c>
      <c r="D974" s="494" t="s">
        <v>24</v>
      </c>
      <c r="E974" s="495" t="s">
        <v>968</v>
      </c>
      <c r="F974" s="497">
        <v>3944600</v>
      </c>
      <c r="G974" s="497">
        <v>3944600</v>
      </c>
      <c r="H974" s="498"/>
      <c r="I974" s="491">
        <f t="shared" si="77"/>
        <v>3944600</v>
      </c>
      <c r="J974" s="507">
        <f t="shared" si="78"/>
        <v>0</v>
      </c>
      <c r="K974" s="464">
        <f t="shared" si="79"/>
        <v>0</v>
      </c>
      <c r="L974" s="464">
        <f>IF(J974=1,SUM($J$6:J974),0)</f>
        <v>0</v>
      </c>
      <c r="M974" s="464">
        <f>IF(K974=1,SUM($K$6:K974),0)</f>
        <v>0</v>
      </c>
      <c r="N974" s="509">
        <f t="shared" si="80"/>
        <v>0</v>
      </c>
      <c r="O974" s="464">
        <f t="shared" si="81"/>
        <v>0</v>
      </c>
      <c r="P974" s="464">
        <f>IF(O974=1,SUM($O$6:O974),0)</f>
        <v>0</v>
      </c>
    </row>
    <row r="975" customHeight="1" spans="1:16">
      <c r="A975" s="483"/>
      <c r="B975" s="493">
        <v>49</v>
      </c>
      <c r="C975" s="203" t="s">
        <v>1016</v>
      </c>
      <c r="D975" s="494" t="s">
        <v>24</v>
      </c>
      <c r="E975" s="495" t="s">
        <v>968</v>
      </c>
      <c r="F975" s="497">
        <v>3341800</v>
      </c>
      <c r="G975" s="497">
        <v>3341800</v>
      </c>
      <c r="H975" s="498"/>
      <c r="I975" s="491">
        <f t="shared" si="77"/>
        <v>3341800</v>
      </c>
      <c r="J975" s="507">
        <f t="shared" si="78"/>
        <v>0</v>
      </c>
      <c r="K975" s="464">
        <f t="shared" si="79"/>
        <v>0</v>
      </c>
      <c r="L975" s="464">
        <f>IF(J975=1,SUM($J$6:J975),0)</f>
        <v>0</v>
      </c>
      <c r="M975" s="464">
        <f>IF(K975=1,SUM($K$6:K975),0)</f>
        <v>0</v>
      </c>
      <c r="N975" s="509">
        <f t="shared" si="80"/>
        <v>0</v>
      </c>
      <c r="O975" s="464">
        <f t="shared" si="81"/>
        <v>0</v>
      </c>
      <c r="P975" s="464">
        <f>IF(O975=1,SUM($O$6:O975),0)</f>
        <v>0</v>
      </c>
    </row>
    <row r="976" customHeight="1" spans="1:16">
      <c r="A976" s="483"/>
      <c r="B976" s="493">
        <v>50</v>
      </c>
      <c r="C976" s="203" t="s">
        <v>1017</v>
      </c>
      <c r="D976" s="494" t="s">
        <v>24</v>
      </c>
      <c r="E976" s="495" t="s">
        <v>968</v>
      </c>
      <c r="F976" s="497">
        <v>3002672.41517353</v>
      </c>
      <c r="G976" s="497">
        <v>3002672.41517353</v>
      </c>
      <c r="H976" s="498"/>
      <c r="I976" s="491">
        <f t="shared" si="77"/>
        <v>3002672.41517353</v>
      </c>
      <c r="J976" s="507">
        <f t="shared" si="78"/>
        <v>0</v>
      </c>
      <c r="K976" s="464">
        <f t="shared" si="79"/>
        <v>0</v>
      </c>
      <c r="L976" s="464">
        <f>IF(J976=1,SUM($J$6:J976),0)</f>
        <v>0</v>
      </c>
      <c r="M976" s="464">
        <f>IF(K976=1,SUM($K$6:K976),0)</f>
        <v>0</v>
      </c>
      <c r="N976" s="509">
        <f t="shared" si="80"/>
        <v>0</v>
      </c>
      <c r="O976" s="464">
        <f t="shared" si="81"/>
        <v>0</v>
      </c>
      <c r="P976" s="464">
        <f>IF(O976=1,SUM($O$6:O976),0)</f>
        <v>0</v>
      </c>
    </row>
    <row r="977" customHeight="1" spans="1:16">
      <c r="A977" s="483"/>
      <c r="B977" s="493">
        <v>51</v>
      </c>
      <c r="C977" s="203" t="s">
        <v>1018</v>
      </c>
      <c r="D977" s="494" t="s">
        <v>24</v>
      </c>
      <c r="E977" s="495" t="s">
        <v>968</v>
      </c>
      <c r="F977" s="497">
        <v>2760585.6586068</v>
      </c>
      <c r="G977" s="497">
        <v>2760585.6586068</v>
      </c>
      <c r="H977" s="498"/>
      <c r="I977" s="491">
        <f t="shared" si="77"/>
        <v>2760585.6586068</v>
      </c>
      <c r="J977" s="507">
        <f t="shared" si="78"/>
        <v>0</v>
      </c>
      <c r="K977" s="464">
        <f t="shared" si="79"/>
        <v>0</v>
      </c>
      <c r="L977" s="464">
        <f>IF(J977=1,SUM($J$6:J977),0)</f>
        <v>0</v>
      </c>
      <c r="M977" s="464">
        <f>IF(K977=1,SUM($K$6:K977),0)</f>
        <v>0</v>
      </c>
      <c r="N977" s="509">
        <f t="shared" si="80"/>
        <v>0</v>
      </c>
      <c r="O977" s="464">
        <f t="shared" si="81"/>
        <v>0</v>
      </c>
      <c r="P977" s="464">
        <f>IF(O977=1,SUM($O$6:O977),0)</f>
        <v>0</v>
      </c>
    </row>
    <row r="978" customHeight="1" spans="1:16">
      <c r="A978" s="483"/>
      <c r="B978" s="493">
        <v>52</v>
      </c>
      <c r="C978" s="203" t="s">
        <v>1019</v>
      </c>
      <c r="D978" s="494" t="s">
        <v>24</v>
      </c>
      <c r="E978" s="495" t="s">
        <v>968</v>
      </c>
      <c r="F978" s="497">
        <v>2534400</v>
      </c>
      <c r="G978" s="497">
        <v>2534400</v>
      </c>
      <c r="H978" s="498"/>
      <c r="I978" s="491">
        <f t="shared" si="77"/>
        <v>2534400</v>
      </c>
      <c r="J978" s="507">
        <f t="shared" si="78"/>
        <v>0</v>
      </c>
      <c r="K978" s="464">
        <f t="shared" si="79"/>
        <v>0</v>
      </c>
      <c r="L978" s="464">
        <f>IF(J978=1,SUM($J$6:J978),0)</f>
        <v>0</v>
      </c>
      <c r="M978" s="464">
        <f>IF(K978=1,SUM($K$6:K978),0)</f>
        <v>0</v>
      </c>
      <c r="N978" s="509">
        <f t="shared" si="80"/>
        <v>0</v>
      </c>
      <c r="O978" s="464">
        <f t="shared" si="81"/>
        <v>0</v>
      </c>
      <c r="P978" s="464">
        <f>IF(O978=1,SUM($O$6:O978),0)</f>
        <v>0</v>
      </c>
    </row>
    <row r="979" customHeight="1" spans="1:16">
      <c r="A979" s="483"/>
      <c r="B979" s="493">
        <v>53</v>
      </c>
      <c r="C979" s="203" t="s">
        <v>1020</v>
      </c>
      <c r="D979" s="494" t="s">
        <v>24</v>
      </c>
      <c r="E979" s="495" t="s">
        <v>968</v>
      </c>
      <c r="F979" s="497">
        <v>2530000</v>
      </c>
      <c r="G979" s="497">
        <v>2530000</v>
      </c>
      <c r="H979" s="498"/>
      <c r="I979" s="491">
        <f t="shared" si="77"/>
        <v>2530000</v>
      </c>
      <c r="J979" s="507">
        <f t="shared" si="78"/>
        <v>0</v>
      </c>
      <c r="K979" s="464">
        <f t="shared" si="79"/>
        <v>0</v>
      </c>
      <c r="L979" s="464">
        <f>IF(J979=1,SUM($J$6:J979),0)</f>
        <v>0</v>
      </c>
      <c r="M979" s="464">
        <f>IF(K979=1,SUM($K$6:K979),0)</f>
        <v>0</v>
      </c>
      <c r="N979" s="509">
        <f t="shared" si="80"/>
        <v>0</v>
      </c>
      <c r="O979" s="464">
        <f t="shared" si="81"/>
        <v>0</v>
      </c>
      <c r="P979" s="464">
        <f>IF(O979=1,SUM($O$6:O979),0)</f>
        <v>0</v>
      </c>
    </row>
    <row r="980" customHeight="1" spans="1:16">
      <c r="A980" s="483"/>
      <c r="B980" s="493">
        <v>54</v>
      </c>
      <c r="C980" s="203" t="s">
        <v>1021</v>
      </c>
      <c r="D980" s="494" t="s">
        <v>24</v>
      </c>
      <c r="E980" s="495" t="s">
        <v>968</v>
      </c>
      <c r="F980" s="497">
        <v>2239600</v>
      </c>
      <c r="G980" s="497">
        <v>2239600</v>
      </c>
      <c r="H980" s="498"/>
      <c r="I980" s="491">
        <f t="shared" si="77"/>
        <v>2239600</v>
      </c>
      <c r="J980" s="507">
        <f t="shared" si="78"/>
        <v>0</v>
      </c>
      <c r="K980" s="464">
        <f t="shared" si="79"/>
        <v>0</v>
      </c>
      <c r="L980" s="464">
        <f>IF(J980=1,SUM($J$6:J980),0)</f>
        <v>0</v>
      </c>
      <c r="M980" s="464">
        <f>IF(K980=1,SUM($K$6:K980),0)</f>
        <v>0</v>
      </c>
      <c r="N980" s="509">
        <f t="shared" si="80"/>
        <v>0</v>
      </c>
      <c r="O980" s="464">
        <f t="shared" si="81"/>
        <v>0</v>
      </c>
      <c r="P980" s="464">
        <f>IF(O980=1,SUM($O$6:O980),0)</f>
        <v>0</v>
      </c>
    </row>
    <row r="981" customHeight="1" spans="1:16">
      <c r="A981" s="483"/>
      <c r="B981" s="493">
        <v>55</v>
      </c>
      <c r="C981" s="203" t="s">
        <v>1022</v>
      </c>
      <c r="D981" s="494" t="s">
        <v>24</v>
      </c>
      <c r="E981" s="495" t="s">
        <v>968</v>
      </c>
      <c r="F981" s="497">
        <v>13242832.6288189</v>
      </c>
      <c r="G981" s="497">
        <v>13242832.6288189</v>
      </c>
      <c r="H981" s="498"/>
      <c r="I981" s="491">
        <f t="shared" si="77"/>
        <v>13242832.6288189</v>
      </c>
      <c r="J981" s="507">
        <f t="shared" si="78"/>
        <v>0</v>
      </c>
      <c r="K981" s="464">
        <f t="shared" si="79"/>
        <v>0</v>
      </c>
      <c r="L981" s="464">
        <f>IF(J981=1,SUM($J$6:J981),0)</f>
        <v>0</v>
      </c>
      <c r="M981" s="464">
        <f>IF(K981=1,SUM($K$6:K981),0)</f>
        <v>0</v>
      </c>
      <c r="N981" s="509">
        <f t="shared" si="80"/>
        <v>0</v>
      </c>
      <c r="O981" s="464">
        <f t="shared" si="81"/>
        <v>0</v>
      </c>
      <c r="P981" s="464">
        <f>IF(O981=1,SUM($O$6:O981),0)</f>
        <v>0</v>
      </c>
    </row>
    <row r="982" customHeight="1" spans="1:16">
      <c r="A982" s="483"/>
      <c r="B982" s="493"/>
      <c r="C982" s="203"/>
      <c r="D982" s="494" t="s">
        <v>122</v>
      </c>
      <c r="E982" s="495"/>
      <c r="F982" s="497">
        <v>0</v>
      </c>
      <c r="G982" s="497">
        <v>0</v>
      </c>
      <c r="H982" s="498"/>
      <c r="I982" s="491">
        <f t="shared" si="77"/>
        <v>0</v>
      </c>
      <c r="J982" s="507">
        <f t="shared" si="78"/>
        <v>0</v>
      </c>
      <c r="K982" s="464">
        <f t="shared" si="79"/>
        <v>0</v>
      </c>
      <c r="L982" s="464">
        <f>IF(J982=1,SUM($J$6:J982),0)</f>
        <v>0</v>
      </c>
      <c r="M982" s="464">
        <f>IF(K982=1,SUM($K$6:K982),0)</f>
        <v>0</v>
      </c>
      <c r="N982" s="509">
        <f t="shared" si="80"/>
        <v>0</v>
      </c>
      <c r="O982" s="464">
        <f t="shared" si="81"/>
        <v>0</v>
      </c>
      <c r="P982" s="464">
        <f>IF(O982=1,SUM($O$6:O982),0)</f>
        <v>0</v>
      </c>
    </row>
    <row r="983" customHeight="1" spans="1:16">
      <c r="A983" s="483"/>
      <c r="B983" s="493" t="s">
        <v>705</v>
      </c>
      <c r="C983" s="203" t="s">
        <v>959</v>
      </c>
      <c r="D983" s="494" t="s">
        <v>122</v>
      </c>
      <c r="E983" s="495"/>
      <c r="F983" s="497">
        <v>0</v>
      </c>
      <c r="G983" s="497">
        <v>0</v>
      </c>
      <c r="H983" s="498"/>
      <c r="I983" s="491">
        <f t="shared" si="77"/>
        <v>0</v>
      </c>
      <c r="J983" s="507">
        <f t="shared" si="78"/>
        <v>0</v>
      </c>
      <c r="K983" s="464">
        <f t="shared" si="79"/>
        <v>0</v>
      </c>
      <c r="L983" s="464">
        <f>IF(J983=1,SUM($J$6:J983),0)</f>
        <v>0</v>
      </c>
      <c r="M983" s="464">
        <f>IF(K983=1,SUM($K$6:K983),0)</f>
        <v>0</v>
      </c>
      <c r="N983" s="509">
        <f t="shared" si="80"/>
        <v>0</v>
      </c>
      <c r="O983" s="464">
        <f t="shared" si="81"/>
        <v>0</v>
      </c>
      <c r="P983" s="464">
        <f>IF(O983=1,SUM($O$6:O983),0)</f>
        <v>0</v>
      </c>
    </row>
    <row r="984" customHeight="1" spans="1:16">
      <c r="A984" s="483"/>
      <c r="B984" s="493">
        <v>1</v>
      </c>
      <c r="C984" s="203" t="s">
        <v>1023</v>
      </c>
      <c r="D984" s="494" t="s">
        <v>24</v>
      </c>
      <c r="E984" s="495" t="s">
        <v>968</v>
      </c>
      <c r="F984" s="497">
        <v>5710000</v>
      </c>
      <c r="G984" s="497">
        <v>5710000</v>
      </c>
      <c r="H984" s="498"/>
      <c r="I984" s="491">
        <f t="shared" si="77"/>
        <v>5710000</v>
      </c>
      <c r="J984" s="507">
        <f t="shared" si="78"/>
        <v>0</v>
      </c>
      <c r="K984" s="464">
        <f t="shared" si="79"/>
        <v>0</v>
      </c>
      <c r="L984" s="464">
        <f>IF(J984=1,SUM($J$6:J984),0)</f>
        <v>0</v>
      </c>
      <c r="M984" s="464">
        <f>IF(K984=1,SUM($K$6:K984),0)</f>
        <v>0</v>
      </c>
      <c r="N984" s="509">
        <f t="shared" si="80"/>
        <v>0</v>
      </c>
      <c r="O984" s="464">
        <f t="shared" si="81"/>
        <v>0</v>
      </c>
      <c r="P984" s="464">
        <f>IF(O984=1,SUM($O$6:O984),0)</f>
        <v>0</v>
      </c>
    </row>
    <row r="985" customHeight="1" spans="1:16">
      <c r="A985" s="483"/>
      <c r="B985" s="493">
        <v>2</v>
      </c>
      <c r="C985" s="203" t="s">
        <v>1024</v>
      </c>
      <c r="D985" s="494" t="s">
        <v>24</v>
      </c>
      <c r="E985" s="495" t="s">
        <v>968</v>
      </c>
      <c r="F985" s="497">
        <v>4800000</v>
      </c>
      <c r="G985" s="497">
        <v>4800000</v>
      </c>
      <c r="H985" s="498"/>
      <c r="I985" s="491">
        <f t="shared" si="77"/>
        <v>4800000</v>
      </c>
      <c r="J985" s="507">
        <f t="shared" si="78"/>
        <v>0</v>
      </c>
      <c r="K985" s="464">
        <f t="shared" si="79"/>
        <v>0</v>
      </c>
      <c r="L985" s="464">
        <f>IF(J985=1,SUM($J$6:J985),0)</f>
        <v>0</v>
      </c>
      <c r="M985" s="464">
        <f>IF(K985=1,SUM($K$6:K985),0)</f>
        <v>0</v>
      </c>
      <c r="N985" s="509">
        <f t="shared" si="80"/>
        <v>0</v>
      </c>
      <c r="O985" s="464">
        <f t="shared" si="81"/>
        <v>0</v>
      </c>
      <c r="P985" s="464">
        <f>IF(O985=1,SUM($O$6:O985),0)</f>
        <v>0</v>
      </c>
    </row>
    <row r="986" customHeight="1" spans="1:16">
      <c r="A986" s="483"/>
      <c r="B986" s="493">
        <v>3</v>
      </c>
      <c r="C986" s="203" t="s">
        <v>1025</v>
      </c>
      <c r="D986" s="494" t="s">
        <v>24</v>
      </c>
      <c r="E986" s="495" t="s">
        <v>968</v>
      </c>
      <c r="F986" s="497">
        <v>4416000</v>
      </c>
      <c r="G986" s="497">
        <v>4416000</v>
      </c>
      <c r="H986" s="498"/>
      <c r="I986" s="491">
        <f t="shared" si="77"/>
        <v>4416000</v>
      </c>
      <c r="J986" s="507">
        <f t="shared" si="78"/>
        <v>0</v>
      </c>
      <c r="K986" s="464">
        <f t="shared" si="79"/>
        <v>0</v>
      </c>
      <c r="L986" s="464">
        <f>IF(J986=1,SUM($J$6:J986),0)</f>
        <v>0</v>
      </c>
      <c r="M986" s="464">
        <f>IF(K986=1,SUM($K$6:K986),0)</f>
        <v>0</v>
      </c>
      <c r="N986" s="509">
        <f t="shared" si="80"/>
        <v>0</v>
      </c>
      <c r="O986" s="464">
        <f t="shared" si="81"/>
        <v>0</v>
      </c>
      <c r="P986" s="464">
        <f>IF(O986=1,SUM($O$6:O986),0)</f>
        <v>0</v>
      </c>
    </row>
    <row r="987" customHeight="1" spans="1:16">
      <c r="A987" s="483"/>
      <c r="B987" s="493">
        <v>4</v>
      </c>
      <c r="C987" s="203" t="s">
        <v>1026</v>
      </c>
      <c r="D987" s="494" t="s">
        <v>24</v>
      </c>
      <c r="E987" s="495" t="s">
        <v>968</v>
      </c>
      <c r="F987" s="497">
        <v>3286000</v>
      </c>
      <c r="G987" s="497">
        <v>3286000</v>
      </c>
      <c r="H987" s="498"/>
      <c r="I987" s="491">
        <f t="shared" si="77"/>
        <v>3286000</v>
      </c>
      <c r="J987" s="507">
        <f t="shared" si="78"/>
        <v>0</v>
      </c>
      <c r="K987" s="464">
        <f t="shared" si="79"/>
        <v>0</v>
      </c>
      <c r="L987" s="464">
        <f>IF(J987=1,SUM($J$6:J987),0)</f>
        <v>0</v>
      </c>
      <c r="M987" s="464">
        <f>IF(K987=1,SUM($K$6:K987),0)</f>
        <v>0</v>
      </c>
      <c r="N987" s="509">
        <f t="shared" si="80"/>
        <v>0</v>
      </c>
      <c r="O987" s="464">
        <f t="shared" si="81"/>
        <v>0</v>
      </c>
      <c r="P987" s="464">
        <f>IF(O987=1,SUM($O$6:O987),0)</f>
        <v>0</v>
      </c>
    </row>
    <row r="988" customHeight="1" spans="1:16">
      <c r="A988" s="483"/>
      <c r="B988" s="493">
        <v>5</v>
      </c>
      <c r="C988" s="203" t="s">
        <v>1027</v>
      </c>
      <c r="D988" s="494" t="s">
        <v>24</v>
      </c>
      <c r="E988" s="495" t="s">
        <v>968</v>
      </c>
      <c r="F988" s="497">
        <v>2234000</v>
      </c>
      <c r="G988" s="497">
        <v>2234000</v>
      </c>
      <c r="H988" s="498"/>
      <c r="I988" s="491">
        <f t="shared" si="77"/>
        <v>2234000</v>
      </c>
      <c r="J988" s="507">
        <f t="shared" si="78"/>
        <v>0</v>
      </c>
      <c r="K988" s="464">
        <f t="shared" si="79"/>
        <v>0</v>
      </c>
      <c r="L988" s="464">
        <f>IF(J988=1,SUM($J$6:J988),0)</f>
        <v>0</v>
      </c>
      <c r="M988" s="464">
        <f>IF(K988=1,SUM($K$6:K988),0)</f>
        <v>0</v>
      </c>
      <c r="N988" s="509">
        <f t="shared" si="80"/>
        <v>0</v>
      </c>
      <c r="O988" s="464">
        <f t="shared" si="81"/>
        <v>0</v>
      </c>
      <c r="P988" s="464">
        <f>IF(O988=1,SUM($O$6:O988),0)</f>
        <v>0</v>
      </c>
    </row>
    <row r="989" customHeight="1" spans="1:16">
      <c r="A989" s="483"/>
      <c r="B989" s="493">
        <v>6</v>
      </c>
      <c r="C989" s="203" t="s">
        <v>1028</v>
      </c>
      <c r="D989" s="494" t="s">
        <v>24</v>
      </c>
      <c r="E989" s="495" t="s">
        <v>968</v>
      </c>
      <c r="F989" s="497">
        <v>4470000</v>
      </c>
      <c r="G989" s="497">
        <v>4470000</v>
      </c>
      <c r="H989" s="498"/>
      <c r="I989" s="491">
        <f t="shared" si="77"/>
        <v>4470000</v>
      </c>
      <c r="J989" s="507">
        <f t="shared" si="78"/>
        <v>0</v>
      </c>
      <c r="K989" s="464">
        <f t="shared" si="79"/>
        <v>0</v>
      </c>
      <c r="L989" s="464">
        <f>IF(J989=1,SUM($J$6:J989),0)</f>
        <v>0</v>
      </c>
      <c r="M989" s="464">
        <f>IF(K989=1,SUM($K$6:K989),0)</f>
        <v>0</v>
      </c>
      <c r="N989" s="509">
        <f t="shared" si="80"/>
        <v>0</v>
      </c>
      <c r="O989" s="464">
        <f t="shared" si="81"/>
        <v>0</v>
      </c>
      <c r="P989" s="464">
        <f>IF(O989=1,SUM($O$6:O989),0)</f>
        <v>0</v>
      </c>
    </row>
    <row r="990" customHeight="1" spans="1:16">
      <c r="A990" s="483"/>
      <c r="B990" s="493">
        <v>7</v>
      </c>
      <c r="C990" s="203" t="s">
        <v>1029</v>
      </c>
      <c r="D990" s="494" t="s">
        <v>24</v>
      </c>
      <c r="E990" s="495" t="s">
        <v>968</v>
      </c>
      <c r="F990" s="497">
        <v>3580000</v>
      </c>
      <c r="G990" s="497">
        <v>3580000</v>
      </c>
      <c r="H990" s="498"/>
      <c r="I990" s="491">
        <f t="shared" si="77"/>
        <v>3580000</v>
      </c>
      <c r="J990" s="507">
        <f t="shared" si="78"/>
        <v>0</v>
      </c>
      <c r="K990" s="464">
        <f t="shared" si="79"/>
        <v>0</v>
      </c>
      <c r="L990" s="464">
        <f>IF(J990=1,SUM($J$6:J990),0)</f>
        <v>0</v>
      </c>
      <c r="M990" s="464">
        <f>IF(K990=1,SUM($K$6:K990),0)</f>
        <v>0</v>
      </c>
      <c r="N990" s="509">
        <f t="shared" si="80"/>
        <v>0</v>
      </c>
      <c r="O990" s="464">
        <f t="shared" si="81"/>
        <v>0</v>
      </c>
      <c r="P990" s="464">
        <f>IF(O990=1,SUM($O$6:O990),0)</f>
        <v>0</v>
      </c>
    </row>
    <row r="991" customHeight="1" spans="1:16">
      <c r="A991" s="483"/>
      <c r="B991" s="493"/>
      <c r="C991" s="203"/>
      <c r="D991" s="494" t="s">
        <v>122</v>
      </c>
      <c r="E991" s="495"/>
      <c r="F991" s="497"/>
      <c r="G991" s="497"/>
      <c r="H991" s="498"/>
      <c r="I991" s="491">
        <f t="shared" si="77"/>
        <v>0</v>
      </c>
      <c r="J991" s="507">
        <f t="shared" si="78"/>
        <v>0</v>
      </c>
      <c r="K991" s="464">
        <f t="shared" si="79"/>
        <v>0</v>
      </c>
      <c r="L991" s="464">
        <f>IF(J991=1,SUM($J$6:J991),0)</f>
        <v>0</v>
      </c>
      <c r="M991" s="464">
        <f>IF(K991=1,SUM($K$6:K991),0)</f>
        <v>0</v>
      </c>
      <c r="N991" s="509">
        <f t="shared" si="80"/>
        <v>0</v>
      </c>
      <c r="O991" s="464">
        <f t="shared" si="81"/>
        <v>0</v>
      </c>
      <c r="P991" s="464">
        <f>IF(O991=1,SUM($O$6:O991),0)</f>
        <v>0</v>
      </c>
    </row>
    <row r="992" customHeight="1" spans="1:16">
      <c r="A992" s="483"/>
      <c r="B992" s="493" t="s">
        <v>705</v>
      </c>
      <c r="C992" s="203" t="s">
        <v>172</v>
      </c>
      <c r="D992" s="494" t="s">
        <v>122</v>
      </c>
      <c r="E992" s="495"/>
      <c r="F992" s="497"/>
      <c r="G992" s="497"/>
      <c r="H992" s="498"/>
      <c r="I992" s="491">
        <f t="shared" si="77"/>
        <v>0</v>
      </c>
      <c r="J992" s="507">
        <f t="shared" si="78"/>
        <v>0</v>
      </c>
      <c r="K992" s="464">
        <f t="shared" si="79"/>
        <v>0</v>
      </c>
      <c r="L992" s="464">
        <f>IF(J992=1,SUM($J$6:J992),0)</f>
        <v>0</v>
      </c>
      <c r="M992" s="464">
        <f>IF(K992=1,SUM($K$6:K992),0)</f>
        <v>0</v>
      </c>
      <c r="N992" s="509">
        <f t="shared" si="80"/>
        <v>0</v>
      </c>
      <c r="O992" s="464">
        <f t="shared" si="81"/>
        <v>0</v>
      </c>
      <c r="P992" s="464">
        <f>IF(O992=1,SUM($O$6:O992),0)</f>
        <v>0</v>
      </c>
    </row>
    <row r="993" customHeight="1" spans="1:16">
      <c r="A993" s="483"/>
      <c r="B993" s="493">
        <v>1</v>
      </c>
      <c r="C993" s="203" t="s">
        <v>1030</v>
      </c>
      <c r="D993" s="494" t="s">
        <v>24</v>
      </c>
      <c r="E993" s="495" t="s">
        <v>53</v>
      </c>
      <c r="F993" s="497">
        <v>355700</v>
      </c>
      <c r="G993" s="497">
        <v>355700</v>
      </c>
      <c r="H993" s="498"/>
      <c r="I993" s="491">
        <f t="shared" si="77"/>
        <v>355700</v>
      </c>
      <c r="J993" s="507">
        <f t="shared" si="78"/>
        <v>0</v>
      </c>
      <c r="K993" s="464">
        <f t="shared" si="79"/>
        <v>0</v>
      </c>
      <c r="L993" s="464">
        <f>IF(J993=1,SUM($J$6:J993),0)</f>
        <v>0</v>
      </c>
      <c r="M993" s="464">
        <f>IF(K993=1,SUM($K$6:K993),0)</f>
        <v>0</v>
      </c>
      <c r="N993" s="509">
        <f t="shared" si="80"/>
        <v>0</v>
      </c>
      <c r="O993" s="464">
        <f t="shared" si="81"/>
        <v>0</v>
      </c>
      <c r="P993" s="464">
        <f>IF(O993=1,SUM($O$6:O993),0)</f>
        <v>0</v>
      </c>
    </row>
    <row r="994" customHeight="1" spans="1:16">
      <c r="A994" s="483"/>
      <c r="B994" s="493">
        <v>2</v>
      </c>
      <c r="C994" s="203" t="s">
        <v>1031</v>
      </c>
      <c r="D994" s="494" t="s">
        <v>24</v>
      </c>
      <c r="E994" s="495" t="s">
        <v>53</v>
      </c>
      <c r="F994" s="497">
        <v>346400</v>
      </c>
      <c r="G994" s="497">
        <v>346400</v>
      </c>
      <c r="H994" s="498"/>
      <c r="I994" s="491">
        <f t="shared" si="77"/>
        <v>346400</v>
      </c>
      <c r="J994" s="507">
        <f t="shared" si="78"/>
        <v>0</v>
      </c>
      <c r="K994" s="464">
        <f t="shared" si="79"/>
        <v>0</v>
      </c>
      <c r="L994" s="464">
        <f>IF(J994=1,SUM($J$6:J994),0)</f>
        <v>0</v>
      </c>
      <c r="M994" s="464">
        <f>IF(K994=1,SUM($K$6:K994),0)</f>
        <v>0</v>
      </c>
      <c r="N994" s="509">
        <f t="shared" si="80"/>
        <v>0</v>
      </c>
      <c r="O994" s="464">
        <f t="shared" si="81"/>
        <v>0</v>
      </c>
      <c r="P994" s="464">
        <f>IF(O994=1,SUM($O$6:O994),0)</f>
        <v>0</v>
      </c>
    </row>
    <row r="995" customHeight="1" spans="1:16">
      <c r="A995" s="483"/>
      <c r="B995" s="493">
        <v>3</v>
      </c>
      <c r="C995" s="203" t="s">
        <v>1032</v>
      </c>
      <c r="D995" s="494" t="s">
        <v>24</v>
      </c>
      <c r="E995" s="495" t="s">
        <v>53</v>
      </c>
      <c r="F995" s="497">
        <v>571650</v>
      </c>
      <c r="G995" s="497">
        <v>571650</v>
      </c>
      <c r="H995" s="498"/>
      <c r="I995" s="491">
        <f t="shared" si="77"/>
        <v>571650</v>
      </c>
      <c r="J995" s="507">
        <f t="shared" si="78"/>
        <v>0</v>
      </c>
      <c r="K995" s="464">
        <f t="shared" si="79"/>
        <v>0</v>
      </c>
      <c r="L995" s="464">
        <f>IF(J995=1,SUM($J$6:J995),0)</f>
        <v>0</v>
      </c>
      <c r="M995" s="464">
        <f>IF(K995=1,SUM($K$6:K995),0)</f>
        <v>0</v>
      </c>
      <c r="N995" s="509">
        <f t="shared" si="80"/>
        <v>0</v>
      </c>
      <c r="O995" s="464">
        <f t="shared" si="81"/>
        <v>0</v>
      </c>
      <c r="P995" s="464">
        <f>IF(O995=1,SUM($O$6:O995),0)</f>
        <v>0</v>
      </c>
    </row>
    <row r="996" customHeight="1" spans="1:16">
      <c r="A996" s="483"/>
      <c r="B996" s="493">
        <v>4</v>
      </c>
      <c r="C996" s="203" t="s">
        <v>1033</v>
      </c>
      <c r="D996" s="494" t="s">
        <v>24</v>
      </c>
      <c r="E996" s="495" t="s">
        <v>53</v>
      </c>
      <c r="F996" s="497">
        <v>1182800</v>
      </c>
      <c r="G996" s="497">
        <v>1182800</v>
      </c>
      <c r="H996" s="498"/>
      <c r="I996" s="491">
        <f t="shared" ref="I996:I1056" si="82">IF($I$5=$G$4,G996,(IF($I$5=$F$4,F996,0)))</f>
        <v>1182800</v>
      </c>
      <c r="J996" s="507">
        <f t="shared" si="78"/>
        <v>0</v>
      </c>
      <c r="K996" s="464">
        <f t="shared" si="79"/>
        <v>0</v>
      </c>
      <c r="L996" s="464">
        <f>IF(J996=1,SUM($J$6:J996),0)</f>
        <v>0</v>
      </c>
      <c r="M996" s="464">
        <f>IF(K996=1,SUM($K$6:K996),0)</f>
        <v>0</v>
      </c>
      <c r="N996" s="509">
        <f t="shared" si="80"/>
        <v>0</v>
      </c>
      <c r="O996" s="464">
        <f t="shared" si="81"/>
        <v>0</v>
      </c>
      <c r="P996" s="464">
        <f>IF(O996=1,SUM($O$6:O996),0)</f>
        <v>0</v>
      </c>
    </row>
    <row r="997" customHeight="1" spans="1:16">
      <c r="A997" s="483"/>
      <c r="B997" s="493">
        <v>5</v>
      </c>
      <c r="C997" s="203" t="s">
        <v>1034</v>
      </c>
      <c r="D997" s="494" t="s">
        <v>24</v>
      </c>
      <c r="E997" s="495" t="s">
        <v>53</v>
      </c>
      <c r="F997" s="497">
        <v>2953300</v>
      </c>
      <c r="G997" s="497">
        <v>2953300</v>
      </c>
      <c r="H997" s="498"/>
      <c r="I997" s="491">
        <f t="shared" si="82"/>
        <v>2953300</v>
      </c>
      <c r="J997" s="507">
        <f t="shared" si="78"/>
        <v>0</v>
      </c>
      <c r="K997" s="464">
        <f t="shared" si="79"/>
        <v>0</v>
      </c>
      <c r="L997" s="464">
        <f>IF(J997=1,SUM($J$6:J997),0)</f>
        <v>0</v>
      </c>
      <c r="M997" s="464">
        <f>IF(K997=1,SUM($K$6:K997),0)</f>
        <v>0</v>
      </c>
      <c r="N997" s="509">
        <f t="shared" si="80"/>
        <v>0</v>
      </c>
      <c r="O997" s="464">
        <f t="shared" si="81"/>
        <v>0</v>
      </c>
      <c r="P997" s="464">
        <f>IF(O997=1,SUM($O$6:O997),0)</f>
        <v>0</v>
      </c>
    </row>
    <row r="998" customHeight="1" spans="1:16">
      <c r="A998" s="483"/>
      <c r="B998" s="493">
        <v>6</v>
      </c>
      <c r="C998" s="203" t="s">
        <v>1035</v>
      </c>
      <c r="D998" s="494" t="s">
        <v>24</v>
      </c>
      <c r="E998" s="495" t="s">
        <v>53</v>
      </c>
      <c r="F998" s="497">
        <v>1627400</v>
      </c>
      <c r="G998" s="497">
        <v>1627400</v>
      </c>
      <c r="H998" s="498"/>
      <c r="I998" s="491">
        <f t="shared" si="82"/>
        <v>1627400</v>
      </c>
      <c r="J998" s="507">
        <f t="shared" si="78"/>
        <v>0</v>
      </c>
      <c r="K998" s="464">
        <f t="shared" si="79"/>
        <v>0</v>
      </c>
      <c r="L998" s="464">
        <f>IF(J998=1,SUM($J$6:J998),0)</f>
        <v>0</v>
      </c>
      <c r="M998" s="464">
        <f>IF(K998=1,SUM($K$6:K998),0)</f>
        <v>0</v>
      </c>
      <c r="N998" s="509">
        <f t="shared" si="80"/>
        <v>0</v>
      </c>
      <c r="O998" s="464">
        <f t="shared" si="81"/>
        <v>0</v>
      </c>
      <c r="P998" s="464">
        <f>IF(O998=1,SUM($O$6:O998),0)</f>
        <v>0</v>
      </c>
    </row>
    <row r="999" customHeight="1" spans="1:16">
      <c r="A999" s="483"/>
      <c r="B999" s="493">
        <v>7</v>
      </c>
      <c r="C999" s="203" t="s">
        <v>1036</v>
      </c>
      <c r="D999" s="494" t="s">
        <v>24</v>
      </c>
      <c r="E999" s="495" t="s">
        <v>53</v>
      </c>
      <c r="F999" s="497">
        <v>3686500</v>
      </c>
      <c r="G999" s="497">
        <v>3686500</v>
      </c>
      <c r="H999" s="498"/>
      <c r="I999" s="491">
        <f t="shared" si="82"/>
        <v>3686500</v>
      </c>
      <c r="J999" s="507">
        <f t="shared" si="78"/>
        <v>0</v>
      </c>
      <c r="K999" s="464">
        <f t="shared" si="79"/>
        <v>0</v>
      </c>
      <c r="L999" s="464">
        <f>IF(J999=1,SUM($J$6:J999),0)</f>
        <v>0</v>
      </c>
      <c r="M999" s="464">
        <f>IF(K999=1,SUM($K$6:K999),0)</f>
        <v>0</v>
      </c>
      <c r="N999" s="509">
        <f t="shared" si="80"/>
        <v>0</v>
      </c>
      <c r="O999" s="464">
        <f t="shared" si="81"/>
        <v>0</v>
      </c>
      <c r="P999" s="464">
        <f>IF(O999=1,SUM($O$6:O999),0)</f>
        <v>0</v>
      </c>
    </row>
    <row r="1000" customHeight="1" spans="1:16">
      <c r="A1000" s="483"/>
      <c r="B1000" s="493">
        <v>8</v>
      </c>
      <c r="C1000" s="203" t="s">
        <v>1037</v>
      </c>
      <c r="D1000" s="494" t="s">
        <v>24</v>
      </c>
      <c r="E1000" s="495" t="s">
        <v>53</v>
      </c>
      <c r="F1000" s="497">
        <v>3784400</v>
      </c>
      <c r="G1000" s="497">
        <v>3784400</v>
      </c>
      <c r="H1000" s="498"/>
      <c r="I1000" s="491">
        <f t="shared" si="82"/>
        <v>3784400</v>
      </c>
      <c r="J1000" s="507">
        <f t="shared" si="78"/>
        <v>0</v>
      </c>
      <c r="K1000" s="464">
        <f t="shared" si="79"/>
        <v>0</v>
      </c>
      <c r="L1000" s="464">
        <f>IF(J1000=1,SUM($J$6:J1000),0)</f>
        <v>0</v>
      </c>
      <c r="M1000" s="464">
        <f>IF(K1000=1,SUM($K$6:K1000),0)</f>
        <v>0</v>
      </c>
      <c r="N1000" s="509">
        <f t="shared" si="80"/>
        <v>0</v>
      </c>
      <c r="O1000" s="464">
        <f t="shared" si="81"/>
        <v>0</v>
      </c>
      <c r="P1000" s="464">
        <f>IF(O1000=1,SUM($O$6:O1000),0)</f>
        <v>0</v>
      </c>
    </row>
    <row r="1001" customHeight="1" spans="1:16">
      <c r="A1001" s="483"/>
      <c r="B1001" s="493">
        <v>9</v>
      </c>
      <c r="C1001" s="203" t="s">
        <v>1038</v>
      </c>
      <c r="D1001" s="494" t="s">
        <v>24</v>
      </c>
      <c r="E1001" s="495" t="s">
        <v>53</v>
      </c>
      <c r="F1001" s="497">
        <v>4127900</v>
      </c>
      <c r="G1001" s="497">
        <v>4127900</v>
      </c>
      <c r="H1001" s="498"/>
      <c r="I1001" s="491">
        <f t="shared" si="82"/>
        <v>4127900</v>
      </c>
      <c r="J1001" s="507">
        <f t="shared" si="78"/>
        <v>0</v>
      </c>
      <c r="K1001" s="464">
        <f t="shared" si="79"/>
        <v>0</v>
      </c>
      <c r="L1001" s="464">
        <f>IF(J1001=1,SUM($J$6:J1001),0)</f>
        <v>0</v>
      </c>
      <c r="M1001" s="464">
        <f>IF(K1001=1,SUM($K$6:K1001),0)</f>
        <v>0</v>
      </c>
      <c r="N1001" s="509">
        <f t="shared" si="80"/>
        <v>0</v>
      </c>
      <c r="O1001" s="464">
        <f t="shared" si="81"/>
        <v>0</v>
      </c>
      <c r="P1001" s="464">
        <f>IF(O1001=1,SUM($O$6:O1001),0)</f>
        <v>0</v>
      </c>
    </row>
    <row r="1002" customHeight="1" spans="1:16">
      <c r="A1002" s="483"/>
      <c r="B1002" s="493">
        <v>10</v>
      </c>
      <c r="C1002" s="203" t="s">
        <v>1039</v>
      </c>
      <c r="D1002" s="494" t="s">
        <v>24</v>
      </c>
      <c r="E1002" s="495" t="s">
        <v>53</v>
      </c>
      <c r="F1002" s="497">
        <v>4540690</v>
      </c>
      <c r="G1002" s="497">
        <v>4540700</v>
      </c>
      <c r="H1002" s="498"/>
      <c r="I1002" s="491">
        <f t="shared" si="82"/>
        <v>4540700</v>
      </c>
      <c r="J1002" s="507">
        <f t="shared" si="78"/>
        <v>0</v>
      </c>
      <c r="K1002" s="464">
        <f t="shared" si="79"/>
        <v>0</v>
      </c>
      <c r="L1002" s="464">
        <f>IF(J1002=1,SUM($J$6:J1002),0)</f>
        <v>0</v>
      </c>
      <c r="M1002" s="464">
        <f>IF(K1002=1,SUM($K$6:K1002),0)</f>
        <v>0</v>
      </c>
      <c r="N1002" s="509">
        <f t="shared" si="80"/>
        <v>0</v>
      </c>
      <c r="O1002" s="464">
        <f t="shared" si="81"/>
        <v>0</v>
      </c>
      <c r="P1002" s="464">
        <f>IF(O1002=1,SUM($O$6:O1002),0)</f>
        <v>0</v>
      </c>
    </row>
    <row r="1003" customHeight="1" spans="1:16">
      <c r="A1003" s="483"/>
      <c r="B1003" s="493">
        <v>11</v>
      </c>
      <c r="C1003" s="203" t="s">
        <v>1040</v>
      </c>
      <c r="D1003" s="494" t="s">
        <v>24</v>
      </c>
      <c r="E1003" s="495" t="s">
        <v>53</v>
      </c>
      <c r="F1003" s="497">
        <v>614700</v>
      </c>
      <c r="G1003" s="497">
        <v>614700</v>
      </c>
      <c r="H1003" s="498"/>
      <c r="I1003" s="491">
        <f t="shared" si="82"/>
        <v>614700</v>
      </c>
      <c r="J1003" s="507">
        <f t="shared" si="78"/>
        <v>0</v>
      </c>
      <c r="K1003" s="464">
        <f t="shared" si="79"/>
        <v>0</v>
      </c>
      <c r="L1003" s="464">
        <f>IF(J1003=1,SUM($J$6:J1003),0)</f>
        <v>0</v>
      </c>
      <c r="M1003" s="464">
        <f>IF(K1003=1,SUM($K$6:K1003),0)</f>
        <v>0</v>
      </c>
      <c r="N1003" s="509">
        <f t="shared" si="80"/>
        <v>0</v>
      </c>
      <c r="O1003" s="464">
        <f t="shared" si="81"/>
        <v>0</v>
      </c>
      <c r="P1003" s="464">
        <f>IF(O1003=1,SUM($O$6:O1003),0)</f>
        <v>0</v>
      </c>
    </row>
    <row r="1004" customHeight="1" spans="1:16">
      <c r="A1004" s="483"/>
      <c r="B1004" s="493">
        <v>12</v>
      </c>
      <c r="C1004" s="203" t="s">
        <v>1041</v>
      </c>
      <c r="D1004" s="494" t="s">
        <v>24</v>
      </c>
      <c r="E1004" s="495" t="s">
        <v>53</v>
      </c>
      <c r="F1004" s="497">
        <v>829000</v>
      </c>
      <c r="G1004" s="497">
        <v>829000</v>
      </c>
      <c r="H1004" s="498"/>
      <c r="I1004" s="491">
        <f t="shared" si="82"/>
        <v>829000</v>
      </c>
      <c r="J1004" s="507">
        <f t="shared" si="78"/>
        <v>0</v>
      </c>
      <c r="K1004" s="464">
        <f t="shared" si="79"/>
        <v>0</v>
      </c>
      <c r="L1004" s="464">
        <f>IF(J1004=1,SUM($J$6:J1004),0)</f>
        <v>0</v>
      </c>
      <c r="M1004" s="464">
        <f>IF(K1004=1,SUM($K$6:K1004),0)</f>
        <v>0</v>
      </c>
      <c r="N1004" s="509">
        <f t="shared" si="80"/>
        <v>0</v>
      </c>
      <c r="O1004" s="464">
        <f t="shared" si="81"/>
        <v>0</v>
      </c>
      <c r="P1004" s="464">
        <f>IF(O1004=1,SUM($O$6:O1004),0)</f>
        <v>0</v>
      </c>
    </row>
    <row r="1005" customHeight="1" spans="1:16">
      <c r="A1005" s="483"/>
      <c r="B1005" s="493"/>
      <c r="C1005" s="203" t="s">
        <v>122</v>
      </c>
      <c r="D1005" s="494" t="s">
        <v>122</v>
      </c>
      <c r="E1005" s="495"/>
      <c r="F1005" s="497"/>
      <c r="G1005" s="497"/>
      <c r="H1005" s="498"/>
      <c r="I1005" s="491">
        <f t="shared" si="82"/>
        <v>0</v>
      </c>
      <c r="J1005" s="507">
        <f t="shared" si="78"/>
        <v>0</v>
      </c>
      <c r="K1005" s="464">
        <f t="shared" si="79"/>
        <v>0</v>
      </c>
      <c r="L1005" s="464">
        <f>IF(J1005=1,SUM($J$6:J1005),0)</f>
        <v>0</v>
      </c>
      <c r="M1005" s="464">
        <f>IF(K1005=1,SUM($K$6:K1005),0)</f>
        <v>0</v>
      </c>
      <c r="N1005" s="509">
        <f t="shared" si="80"/>
        <v>0</v>
      </c>
      <c r="O1005" s="464">
        <f t="shared" si="81"/>
        <v>0</v>
      </c>
      <c r="P1005" s="464">
        <f>IF(O1005=1,SUM($O$6:O1005),0)</f>
        <v>0</v>
      </c>
    </row>
    <row r="1006" customHeight="1" spans="1:16">
      <c r="A1006" s="483"/>
      <c r="B1006" s="493" t="s">
        <v>705</v>
      </c>
      <c r="C1006" s="203" t="s">
        <v>1042</v>
      </c>
      <c r="D1006" s="494" t="s">
        <v>122</v>
      </c>
      <c r="E1006" s="495"/>
      <c r="F1006" s="497"/>
      <c r="G1006" s="497"/>
      <c r="H1006" s="498"/>
      <c r="I1006" s="491">
        <f t="shared" si="82"/>
        <v>0</v>
      </c>
      <c r="J1006" s="507">
        <f t="shared" si="78"/>
        <v>0</v>
      </c>
      <c r="K1006" s="464">
        <f t="shared" si="79"/>
        <v>0</v>
      </c>
      <c r="L1006" s="464">
        <f>IF(J1006=1,SUM($J$6:J1006),0)</f>
        <v>0</v>
      </c>
      <c r="M1006" s="464">
        <f>IF(K1006=1,SUM($K$6:K1006),0)</f>
        <v>0</v>
      </c>
      <c r="N1006" s="509">
        <f t="shared" si="80"/>
        <v>0</v>
      </c>
      <c r="O1006" s="464">
        <f t="shared" si="81"/>
        <v>0</v>
      </c>
      <c r="P1006" s="464">
        <f>IF(O1006=1,SUM($O$6:O1006),0)</f>
        <v>0</v>
      </c>
    </row>
    <row r="1007" customHeight="1" spans="1:16">
      <c r="A1007" s="483"/>
      <c r="B1007" s="493">
        <v>1</v>
      </c>
      <c r="C1007" s="203" t="s">
        <v>1043</v>
      </c>
      <c r="D1007" s="494" t="s">
        <v>24</v>
      </c>
      <c r="E1007" s="495" t="s">
        <v>244</v>
      </c>
      <c r="F1007" s="497">
        <v>367100.817158132</v>
      </c>
      <c r="G1007" s="497">
        <v>367100.817158132</v>
      </c>
      <c r="H1007" s="498"/>
      <c r="I1007" s="491">
        <f t="shared" si="82"/>
        <v>367100.817158132</v>
      </c>
      <c r="J1007" s="507">
        <f t="shared" si="78"/>
        <v>0</v>
      </c>
      <c r="K1007" s="464">
        <f t="shared" si="79"/>
        <v>0</v>
      </c>
      <c r="L1007" s="464">
        <f>IF(J1007=1,SUM($J$6:J1007),0)</f>
        <v>0</v>
      </c>
      <c r="M1007" s="464">
        <f>IF(K1007=1,SUM($K$6:K1007),0)</f>
        <v>0</v>
      </c>
      <c r="N1007" s="509">
        <f t="shared" si="80"/>
        <v>0</v>
      </c>
      <c r="O1007" s="464">
        <f t="shared" si="81"/>
        <v>0</v>
      </c>
      <c r="P1007" s="464">
        <f>IF(O1007=1,SUM($O$6:O1007),0)</f>
        <v>0</v>
      </c>
    </row>
    <row r="1008" customHeight="1" spans="1:16">
      <c r="A1008" s="483"/>
      <c r="B1008" s="493">
        <v>2</v>
      </c>
      <c r="C1008" s="203" t="s">
        <v>1044</v>
      </c>
      <c r="D1008" s="494" t="s">
        <v>24</v>
      </c>
      <c r="E1008" s="495" t="s">
        <v>244</v>
      </c>
      <c r="F1008" s="497">
        <v>367100.817158132</v>
      </c>
      <c r="G1008" s="497">
        <v>367100.817158132</v>
      </c>
      <c r="H1008" s="498"/>
      <c r="I1008" s="491">
        <f t="shared" si="82"/>
        <v>367100.817158132</v>
      </c>
      <c r="J1008" s="507">
        <f t="shared" si="78"/>
        <v>0</v>
      </c>
      <c r="K1008" s="464">
        <f t="shared" si="79"/>
        <v>0</v>
      </c>
      <c r="L1008" s="464">
        <f>IF(J1008=1,SUM($J$6:J1008),0)</f>
        <v>0</v>
      </c>
      <c r="M1008" s="464">
        <f>IF(K1008=1,SUM($K$6:K1008),0)</f>
        <v>0</v>
      </c>
      <c r="N1008" s="509">
        <f t="shared" si="80"/>
        <v>0</v>
      </c>
      <c r="O1008" s="464">
        <f t="shared" si="81"/>
        <v>0</v>
      </c>
      <c r="P1008" s="464">
        <f>IF(O1008=1,SUM($O$6:O1008),0)</f>
        <v>0</v>
      </c>
    </row>
    <row r="1009" customHeight="1" spans="1:16">
      <c r="A1009" s="483"/>
      <c r="B1009" s="493">
        <v>3</v>
      </c>
      <c r="C1009" s="203" t="s">
        <v>1045</v>
      </c>
      <c r="D1009" s="494" t="s">
        <v>24</v>
      </c>
      <c r="E1009" s="495" t="s">
        <v>244</v>
      </c>
      <c r="F1009" s="497">
        <v>483136</v>
      </c>
      <c r="G1009" s="497">
        <v>483136</v>
      </c>
      <c r="H1009" s="498"/>
      <c r="I1009" s="491">
        <f t="shared" si="82"/>
        <v>483136</v>
      </c>
      <c r="J1009" s="507">
        <f t="shared" si="78"/>
        <v>0</v>
      </c>
      <c r="K1009" s="464">
        <f t="shared" si="79"/>
        <v>0</v>
      </c>
      <c r="L1009" s="464">
        <f>IF(J1009=1,SUM($J$6:J1009),0)</f>
        <v>0</v>
      </c>
      <c r="M1009" s="464">
        <f>IF(K1009=1,SUM($K$6:K1009),0)</f>
        <v>0</v>
      </c>
      <c r="N1009" s="509">
        <f t="shared" si="80"/>
        <v>0</v>
      </c>
      <c r="O1009" s="464">
        <f t="shared" si="81"/>
        <v>0</v>
      </c>
      <c r="P1009" s="464">
        <f>IF(O1009=1,SUM($O$6:O1009),0)</f>
        <v>0</v>
      </c>
    </row>
    <row r="1010" customHeight="1" spans="1:16">
      <c r="A1010" s="483"/>
      <c r="B1010" s="493">
        <v>4</v>
      </c>
      <c r="C1010" s="203" t="s">
        <v>1046</v>
      </c>
      <c r="D1010" s="494" t="s">
        <v>24</v>
      </c>
      <c r="E1010" s="495" t="s">
        <v>244</v>
      </c>
      <c r="F1010" s="497">
        <v>483136</v>
      </c>
      <c r="G1010" s="497">
        <v>483136</v>
      </c>
      <c r="H1010" s="498"/>
      <c r="I1010" s="491">
        <f t="shared" si="82"/>
        <v>483136</v>
      </c>
      <c r="J1010" s="507">
        <f t="shared" si="78"/>
        <v>0</v>
      </c>
      <c r="K1010" s="464">
        <f t="shared" si="79"/>
        <v>0</v>
      </c>
      <c r="L1010" s="464">
        <f>IF(J1010=1,SUM($J$6:J1010),0)</f>
        <v>0</v>
      </c>
      <c r="M1010" s="464">
        <f>IF(K1010=1,SUM($K$6:K1010),0)</f>
        <v>0</v>
      </c>
      <c r="N1010" s="509">
        <f t="shared" si="80"/>
        <v>0</v>
      </c>
      <c r="O1010" s="464">
        <f t="shared" si="81"/>
        <v>0</v>
      </c>
      <c r="P1010" s="464">
        <f>IF(O1010=1,SUM($O$6:O1010),0)</f>
        <v>0</v>
      </c>
    </row>
    <row r="1011" customHeight="1" spans="1:16">
      <c r="A1011" s="483"/>
      <c r="B1011" s="493">
        <v>5</v>
      </c>
      <c r="C1011" s="203" t="s">
        <v>1047</v>
      </c>
      <c r="D1011" s="494" t="s">
        <v>24</v>
      </c>
      <c r="E1011" s="495" t="s">
        <v>244</v>
      </c>
      <c r="F1011" s="497">
        <v>542850</v>
      </c>
      <c r="G1011" s="497">
        <v>542850</v>
      </c>
      <c r="H1011" s="498"/>
      <c r="I1011" s="491">
        <f t="shared" si="82"/>
        <v>542850</v>
      </c>
      <c r="J1011" s="507">
        <f t="shared" si="78"/>
        <v>0</v>
      </c>
      <c r="K1011" s="464">
        <f t="shared" si="79"/>
        <v>0</v>
      </c>
      <c r="L1011" s="464">
        <f>IF(J1011=1,SUM($J$6:J1011),0)</f>
        <v>0</v>
      </c>
      <c r="M1011" s="464">
        <f>IF(K1011=1,SUM($K$6:K1011),0)</f>
        <v>0</v>
      </c>
      <c r="N1011" s="509">
        <f t="shared" si="80"/>
        <v>0</v>
      </c>
      <c r="O1011" s="464">
        <f t="shared" si="81"/>
        <v>0</v>
      </c>
      <c r="P1011" s="464">
        <f>IF(O1011=1,SUM($O$6:O1011),0)</f>
        <v>0</v>
      </c>
    </row>
    <row r="1012" customHeight="1" spans="1:16">
      <c r="A1012" s="483"/>
      <c r="B1012" s="493">
        <v>6</v>
      </c>
      <c r="C1012" s="203" t="s">
        <v>1048</v>
      </c>
      <c r="D1012" s="494" t="s">
        <v>24</v>
      </c>
      <c r="E1012" s="495" t="s">
        <v>244</v>
      </c>
      <c r="F1012" s="497">
        <v>542850</v>
      </c>
      <c r="G1012" s="497">
        <v>542850</v>
      </c>
      <c r="H1012" s="498"/>
      <c r="I1012" s="491">
        <f t="shared" si="82"/>
        <v>542850</v>
      </c>
      <c r="J1012" s="507">
        <f t="shared" si="78"/>
        <v>0</v>
      </c>
      <c r="K1012" s="464">
        <f t="shared" si="79"/>
        <v>0</v>
      </c>
      <c r="L1012" s="464">
        <f>IF(J1012=1,SUM($J$6:J1012),0)</f>
        <v>0</v>
      </c>
      <c r="M1012" s="464">
        <f>IF(K1012=1,SUM($K$6:K1012),0)</f>
        <v>0</v>
      </c>
      <c r="N1012" s="509">
        <f t="shared" si="80"/>
        <v>0</v>
      </c>
      <c r="O1012" s="464">
        <f t="shared" si="81"/>
        <v>0</v>
      </c>
      <c r="P1012" s="464">
        <f>IF(O1012=1,SUM($O$6:O1012),0)</f>
        <v>0</v>
      </c>
    </row>
    <row r="1013" customHeight="1" spans="1:16">
      <c r="A1013" s="483"/>
      <c r="B1013" s="493">
        <v>7</v>
      </c>
      <c r="C1013" s="203" t="s">
        <v>1049</v>
      </c>
      <c r="D1013" s="494" t="s">
        <v>24</v>
      </c>
      <c r="E1013" s="495" t="s">
        <v>244</v>
      </c>
      <c r="F1013" s="497">
        <v>580849</v>
      </c>
      <c r="G1013" s="497">
        <v>580849</v>
      </c>
      <c r="H1013" s="498"/>
      <c r="I1013" s="491">
        <f t="shared" si="82"/>
        <v>580849</v>
      </c>
      <c r="J1013" s="507">
        <f t="shared" si="78"/>
        <v>0</v>
      </c>
      <c r="K1013" s="464">
        <f t="shared" si="79"/>
        <v>0</v>
      </c>
      <c r="L1013" s="464">
        <f>IF(J1013=1,SUM($J$6:J1013),0)</f>
        <v>0</v>
      </c>
      <c r="M1013" s="464">
        <f>IF(K1013=1,SUM($K$6:K1013),0)</f>
        <v>0</v>
      </c>
      <c r="N1013" s="509">
        <f t="shared" si="80"/>
        <v>0</v>
      </c>
      <c r="O1013" s="464">
        <f t="shared" si="81"/>
        <v>0</v>
      </c>
      <c r="P1013" s="464">
        <f>IF(O1013=1,SUM($O$6:O1013),0)</f>
        <v>0</v>
      </c>
    </row>
    <row r="1014" customHeight="1" spans="1:16">
      <c r="A1014" s="483"/>
      <c r="B1014" s="493">
        <v>8</v>
      </c>
      <c r="C1014" s="203" t="s">
        <v>1050</v>
      </c>
      <c r="D1014" s="494" t="s">
        <v>24</v>
      </c>
      <c r="E1014" s="495" t="s">
        <v>244</v>
      </c>
      <c r="F1014" s="497">
        <v>580849</v>
      </c>
      <c r="G1014" s="497">
        <v>580849</v>
      </c>
      <c r="H1014" s="498"/>
      <c r="I1014" s="491">
        <f t="shared" si="82"/>
        <v>580849</v>
      </c>
      <c r="J1014" s="507">
        <f t="shared" si="78"/>
        <v>0</v>
      </c>
      <c r="K1014" s="464">
        <f t="shared" si="79"/>
        <v>0</v>
      </c>
      <c r="L1014" s="464">
        <f>IF(J1014=1,SUM($J$6:J1014),0)</f>
        <v>0</v>
      </c>
      <c r="M1014" s="464">
        <f>IF(K1014=1,SUM($K$6:K1014),0)</f>
        <v>0</v>
      </c>
      <c r="N1014" s="509">
        <f t="shared" si="80"/>
        <v>0</v>
      </c>
      <c r="O1014" s="464">
        <f t="shared" si="81"/>
        <v>0</v>
      </c>
      <c r="P1014" s="464">
        <f>IF(O1014=1,SUM($O$6:O1014),0)</f>
        <v>0</v>
      </c>
    </row>
    <row r="1015" customHeight="1" spans="1:16">
      <c r="A1015" s="483"/>
      <c r="B1015" s="493">
        <v>9</v>
      </c>
      <c r="C1015" s="203" t="s">
        <v>1051</v>
      </c>
      <c r="D1015" s="494" t="s">
        <v>24</v>
      </c>
      <c r="E1015" s="495" t="s">
        <v>244</v>
      </c>
      <c r="F1015" s="497">
        <v>640563</v>
      </c>
      <c r="G1015" s="497">
        <v>640563</v>
      </c>
      <c r="H1015" s="498"/>
      <c r="I1015" s="491">
        <f t="shared" si="82"/>
        <v>640563</v>
      </c>
      <c r="J1015" s="507">
        <f t="shared" si="78"/>
        <v>0</v>
      </c>
      <c r="K1015" s="464">
        <f t="shared" si="79"/>
        <v>0</v>
      </c>
      <c r="L1015" s="464">
        <f>IF(J1015=1,SUM($J$6:J1015),0)</f>
        <v>0</v>
      </c>
      <c r="M1015" s="464">
        <f>IF(K1015=1,SUM($K$6:K1015),0)</f>
        <v>0</v>
      </c>
      <c r="N1015" s="509">
        <f t="shared" si="80"/>
        <v>0</v>
      </c>
      <c r="O1015" s="464">
        <f t="shared" si="81"/>
        <v>0</v>
      </c>
      <c r="P1015" s="464">
        <f>IF(O1015=1,SUM($O$6:O1015),0)</f>
        <v>0</v>
      </c>
    </row>
    <row r="1016" customHeight="1" spans="1:16">
      <c r="A1016" s="483"/>
      <c r="B1016" s="493">
        <v>10</v>
      </c>
      <c r="C1016" s="203" t="s">
        <v>1052</v>
      </c>
      <c r="D1016" s="494" t="s">
        <v>24</v>
      </c>
      <c r="E1016" s="495" t="s">
        <v>244</v>
      </c>
      <c r="F1016" s="497">
        <v>640563</v>
      </c>
      <c r="G1016" s="497">
        <v>640563</v>
      </c>
      <c r="H1016" s="498"/>
      <c r="I1016" s="491">
        <f t="shared" si="82"/>
        <v>640563</v>
      </c>
      <c r="J1016" s="507">
        <f t="shared" si="78"/>
        <v>0</v>
      </c>
      <c r="K1016" s="464">
        <f t="shared" si="79"/>
        <v>0</v>
      </c>
      <c r="L1016" s="464">
        <f>IF(J1016=1,SUM($J$6:J1016),0)</f>
        <v>0</v>
      </c>
      <c r="M1016" s="464">
        <f>IF(K1016=1,SUM($K$6:K1016),0)</f>
        <v>0</v>
      </c>
      <c r="N1016" s="509">
        <f t="shared" si="80"/>
        <v>0</v>
      </c>
      <c r="O1016" s="464">
        <f t="shared" si="81"/>
        <v>0</v>
      </c>
      <c r="P1016" s="464">
        <f>IF(O1016=1,SUM($O$6:O1016),0)</f>
        <v>0</v>
      </c>
    </row>
    <row r="1017" customHeight="1" spans="1:16">
      <c r="A1017" s="483"/>
      <c r="B1017" s="493">
        <v>11</v>
      </c>
      <c r="C1017" s="203" t="s">
        <v>1053</v>
      </c>
      <c r="D1017" s="494" t="s">
        <v>24</v>
      </c>
      <c r="E1017" s="495" t="s">
        <v>244</v>
      </c>
      <c r="F1017" s="497">
        <v>777904.112549374</v>
      </c>
      <c r="G1017" s="497">
        <v>777904.112549374</v>
      </c>
      <c r="H1017" s="498"/>
      <c r="I1017" s="491">
        <f t="shared" si="82"/>
        <v>777904.112549374</v>
      </c>
      <c r="J1017" s="507">
        <f t="shared" si="78"/>
        <v>0</v>
      </c>
      <c r="K1017" s="464">
        <f t="shared" si="79"/>
        <v>0</v>
      </c>
      <c r="L1017" s="464">
        <f>IF(J1017=1,SUM($J$6:J1017),0)</f>
        <v>0</v>
      </c>
      <c r="M1017" s="464">
        <f>IF(K1017=1,SUM($K$6:K1017),0)</f>
        <v>0</v>
      </c>
      <c r="N1017" s="509">
        <f t="shared" si="80"/>
        <v>0</v>
      </c>
      <c r="O1017" s="464">
        <f t="shared" si="81"/>
        <v>0</v>
      </c>
      <c r="P1017" s="464">
        <f>IF(O1017=1,SUM($O$6:O1017),0)</f>
        <v>0</v>
      </c>
    </row>
    <row r="1018" customHeight="1" spans="1:16">
      <c r="A1018" s="483"/>
      <c r="B1018" s="493">
        <v>12</v>
      </c>
      <c r="C1018" s="203" t="s">
        <v>1054</v>
      </c>
      <c r="D1018" s="494" t="s">
        <v>24</v>
      </c>
      <c r="E1018" s="495" t="s">
        <v>244</v>
      </c>
      <c r="F1018" s="497">
        <v>777904.112549374</v>
      </c>
      <c r="G1018" s="497">
        <v>777904.112549374</v>
      </c>
      <c r="H1018" s="498"/>
      <c r="I1018" s="491">
        <f t="shared" si="82"/>
        <v>777904.112549374</v>
      </c>
      <c r="J1018" s="507">
        <f t="shared" si="78"/>
        <v>0</v>
      </c>
      <c r="K1018" s="464">
        <f t="shared" si="79"/>
        <v>0</v>
      </c>
      <c r="L1018" s="464">
        <f>IF(J1018=1,SUM($J$6:J1018),0)</f>
        <v>0</v>
      </c>
      <c r="M1018" s="464">
        <f>IF(K1018=1,SUM($K$6:K1018),0)</f>
        <v>0</v>
      </c>
      <c r="N1018" s="509">
        <f t="shared" si="80"/>
        <v>0</v>
      </c>
      <c r="O1018" s="464">
        <f t="shared" si="81"/>
        <v>0</v>
      </c>
      <c r="P1018" s="464">
        <f>IF(O1018=1,SUM($O$6:O1018),0)</f>
        <v>0</v>
      </c>
    </row>
    <row r="1019" customHeight="1" spans="1:16">
      <c r="A1019" s="483"/>
      <c r="B1019" s="493">
        <v>13</v>
      </c>
      <c r="C1019" s="203" t="s">
        <v>1055</v>
      </c>
      <c r="D1019" s="494" t="s">
        <v>24</v>
      </c>
      <c r="E1019" s="495" t="s">
        <v>244</v>
      </c>
      <c r="F1019" s="497">
        <v>776275</v>
      </c>
      <c r="G1019" s="497">
        <v>776275</v>
      </c>
      <c r="H1019" s="498"/>
      <c r="I1019" s="491">
        <f t="shared" si="82"/>
        <v>776275</v>
      </c>
      <c r="J1019" s="507">
        <f t="shared" si="78"/>
        <v>0</v>
      </c>
      <c r="K1019" s="464">
        <f t="shared" si="79"/>
        <v>0</v>
      </c>
      <c r="L1019" s="464">
        <f>IF(J1019=1,SUM($J$6:J1019),0)</f>
        <v>0</v>
      </c>
      <c r="M1019" s="464">
        <f>IF(K1019=1,SUM($K$6:K1019),0)</f>
        <v>0</v>
      </c>
      <c r="N1019" s="509">
        <f t="shared" si="80"/>
        <v>0</v>
      </c>
      <c r="O1019" s="464">
        <f t="shared" si="81"/>
        <v>0</v>
      </c>
      <c r="P1019" s="464">
        <f>IF(O1019=1,SUM($O$6:O1019),0)</f>
        <v>0</v>
      </c>
    </row>
    <row r="1020" customHeight="1" spans="1:16">
      <c r="A1020" s="483"/>
      <c r="B1020" s="493">
        <v>14</v>
      </c>
      <c r="C1020" s="203" t="s">
        <v>1056</v>
      </c>
      <c r="D1020" s="494" t="s">
        <v>24</v>
      </c>
      <c r="E1020" s="495" t="s">
        <v>244</v>
      </c>
      <c r="F1020" s="497">
        <v>776275</v>
      </c>
      <c r="G1020" s="497">
        <v>776275</v>
      </c>
      <c r="H1020" s="498"/>
      <c r="I1020" s="491">
        <f t="shared" si="82"/>
        <v>776275</v>
      </c>
      <c r="J1020" s="507">
        <f t="shared" si="78"/>
        <v>0</v>
      </c>
      <c r="K1020" s="464">
        <f t="shared" si="79"/>
        <v>0</v>
      </c>
      <c r="L1020" s="464">
        <f>IF(J1020=1,SUM($J$6:J1020),0)</f>
        <v>0</v>
      </c>
      <c r="M1020" s="464">
        <f>IF(K1020=1,SUM($K$6:K1020),0)</f>
        <v>0</v>
      </c>
      <c r="N1020" s="509">
        <f t="shared" si="80"/>
        <v>0</v>
      </c>
      <c r="O1020" s="464">
        <f t="shared" si="81"/>
        <v>0</v>
      </c>
      <c r="P1020" s="464">
        <f>IF(O1020=1,SUM($O$6:O1020),0)</f>
        <v>0</v>
      </c>
    </row>
    <row r="1021" customHeight="1" spans="1:16">
      <c r="A1021" s="483"/>
      <c r="B1021" s="493">
        <v>15</v>
      </c>
      <c r="C1021" s="203" t="s">
        <v>1057</v>
      </c>
      <c r="D1021" s="494" t="s">
        <v>24</v>
      </c>
      <c r="E1021" s="495" t="s">
        <v>244</v>
      </c>
      <c r="F1021" s="497">
        <v>852274</v>
      </c>
      <c r="G1021" s="497">
        <v>852274</v>
      </c>
      <c r="H1021" s="498"/>
      <c r="I1021" s="491">
        <f t="shared" si="82"/>
        <v>852274</v>
      </c>
      <c r="J1021" s="507">
        <f t="shared" si="78"/>
        <v>0</v>
      </c>
      <c r="K1021" s="464">
        <f t="shared" si="79"/>
        <v>0</v>
      </c>
      <c r="L1021" s="464">
        <f>IF(J1021=1,SUM($J$6:J1021),0)</f>
        <v>0</v>
      </c>
      <c r="M1021" s="464">
        <f>IF(K1021=1,SUM($K$6:K1021),0)</f>
        <v>0</v>
      </c>
      <c r="N1021" s="509">
        <f t="shared" si="80"/>
        <v>0</v>
      </c>
      <c r="O1021" s="464">
        <f t="shared" si="81"/>
        <v>0</v>
      </c>
      <c r="P1021" s="464">
        <f>IF(O1021=1,SUM($O$6:O1021),0)</f>
        <v>0</v>
      </c>
    </row>
    <row r="1022" customHeight="1" spans="1:16">
      <c r="A1022" s="483"/>
      <c r="B1022" s="493">
        <v>16</v>
      </c>
      <c r="C1022" s="203" t="s">
        <v>1058</v>
      </c>
      <c r="D1022" s="494" t="s">
        <v>24</v>
      </c>
      <c r="E1022" s="495" t="s">
        <v>244</v>
      </c>
      <c r="F1022" s="497">
        <v>852274</v>
      </c>
      <c r="G1022" s="497">
        <v>852274</v>
      </c>
      <c r="H1022" s="498"/>
      <c r="I1022" s="491">
        <f t="shared" si="82"/>
        <v>852274</v>
      </c>
      <c r="J1022" s="507">
        <f t="shared" si="78"/>
        <v>0</v>
      </c>
      <c r="K1022" s="464">
        <f t="shared" si="79"/>
        <v>0</v>
      </c>
      <c r="L1022" s="464">
        <f>IF(J1022=1,SUM($J$6:J1022),0)</f>
        <v>0</v>
      </c>
      <c r="M1022" s="464">
        <f>IF(K1022=1,SUM($K$6:K1022),0)</f>
        <v>0</v>
      </c>
      <c r="N1022" s="509">
        <f t="shared" si="80"/>
        <v>0</v>
      </c>
      <c r="O1022" s="464">
        <f t="shared" si="81"/>
        <v>0</v>
      </c>
      <c r="P1022" s="464">
        <f>IF(O1022=1,SUM($O$6:O1022),0)</f>
        <v>0</v>
      </c>
    </row>
    <row r="1023" customHeight="1" spans="1:16">
      <c r="A1023" s="483"/>
      <c r="B1023" s="493">
        <v>17</v>
      </c>
      <c r="C1023" s="203" t="s">
        <v>1059</v>
      </c>
      <c r="D1023" s="494" t="s">
        <v>24</v>
      </c>
      <c r="E1023" s="495" t="s">
        <v>244</v>
      </c>
      <c r="F1023" s="497">
        <v>1280085.31697348</v>
      </c>
      <c r="G1023" s="497">
        <v>1280085.31697348</v>
      </c>
      <c r="H1023" s="498"/>
      <c r="I1023" s="491">
        <f t="shared" si="82"/>
        <v>1280085.31697348</v>
      </c>
      <c r="J1023" s="507">
        <f t="shared" si="78"/>
        <v>0</v>
      </c>
      <c r="K1023" s="464">
        <f t="shared" si="79"/>
        <v>0</v>
      </c>
      <c r="L1023" s="464">
        <f>IF(J1023=1,SUM($J$6:J1023),0)</f>
        <v>0</v>
      </c>
      <c r="M1023" s="464">
        <f>IF(K1023=1,SUM($K$6:K1023),0)</f>
        <v>0</v>
      </c>
      <c r="N1023" s="509">
        <f t="shared" si="80"/>
        <v>0</v>
      </c>
      <c r="O1023" s="464">
        <f t="shared" si="81"/>
        <v>0</v>
      </c>
      <c r="P1023" s="464">
        <f>IF(O1023=1,SUM($O$6:O1023),0)</f>
        <v>0</v>
      </c>
    </row>
    <row r="1024" customHeight="1" spans="1:16">
      <c r="A1024" s="483"/>
      <c r="B1024" s="493">
        <v>18</v>
      </c>
      <c r="C1024" s="203" t="s">
        <v>1060</v>
      </c>
      <c r="D1024" s="494" t="s">
        <v>24</v>
      </c>
      <c r="E1024" s="495" t="s">
        <v>244</v>
      </c>
      <c r="F1024" s="497">
        <v>1280085.31697348</v>
      </c>
      <c r="G1024" s="497">
        <v>1280085.31697348</v>
      </c>
      <c r="H1024" s="498"/>
      <c r="I1024" s="491">
        <f t="shared" si="82"/>
        <v>1280085.31697348</v>
      </c>
      <c r="J1024" s="507">
        <f t="shared" si="78"/>
        <v>0</v>
      </c>
      <c r="K1024" s="464">
        <f t="shared" si="79"/>
        <v>0</v>
      </c>
      <c r="L1024" s="464">
        <f>IF(J1024=1,SUM($J$6:J1024),0)</f>
        <v>0</v>
      </c>
      <c r="M1024" s="464">
        <f>IF(K1024=1,SUM($K$6:K1024),0)</f>
        <v>0</v>
      </c>
      <c r="N1024" s="509">
        <f t="shared" si="80"/>
        <v>0</v>
      </c>
      <c r="O1024" s="464">
        <f t="shared" si="81"/>
        <v>0</v>
      </c>
      <c r="P1024" s="464">
        <f>IF(O1024=1,SUM($O$6:O1024),0)</f>
        <v>0</v>
      </c>
    </row>
    <row r="1025" customHeight="1" spans="1:16">
      <c r="A1025" s="483"/>
      <c r="B1025" s="493">
        <v>19</v>
      </c>
      <c r="C1025" s="203" t="s">
        <v>1061</v>
      </c>
      <c r="D1025" s="494" t="s">
        <v>24</v>
      </c>
      <c r="E1025" s="495" t="s">
        <v>244</v>
      </c>
      <c r="F1025" s="497">
        <v>901131</v>
      </c>
      <c r="G1025" s="497">
        <v>901131</v>
      </c>
      <c r="H1025" s="498"/>
      <c r="I1025" s="491">
        <f t="shared" si="82"/>
        <v>901131</v>
      </c>
      <c r="J1025" s="507">
        <f t="shared" si="78"/>
        <v>0</v>
      </c>
      <c r="K1025" s="464">
        <f t="shared" si="79"/>
        <v>0</v>
      </c>
      <c r="L1025" s="464">
        <f>IF(J1025=1,SUM($J$6:J1025),0)</f>
        <v>0</v>
      </c>
      <c r="M1025" s="464">
        <f>IF(K1025=1,SUM($K$6:K1025),0)</f>
        <v>0</v>
      </c>
      <c r="N1025" s="509">
        <f t="shared" si="80"/>
        <v>0</v>
      </c>
      <c r="O1025" s="464">
        <f t="shared" si="81"/>
        <v>0</v>
      </c>
      <c r="P1025" s="464">
        <f>IF(O1025=1,SUM($O$6:O1025),0)</f>
        <v>0</v>
      </c>
    </row>
    <row r="1026" customHeight="1" spans="1:16">
      <c r="A1026" s="483"/>
      <c r="B1026" s="493">
        <v>20</v>
      </c>
      <c r="C1026" s="203" t="s">
        <v>1062</v>
      </c>
      <c r="D1026" s="494" t="s">
        <v>24</v>
      </c>
      <c r="E1026" s="495" t="s">
        <v>244</v>
      </c>
      <c r="F1026" s="497">
        <v>901131</v>
      </c>
      <c r="G1026" s="497">
        <v>901131</v>
      </c>
      <c r="H1026" s="498"/>
      <c r="I1026" s="491">
        <f t="shared" si="82"/>
        <v>901131</v>
      </c>
      <c r="J1026" s="507">
        <f t="shared" si="78"/>
        <v>0</v>
      </c>
      <c r="K1026" s="464">
        <f t="shared" si="79"/>
        <v>0</v>
      </c>
      <c r="L1026" s="464">
        <f>IF(J1026=1,SUM($J$6:J1026),0)</f>
        <v>0</v>
      </c>
      <c r="M1026" s="464">
        <f>IF(K1026=1,SUM($K$6:K1026),0)</f>
        <v>0</v>
      </c>
      <c r="N1026" s="509">
        <f t="shared" si="80"/>
        <v>0</v>
      </c>
      <c r="O1026" s="464">
        <f t="shared" si="81"/>
        <v>0</v>
      </c>
      <c r="P1026" s="464">
        <f>IF(O1026=1,SUM($O$6:O1026),0)</f>
        <v>0</v>
      </c>
    </row>
    <row r="1027" customHeight="1" spans="1:16">
      <c r="A1027" s="483"/>
      <c r="B1027" s="493">
        <v>21</v>
      </c>
      <c r="C1027" s="203" t="s">
        <v>1063</v>
      </c>
      <c r="D1027" s="494" t="s">
        <v>24</v>
      </c>
      <c r="E1027" s="495" t="s">
        <v>244</v>
      </c>
      <c r="F1027" s="497">
        <v>928273</v>
      </c>
      <c r="G1027" s="497">
        <v>928273</v>
      </c>
      <c r="H1027" s="498"/>
      <c r="I1027" s="491">
        <f t="shared" si="82"/>
        <v>928273</v>
      </c>
      <c r="J1027" s="507">
        <f t="shared" si="78"/>
        <v>0</v>
      </c>
      <c r="K1027" s="464">
        <f t="shared" si="79"/>
        <v>0</v>
      </c>
      <c r="L1027" s="464">
        <f>IF(J1027=1,SUM($J$6:J1027),0)</f>
        <v>0</v>
      </c>
      <c r="M1027" s="464">
        <f>IF(K1027=1,SUM($K$6:K1027),0)</f>
        <v>0</v>
      </c>
      <c r="N1027" s="509">
        <f t="shared" si="80"/>
        <v>0</v>
      </c>
      <c r="O1027" s="464">
        <f t="shared" si="81"/>
        <v>0</v>
      </c>
      <c r="P1027" s="464">
        <f>IF(O1027=1,SUM($O$6:O1027),0)</f>
        <v>0</v>
      </c>
    </row>
    <row r="1028" customHeight="1" spans="1:16">
      <c r="A1028" s="483"/>
      <c r="B1028" s="493">
        <v>22</v>
      </c>
      <c r="C1028" s="203" t="s">
        <v>1064</v>
      </c>
      <c r="D1028" s="494" t="s">
        <v>24</v>
      </c>
      <c r="E1028" s="495" t="s">
        <v>244</v>
      </c>
      <c r="F1028" s="497">
        <v>928273</v>
      </c>
      <c r="G1028" s="497">
        <v>928273</v>
      </c>
      <c r="H1028" s="498"/>
      <c r="I1028" s="491">
        <f t="shared" si="82"/>
        <v>928273</v>
      </c>
      <c r="J1028" s="507">
        <f t="shared" si="78"/>
        <v>0</v>
      </c>
      <c r="K1028" s="464">
        <f t="shared" si="79"/>
        <v>0</v>
      </c>
      <c r="L1028" s="464">
        <f>IF(J1028=1,SUM($J$6:J1028),0)</f>
        <v>0</v>
      </c>
      <c r="M1028" s="464">
        <f>IF(K1028=1,SUM($K$6:K1028),0)</f>
        <v>0</v>
      </c>
      <c r="N1028" s="509">
        <f t="shared" si="80"/>
        <v>0</v>
      </c>
      <c r="O1028" s="464">
        <f t="shared" si="81"/>
        <v>0</v>
      </c>
      <c r="P1028" s="464">
        <f>IF(O1028=1,SUM($O$6:O1028),0)</f>
        <v>0</v>
      </c>
    </row>
    <row r="1029" customHeight="1" spans="1:16">
      <c r="A1029" s="483"/>
      <c r="B1029" s="493">
        <v>23</v>
      </c>
      <c r="C1029" s="203" t="s">
        <v>1065</v>
      </c>
      <c r="D1029" s="494" t="s">
        <v>24</v>
      </c>
      <c r="E1029" s="495" t="s">
        <v>244</v>
      </c>
      <c r="F1029" s="497">
        <v>1063986</v>
      </c>
      <c r="G1029" s="497">
        <v>1063986</v>
      </c>
      <c r="H1029" s="498"/>
      <c r="I1029" s="491">
        <f t="shared" si="82"/>
        <v>1063986</v>
      </c>
      <c r="J1029" s="507">
        <f t="shared" si="78"/>
        <v>0</v>
      </c>
      <c r="K1029" s="464">
        <f t="shared" si="79"/>
        <v>0</v>
      </c>
      <c r="L1029" s="464">
        <f>IF(J1029=1,SUM($J$6:J1029),0)</f>
        <v>0</v>
      </c>
      <c r="M1029" s="464">
        <f>IF(K1029=1,SUM($K$6:K1029),0)</f>
        <v>0</v>
      </c>
      <c r="N1029" s="509">
        <f t="shared" si="80"/>
        <v>0</v>
      </c>
      <c r="O1029" s="464">
        <f t="shared" si="81"/>
        <v>0</v>
      </c>
      <c r="P1029" s="464">
        <f>IF(O1029=1,SUM($O$6:O1029),0)</f>
        <v>0</v>
      </c>
    </row>
    <row r="1030" customHeight="1" spans="1:16">
      <c r="A1030" s="483"/>
      <c r="B1030" s="493">
        <v>24</v>
      </c>
      <c r="C1030" s="203" t="s">
        <v>1066</v>
      </c>
      <c r="D1030" s="494" t="s">
        <v>24</v>
      </c>
      <c r="E1030" s="495" t="s">
        <v>244</v>
      </c>
      <c r="F1030" s="497">
        <v>1063986</v>
      </c>
      <c r="G1030" s="497">
        <v>1063986</v>
      </c>
      <c r="H1030" s="498"/>
      <c r="I1030" s="491">
        <f t="shared" si="82"/>
        <v>1063986</v>
      </c>
      <c r="J1030" s="507">
        <f t="shared" si="78"/>
        <v>0</v>
      </c>
      <c r="K1030" s="464">
        <f t="shared" si="79"/>
        <v>0</v>
      </c>
      <c r="L1030" s="464">
        <f>IF(J1030=1,SUM($J$6:J1030),0)</f>
        <v>0</v>
      </c>
      <c r="M1030" s="464">
        <f>IF(K1030=1,SUM($K$6:K1030),0)</f>
        <v>0</v>
      </c>
      <c r="N1030" s="509">
        <f t="shared" si="80"/>
        <v>0</v>
      </c>
      <c r="O1030" s="464">
        <f t="shared" si="81"/>
        <v>0</v>
      </c>
      <c r="P1030" s="464">
        <f>IF(O1030=1,SUM($O$6:O1030),0)</f>
        <v>0</v>
      </c>
    </row>
    <row r="1031" customHeight="1" spans="1:16">
      <c r="A1031" s="483"/>
      <c r="B1031" s="493">
        <v>25</v>
      </c>
      <c r="C1031" s="203" t="s">
        <v>1067</v>
      </c>
      <c r="D1031" s="494" t="s">
        <v>24</v>
      </c>
      <c r="E1031" s="495" t="s">
        <v>244</v>
      </c>
      <c r="F1031" s="497">
        <v>1503365.25121901</v>
      </c>
      <c r="G1031" s="497">
        <v>1503365.25121901</v>
      </c>
      <c r="H1031" s="498"/>
      <c r="I1031" s="491">
        <f t="shared" si="82"/>
        <v>1503365.25121901</v>
      </c>
      <c r="J1031" s="507">
        <f t="shared" si="78"/>
        <v>0</v>
      </c>
      <c r="K1031" s="464">
        <f t="shared" si="79"/>
        <v>0</v>
      </c>
      <c r="L1031" s="464">
        <f>IF(J1031=1,SUM($J$6:J1031),0)</f>
        <v>0</v>
      </c>
      <c r="M1031" s="464">
        <f>IF(K1031=1,SUM($K$6:K1031),0)</f>
        <v>0</v>
      </c>
      <c r="N1031" s="509">
        <f t="shared" si="80"/>
        <v>0</v>
      </c>
      <c r="O1031" s="464">
        <f t="shared" si="81"/>
        <v>0</v>
      </c>
      <c r="P1031" s="464">
        <f>IF(O1031=1,SUM($O$6:O1031),0)</f>
        <v>0</v>
      </c>
    </row>
    <row r="1032" customHeight="1" spans="1:16">
      <c r="A1032" s="483"/>
      <c r="B1032" s="493">
        <v>26</v>
      </c>
      <c r="C1032" s="203" t="s">
        <v>1068</v>
      </c>
      <c r="D1032" s="494" t="s">
        <v>24</v>
      </c>
      <c r="E1032" s="495" t="s">
        <v>244</v>
      </c>
      <c r="F1032" s="497">
        <v>1503365.25121901</v>
      </c>
      <c r="G1032" s="497">
        <v>1503365.25121901</v>
      </c>
      <c r="H1032" s="498"/>
      <c r="I1032" s="491">
        <f t="shared" si="82"/>
        <v>1503365.25121901</v>
      </c>
      <c r="J1032" s="507">
        <f t="shared" si="78"/>
        <v>0</v>
      </c>
      <c r="K1032" s="464">
        <f t="shared" si="79"/>
        <v>0</v>
      </c>
      <c r="L1032" s="464">
        <f>IF(J1032=1,SUM($J$6:J1032),0)</f>
        <v>0</v>
      </c>
      <c r="M1032" s="464">
        <f>IF(K1032=1,SUM($K$6:K1032),0)</f>
        <v>0</v>
      </c>
      <c r="N1032" s="509">
        <f t="shared" si="80"/>
        <v>0</v>
      </c>
      <c r="O1032" s="464">
        <f t="shared" si="81"/>
        <v>0</v>
      </c>
      <c r="P1032" s="464">
        <f>IF(O1032=1,SUM($O$6:O1032),0)</f>
        <v>0</v>
      </c>
    </row>
    <row r="1033" customHeight="1" spans="1:16">
      <c r="A1033" s="483"/>
      <c r="B1033" s="493"/>
      <c r="C1033" s="203"/>
      <c r="D1033" s="494" t="s">
        <v>122</v>
      </c>
      <c r="E1033" s="495"/>
      <c r="F1033" s="497"/>
      <c r="G1033" s="497"/>
      <c r="H1033" s="498"/>
      <c r="I1033" s="491">
        <f t="shared" si="82"/>
        <v>0</v>
      </c>
      <c r="J1033" s="507">
        <f t="shared" ref="J1033:J1096" si="83">IF(D1033="MDU-KD",1,0)</f>
        <v>0</v>
      </c>
      <c r="K1033" s="464">
        <f t="shared" ref="K1033:K1096" si="84">IF(D1033="HDW",1,0)</f>
        <v>0</v>
      </c>
      <c r="L1033" s="464">
        <f>IF(J1033=1,SUM($J$6:J1033),0)</f>
        <v>0</v>
      </c>
      <c r="M1033" s="464">
        <f>IF(K1033=1,SUM($K$6:K1033),0)</f>
        <v>0</v>
      </c>
      <c r="N1033" s="509">
        <f t="shared" ref="N1033:N1096" si="85">IF(L1033=0,M1033,L1033)</f>
        <v>0</v>
      </c>
      <c r="O1033" s="464">
        <f t="shared" ref="O1033:O1096" si="86">IF(E1033=0,0,IF(LEFT(C1033,11)="Tiang Beton",1,0))</f>
        <v>0</v>
      </c>
      <c r="P1033" s="464">
        <f>IF(O1033=1,SUM($O$6:O1033),0)</f>
        <v>0</v>
      </c>
    </row>
    <row r="1034" customHeight="1" spans="1:16">
      <c r="A1034" s="483"/>
      <c r="B1034" s="493" t="s">
        <v>705</v>
      </c>
      <c r="C1034" s="203" t="s">
        <v>1069</v>
      </c>
      <c r="D1034" s="494" t="s">
        <v>122</v>
      </c>
      <c r="E1034" s="495"/>
      <c r="F1034" s="497"/>
      <c r="G1034" s="497"/>
      <c r="H1034" s="498"/>
      <c r="I1034" s="491">
        <f t="shared" si="82"/>
        <v>0</v>
      </c>
      <c r="J1034" s="507">
        <f t="shared" si="83"/>
        <v>0</v>
      </c>
      <c r="K1034" s="464">
        <f t="shared" si="84"/>
        <v>0</v>
      </c>
      <c r="L1034" s="464">
        <f>IF(J1034=1,SUM($J$6:J1034),0)</f>
        <v>0</v>
      </c>
      <c r="M1034" s="464">
        <f>IF(K1034=1,SUM($K$6:K1034),0)</f>
        <v>0</v>
      </c>
      <c r="N1034" s="509">
        <f t="shared" si="85"/>
        <v>0</v>
      </c>
      <c r="O1034" s="464">
        <f t="shared" si="86"/>
        <v>0</v>
      </c>
      <c r="P1034" s="464">
        <f>IF(O1034=1,SUM($O$6:O1034),0)</f>
        <v>0</v>
      </c>
    </row>
    <row r="1035" customHeight="1" spans="1:16">
      <c r="A1035" s="483"/>
      <c r="B1035" s="493">
        <v>12</v>
      </c>
      <c r="C1035" s="203" t="s">
        <v>1070</v>
      </c>
      <c r="D1035" s="494" t="s">
        <v>24</v>
      </c>
      <c r="E1035" s="495" t="s">
        <v>53</v>
      </c>
      <c r="F1035" s="497">
        <v>11600</v>
      </c>
      <c r="G1035" s="497">
        <v>13800</v>
      </c>
      <c r="H1035" s="498"/>
      <c r="I1035" s="491">
        <f t="shared" si="82"/>
        <v>13800</v>
      </c>
      <c r="J1035" s="507">
        <f t="shared" si="83"/>
        <v>0</v>
      </c>
      <c r="K1035" s="464">
        <f t="shared" si="84"/>
        <v>0</v>
      </c>
      <c r="L1035" s="464">
        <f>IF(J1035=1,SUM($J$6:J1035),0)</f>
        <v>0</v>
      </c>
      <c r="M1035" s="464">
        <f>IF(K1035=1,SUM($K$6:K1035),0)</f>
        <v>0</v>
      </c>
      <c r="N1035" s="509">
        <f t="shared" si="85"/>
        <v>0</v>
      </c>
      <c r="O1035" s="464">
        <f t="shared" si="86"/>
        <v>0</v>
      </c>
      <c r="P1035" s="464">
        <f>IF(O1035=1,SUM($O$6:O1035),0)</f>
        <v>0</v>
      </c>
    </row>
    <row r="1036" customHeight="1" spans="1:16">
      <c r="A1036" s="483"/>
      <c r="B1036" s="493">
        <v>13</v>
      </c>
      <c r="C1036" s="203" t="s">
        <v>1071</v>
      </c>
      <c r="D1036" s="494" t="s">
        <v>24</v>
      </c>
      <c r="E1036" s="495" t="s">
        <v>53</v>
      </c>
      <c r="F1036" s="497">
        <v>10700</v>
      </c>
      <c r="G1036" s="497">
        <v>12700</v>
      </c>
      <c r="H1036" s="498"/>
      <c r="I1036" s="491">
        <f t="shared" si="82"/>
        <v>12700</v>
      </c>
      <c r="J1036" s="507">
        <f t="shared" si="83"/>
        <v>0</v>
      </c>
      <c r="K1036" s="464">
        <f t="shared" si="84"/>
        <v>0</v>
      </c>
      <c r="L1036" s="464">
        <f>IF(J1036=1,SUM($J$6:J1036),0)</f>
        <v>0</v>
      </c>
      <c r="M1036" s="464">
        <f>IF(K1036=1,SUM($K$6:K1036),0)</f>
        <v>0</v>
      </c>
      <c r="N1036" s="509">
        <f t="shared" si="85"/>
        <v>0</v>
      </c>
      <c r="O1036" s="464">
        <f t="shared" si="86"/>
        <v>0</v>
      </c>
      <c r="P1036" s="464">
        <f>IF(O1036=1,SUM($O$6:O1036),0)</f>
        <v>0</v>
      </c>
    </row>
    <row r="1037" customHeight="1" spans="1:16">
      <c r="A1037" s="483"/>
      <c r="B1037" s="493">
        <v>14</v>
      </c>
      <c r="C1037" s="203" t="s">
        <v>1072</v>
      </c>
      <c r="D1037" s="494" t="s">
        <v>24</v>
      </c>
      <c r="E1037" s="495" t="s">
        <v>903</v>
      </c>
      <c r="F1037" s="497">
        <v>1318750</v>
      </c>
      <c r="G1037" s="497">
        <f>31400*50</f>
        <v>1570000</v>
      </c>
      <c r="H1037" s="498"/>
      <c r="I1037" s="491">
        <f t="shared" si="82"/>
        <v>1570000</v>
      </c>
      <c r="J1037" s="507">
        <f t="shared" si="83"/>
        <v>0</v>
      </c>
      <c r="K1037" s="464">
        <f t="shared" si="84"/>
        <v>0</v>
      </c>
      <c r="L1037" s="464">
        <f>IF(J1037=1,SUM($J$6:J1037),0)</f>
        <v>0</v>
      </c>
      <c r="M1037" s="464">
        <f>IF(K1037=1,SUM($K$6:K1037),0)</f>
        <v>0</v>
      </c>
      <c r="N1037" s="509">
        <f t="shared" si="85"/>
        <v>0</v>
      </c>
      <c r="O1037" s="464">
        <f t="shared" si="86"/>
        <v>0</v>
      </c>
      <c r="P1037" s="464">
        <f>IF(O1037=1,SUM($O$6:O1037),0)</f>
        <v>0</v>
      </c>
    </row>
    <row r="1038" customHeight="1" spans="1:16">
      <c r="A1038" s="483"/>
      <c r="B1038" s="493">
        <v>15</v>
      </c>
      <c r="C1038" s="203" t="s">
        <v>1073</v>
      </c>
      <c r="D1038" s="494" t="s">
        <v>24</v>
      </c>
      <c r="E1038" s="495" t="s">
        <v>903</v>
      </c>
      <c r="F1038" s="497">
        <v>1055000</v>
      </c>
      <c r="G1038" s="497">
        <f>25100*50</f>
        <v>1255000</v>
      </c>
      <c r="H1038" s="498"/>
      <c r="I1038" s="491">
        <f t="shared" si="82"/>
        <v>1255000</v>
      </c>
      <c r="J1038" s="507">
        <f t="shared" si="83"/>
        <v>0</v>
      </c>
      <c r="K1038" s="464">
        <f t="shared" si="84"/>
        <v>0</v>
      </c>
      <c r="L1038" s="464">
        <f>IF(J1038=1,SUM($J$6:J1038),0)</f>
        <v>0</v>
      </c>
      <c r="M1038" s="464">
        <f>IF(K1038=1,SUM($K$6:K1038),0)</f>
        <v>0</v>
      </c>
      <c r="N1038" s="509">
        <f t="shared" si="85"/>
        <v>0</v>
      </c>
      <c r="O1038" s="464">
        <f t="shared" si="86"/>
        <v>0</v>
      </c>
      <c r="P1038" s="464">
        <f>IF(O1038=1,SUM($O$6:O1038),0)</f>
        <v>0</v>
      </c>
    </row>
    <row r="1039" customHeight="1" spans="1:16">
      <c r="A1039" s="483"/>
      <c r="B1039" s="493">
        <v>16</v>
      </c>
      <c r="C1039" s="203" t="s">
        <v>1074</v>
      </c>
      <c r="D1039" s="494" t="s">
        <v>24</v>
      </c>
      <c r="E1039" s="495" t="s">
        <v>895</v>
      </c>
      <c r="F1039" s="497">
        <v>700</v>
      </c>
      <c r="G1039" s="497">
        <v>700</v>
      </c>
      <c r="H1039" s="498"/>
      <c r="I1039" s="491">
        <f t="shared" si="82"/>
        <v>700</v>
      </c>
      <c r="J1039" s="507">
        <f t="shared" si="83"/>
        <v>0</v>
      </c>
      <c r="K1039" s="464">
        <f t="shared" si="84"/>
        <v>0</v>
      </c>
      <c r="L1039" s="464">
        <f>IF(J1039=1,SUM($J$6:J1039),0)</f>
        <v>0</v>
      </c>
      <c r="M1039" s="464">
        <f>IF(K1039=1,SUM($K$6:K1039),0)</f>
        <v>0</v>
      </c>
      <c r="N1039" s="509">
        <f t="shared" si="85"/>
        <v>0</v>
      </c>
      <c r="O1039" s="464">
        <f t="shared" si="86"/>
        <v>0</v>
      </c>
      <c r="P1039" s="464">
        <f>IF(O1039=1,SUM($O$6:O1039),0)</f>
        <v>0</v>
      </c>
    </row>
    <row r="1040" customHeight="1" spans="1:16">
      <c r="A1040" s="483"/>
      <c r="B1040" s="493">
        <v>17</v>
      </c>
      <c r="C1040" s="203" t="s">
        <v>1075</v>
      </c>
      <c r="D1040" s="494" t="s">
        <v>24</v>
      </c>
      <c r="E1040" s="495" t="s">
        <v>895</v>
      </c>
      <c r="F1040" s="497">
        <v>1400</v>
      </c>
      <c r="G1040" s="497">
        <v>1700</v>
      </c>
      <c r="H1040" s="498"/>
      <c r="I1040" s="491">
        <f t="shared" si="82"/>
        <v>1700</v>
      </c>
      <c r="J1040" s="507">
        <f t="shared" si="83"/>
        <v>0</v>
      </c>
      <c r="K1040" s="464">
        <f t="shared" si="84"/>
        <v>0</v>
      </c>
      <c r="L1040" s="464">
        <f>IF(J1040=1,SUM($J$6:J1040),0)</f>
        <v>0</v>
      </c>
      <c r="M1040" s="464">
        <f>IF(K1040=1,SUM($K$6:K1040),0)</f>
        <v>0</v>
      </c>
      <c r="N1040" s="509">
        <f t="shared" si="85"/>
        <v>0</v>
      </c>
      <c r="O1040" s="464">
        <f t="shared" si="86"/>
        <v>0</v>
      </c>
      <c r="P1040" s="464">
        <f>IF(O1040=1,SUM($O$6:O1040),0)</f>
        <v>0</v>
      </c>
    </row>
    <row r="1041" customHeight="1" spans="1:16">
      <c r="A1041" s="483"/>
      <c r="B1041" s="493">
        <v>18</v>
      </c>
      <c r="C1041" s="203" t="s">
        <v>1076</v>
      </c>
      <c r="D1041" s="494" t="s">
        <v>24</v>
      </c>
      <c r="E1041" s="495" t="s">
        <v>895</v>
      </c>
      <c r="F1041" s="497">
        <v>28300</v>
      </c>
      <c r="G1041" s="497">
        <v>33700</v>
      </c>
      <c r="H1041" s="498"/>
      <c r="I1041" s="491">
        <f t="shared" si="82"/>
        <v>33700</v>
      </c>
      <c r="J1041" s="507">
        <f t="shared" si="83"/>
        <v>0</v>
      </c>
      <c r="K1041" s="464">
        <f t="shared" si="84"/>
        <v>0</v>
      </c>
      <c r="L1041" s="464">
        <f>IF(J1041=1,SUM($J$6:J1041),0)</f>
        <v>0</v>
      </c>
      <c r="M1041" s="464">
        <f>IF(K1041=1,SUM($K$6:K1041),0)</f>
        <v>0</v>
      </c>
      <c r="N1041" s="509">
        <f t="shared" si="85"/>
        <v>0</v>
      </c>
      <c r="O1041" s="464">
        <f t="shared" si="86"/>
        <v>0</v>
      </c>
      <c r="P1041" s="464">
        <f>IF(O1041=1,SUM($O$6:O1041),0)</f>
        <v>0</v>
      </c>
    </row>
    <row r="1042" customHeight="1" spans="1:16">
      <c r="A1042" s="483"/>
      <c r="B1042" s="493">
        <v>19</v>
      </c>
      <c r="C1042" s="203" t="s">
        <v>1077</v>
      </c>
      <c r="D1042" s="494" t="s">
        <v>24</v>
      </c>
      <c r="E1042" s="495" t="s">
        <v>895</v>
      </c>
      <c r="F1042" s="497">
        <v>16900</v>
      </c>
      <c r="G1042" s="497">
        <v>20100</v>
      </c>
      <c r="H1042" s="498"/>
      <c r="I1042" s="491">
        <f t="shared" si="82"/>
        <v>20100</v>
      </c>
      <c r="J1042" s="507">
        <f t="shared" si="83"/>
        <v>0</v>
      </c>
      <c r="K1042" s="464">
        <f t="shared" si="84"/>
        <v>0</v>
      </c>
      <c r="L1042" s="464">
        <f>IF(J1042=1,SUM($J$6:J1042),0)</f>
        <v>0</v>
      </c>
      <c r="M1042" s="464">
        <f>IF(K1042=1,SUM($K$6:K1042),0)</f>
        <v>0</v>
      </c>
      <c r="N1042" s="509">
        <f t="shared" si="85"/>
        <v>0</v>
      </c>
      <c r="O1042" s="464">
        <f t="shared" si="86"/>
        <v>0</v>
      </c>
      <c r="P1042" s="464">
        <f>IF(O1042=1,SUM($O$6:O1042),0)</f>
        <v>0</v>
      </c>
    </row>
    <row r="1043" customHeight="1" spans="1:16">
      <c r="A1043" s="483"/>
      <c r="B1043" s="493">
        <v>20</v>
      </c>
      <c r="C1043" s="203" t="s">
        <v>1078</v>
      </c>
      <c r="D1043" s="494" t="s">
        <v>24</v>
      </c>
      <c r="E1043" s="495" t="s">
        <v>895</v>
      </c>
      <c r="F1043" s="497">
        <v>4566.66666666667</v>
      </c>
      <c r="G1043" s="497">
        <v>4566.66666666667</v>
      </c>
      <c r="H1043" s="498"/>
      <c r="I1043" s="491">
        <f t="shared" si="82"/>
        <v>4566.66666666667</v>
      </c>
      <c r="J1043" s="507">
        <f t="shared" si="83"/>
        <v>0</v>
      </c>
      <c r="K1043" s="464">
        <f t="shared" si="84"/>
        <v>0</v>
      </c>
      <c r="L1043" s="464">
        <f>IF(J1043=1,SUM($J$6:J1043),0)</f>
        <v>0</v>
      </c>
      <c r="M1043" s="464">
        <f>IF(K1043=1,SUM($K$6:K1043),0)</f>
        <v>0</v>
      </c>
      <c r="N1043" s="509">
        <f t="shared" si="85"/>
        <v>0</v>
      </c>
      <c r="O1043" s="464">
        <f t="shared" si="86"/>
        <v>0</v>
      </c>
      <c r="P1043" s="464">
        <f>IF(O1043=1,SUM($O$6:O1043),0)</f>
        <v>0</v>
      </c>
    </row>
    <row r="1044" customHeight="1" spans="1:16">
      <c r="A1044" s="483"/>
      <c r="B1044" s="493">
        <v>21</v>
      </c>
      <c r="C1044" s="203" t="s">
        <v>1079</v>
      </c>
      <c r="D1044" s="494" t="s">
        <v>24</v>
      </c>
      <c r="E1044" s="495" t="s">
        <v>895</v>
      </c>
      <c r="F1044" s="529">
        <v>1100</v>
      </c>
      <c r="G1044" s="529">
        <v>1300</v>
      </c>
      <c r="H1044" s="498"/>
      <c r="I1044" s="491">
        <f t="shared" si="82"/>
        <v>1300</v>
      </c>
      <c r="J1044" s="507">
        <f t="shared" si="83"/>
        <v>0</v>
      </c>
      <c r="K1044" s="464">
        <f t="shared" si="84"/>
        <v>0</v>
      </c>
      <c r="L1044" s="464">
        <f>IF(J1044=1,SUM($J$6:J1044),0)</f>
        <v>0</v>
      </c>
      <c r="M1044" s="464">
        <f>IF(K1044=1,SUM($K$6:K1044),0)</f>
        <v>0</v>
      </c>
      <c r="N1044" s="509">
        <f t="shared" si="85"/>
        <v>0</v>
      </c>
      <c r="O1044" s="464">
        <f t="shared" si="86"/>
        <v>0</v>
      </c>
      <c r="P1044" s="464">
        <f>IF(O1044=1,SUM($O$6:O1044),0)</f>
        <v>0</v>
      </c>
    </row>
    <row r="1045" customHeight="1" spans="1:16">
      <c r="A1045" s="483"/>
      <c r="B1045" s="493">
        <v>22</v>
      </c>
      <c r="C1045" s="203" t="s">
        <v>1080</v>
      </c>
      <c r="D1045" s="494" t="s">
        <v>24</v>
      </c>
      <c r="E1045" s="495" t="s">
        <v>895</v>
      </c>
      <c r="F1045" s="529">
        <v>2200</v>
      </c>
      <c r="G1045" s="529">
        <v>2600</v>
      </c>
      <c r="H1045" s="498"/>
      <c r="I1045" s="491">
        <f t="shared" si="82"/>
        <v>2600</v>
      </c>
      <c r="J1045" s="507">
        <f t="shared" si="83"/>
        <v>0</v>
      </c>
      <c r="K1045" s="464">
        <f t="shared" si="84"/>
        <v>0</v>
      </c>
      <c r="L1045" s="464">
        <f>IF(J1045=1,SUM($J$6:J1045),0)</f>
        <v>0</v>
      </c>
      <c r="M1045" s="464">
        <f>IF(K1045=1,SUM($K$6:K1045),0)</f>
        <v>0</v>
      </c>
      <c r="N1045" s="509">
        <f t="shared" si="85"/>
        <v>0</v>
      </c>
      <c r="O1045" s="464">
        <f t="shared" si="86"/>
        <v>0</v>
      </c>
      <c r="P1045" s="464">
        <f>IF(O1045=1,SUM($O$6:O1045),0)</f>
        <v>0</v>
      </c>
    </row>
    <row r="1046" customHeight="1" spans="1:16">
      <c r="A1046" s="483"/>
      <c r="B1046" s="493">
        <v>23</v>
      </c>
      <c r="C1046" s="203" t="s">
        <v>1081</v>
      </c>
      <c r="D1046" s="494" t="s">
        <v>24</v>
      </c>
      <c r="E1046" s="495" t="s">
        <v>895</v>
      </c>
      <c r="F1046" s="529">
        <v>5300</v>
      </c>
      <c r="G1046" s="529">
        <v>6300</v>
      </c>
      <c r="H1046" s="498"/>
      <c r="I1046" s="491">
        <f t="shared" si="82"/>
        <v>6300</v>
      </c>
      <c r="J1046" s="507">
        <f t="shared" si="83"/>
        <v>0</v>
      </c>
      <c r="K1046" s="464">
        <f t="shared" si="84"/>
        <v>0</v>
      </c>
      <c r="L1046" s="464">
        <f>IF(J1046=1,SUM($J$6:J1046),0)</f>
        <v>0</v>
      </c>
      <c r="M1046" s="464">
        <f>IF(K1046=1,SUM($K$6:K1046),0)</f>
        <v>0</v>
      </c>
      <c r="N1046" s="509">
        <f t="shared" si="85"/>
        <v>0</v>
      </c>
      <c r="O1046" s="464">
        <f t="shared" si="86"/>
        <v>0</v>
      </c>
      <c r="P1046" s="464">
        <f>IF(O1046=1,SUM($O$6:O1046),0)</f>
        <v>0</v>
      </c>
    </row>
    <row r="1047" customHeight="1" spans="1:16">
      <c r="A1047" s="483"/>
      <c r="B1047" s="493">
        <v>24</v>
      </c>
      <c r="C1047" s="203" t="s">
        <v>1082</v>
      </c>
      <c r="D1047" s="494" t="s">
        <v>24</v>
      </c>
      <c r="E1047" s="495" t="s">
        <v>895</v>
      </c>
      <c r="F1047" s="529">
        <v>5800</v>
      </c>
      <c r="G1047" s="529">
        <v>6900</v>
      </c>
      <c r="H1047" s="498"/>
      <c r="I1047" s="491">
        <f t="shared" si="82"/>
        <v>6900</v>
      </c>
      <c r="J1047" s="507">
        <f t="shared" si="83"/>
        <v>0</v>
      </c>
      <c r="K1047" s="464">
        <f t="shared" si="84"/>
        <v>0</v>
      </c>
      <c r="L1047" s="464">
        <f>IF(J1047=1,SUM($J$6:J1047),0)</f>
        <v>0</v>
      </c>
      <c r="M1047" s="464">
        <f>IF(K1047=1,SUM($K$6:K1047),0)</f>
        <v>0</v>
      </c>
      <c r="N1047" s="509">
        <f t="shared" si="85"/>
        <v>0</v>
      </c>
      <c r="O1047" s="464">
        <f t="shared" si="86"/>
        <v>0</v>
      </c>
      <c r="P1047" s="464">
        <f>IF(O1047=1,SUM($O$6:O1047),0)</f>
        <v>0</v>
      </c>
    </row>
    <row r="1048" customHeight="1" spans="1:16">
      <c r="A1048" s="483"/>
      <c r="B1048" s="493">
        <v>25</v>
      </c>
      <c r="C1048" s="203" t="s">
        <v>1083</v>
      </c>
      <c r="D1048" s="494" t="s">
        <v>24</v>
      </c>
      <c r="E1048" s="495" t="s">
        <v>895</v>
      </c>
      <c r="F1048" s="529">
        <v>7200</v>
      </c>
      <c r="G1048" s="529">
        <v>8600</v>
      </c>
      <c r="H1048" s="498"/>
      <c r="I1048" s="491">
        <f t="shared" si="82"/>
        <v>8600</v>
      </c>
      <c r="J1048" s="507">
        <f t="shared" si="83"/>
        <v>0</v>
      </c>
      <c r="K1048" s="464">
        <f t="shared" si="84"/>
        <v>0</v>
      </c>
      <c r="L1048" s="464">
        <f>IF(J1048=1,SUM($J$6:J1048),0)</f>
        <v>0</v>
      </c>
      <c r="M1048" s="464">
        <f>IF(K1048=1,SUM($K$6:K1048),0)</f>
        <v>0</v>
      </c>
      <c r="N1048" s="509">
        <f t="shared" si="85"/>
        <v>0</v>
      </c>
      <c r="O1048" s="464">
        <f t="shared" si="86"/>
        <v>0</v>
      </c>
      <c r="P1048" s="464">
        <f>IF(O1048=1,SUM($O$6:O1048),0)</f>
        <v>0</v>
      </c>
    </row>
    <row r="1049" customHeight="1" spans="1:16">
      <c r="A1049" s="483"/>
      <c r="B1049" s="493">
        <v>26</v>
      </c>
      <c r="C1049" s="203" t="s">
        <v>1084</v>
      </c>
      <c r="D1049" s="494" t="s">
        <v>24</v>
      </c>
      <c r="E1049" s="495" t="s">
        <v>1085</v>
      </c>
      <c r="F1049" s="497">
        <v>162200</v>
      </c>
      <c r="G1049" s="497">
        <v>162200</v>
      </c>
      <c r="H1049" s="498"/>
      <c r="I1049" s="491">
        <f t="shared" si="82"/>
        <v>162200</v>
      </c>
      <c r="J1049" s="507">
        <f t="shared" si="83"/>
        <v>0</v>
      </c>
      <c r="K1049" s="464">
        <f t="shared" si="84"/>
        <v>0</v>
      </c>
      <c r="L1049" s="464">
        <f>IF(J1049=1,SUM($J$6:J1049),0)</f>
        <v>0</v>
      </c>
      <c r="M1049" s="464">
        <f>IF(K1049=1,SUM($K$6:K1049),0)</f>
        <v>0</v>
      </c>
      <c r="N1049" s="509">
        <f t="shared" si="85"/>
        <v>0</v>
      </c>
      <c r="O1049" s="464">
        <f t="shared" si="86"/>
        <v>0</v>
      </c>
      <c r="P1049" s="464">
        <f>IF(O1049=1,SUM($O$6:O1049),0)</f>
        <v>0</v>
      </c>
    </row>
    <row r="1050" customHeight="1" spans="1:16">
      <c r="A1050" s="483"/>
      <c r="B1050" s="493"/>
      <c r="C1050" s="203"/>
      <c r="D1050" s="494"/>
      <c r="E1050" s="495"/>
      <c r="F1050" s="497"/>
      <c r="G1050" s="497"/>
      <c r="H1050" s="498"/>
      <c r="I1050" s="491">
        <f t="shared" si="82"/>
        <v>0</v>
      </c>
      <c r="J1050" s="507">
        <f t="shared" si="83"/>
        <v>0</v>
      </c>
      <c r="K1050" s="464">
        <f t="shared" si="84"/>
        <v>0</v>
      </c>
      <c r="L1050" s="464">
        <f>IF(J1050=1,SUM($J$6:J1050),0)</f>
        <v>0</v>
      </c>
      <c r="M1050" s="464">
        <f>IF(K1050=1,SUM($K$6:K1050),0)</f>
        <v>0</v>
      </c>
      <c r="N1050" s="509">
        <f t="shared" si="85"/>
        <v>0</v>
      </c>
      <c r="O1050" s="464">
        <f t="shared" si="86"/>
        <v>0</v>
      </c>
      <c r="P1050" s="464">
        <f>IF(O1050=1,SUM($O$6:O1050),0)</f>
        <v>0</v>
      </c>
    </row>
    <row r="1051" customHeight="1" spans="1:16">
      <c r="A1051" s="483"/>
      <c r="B1051" s="493" t="s">
        <v>705</v>
      </c>
      <c r="C1051" s="203" t="s">
        <v>1086</v>
      </c>
      <c r="D1051" s="494" t="s">
        <v>122</v>
      </c>
      <c r="E1051" s="495"/>
      <c r="F1051" s="497"/>
      <c r="G1051" s="497"/>
      <c r="H1051" s="498"/>
      <c r="I1051" s="491">
        <f t="shared" si="82"/>
        <v>0</v>
      </c>
      <c r="J1051" s="507">
        <f t="shared" si="83"/>
        <v>0</v>
      </c>
      <c r="K1051" s="464">
        <f t="shared" si="84"/>
        <v>0</v>
      </c>
      <c r="L1051" s="464">
        <f>IF(J1051=1,SUM($J$6:J1051),0)</f>
        <v>0</v>
      </c>
      <c r="M1051" s="464">
        <f>IF(K1051=1,SUM($K$6:K1051),0)</f>
        <v>0</v>
      </c>
      <c r="N1051" s="509">
        <f t="shared" si="85"/>
        <v>0</v>
      </c>
      <c r="O1051" s="464">
        <f t="shared" si="86"/>
        <v>0</v>
      </c>
      <c r="P1051" s="464">
        <f>IF(O1051=1,SUM($O$6:O1051),0)</f>
        <v>0</v>
      </c>
    </row>
    <row r="1052" customHeight="1" spans="1:16">
      <c r="A1052" s="483"/>
      <c r="B1052" s="493">
        <v>1</v>
      </c>
      <c r="C1052" s="203" t="s">
        <v>1087</v>
      </c>
      <c r="D1052" s="494" t="s">
        <v>24</v>
      </c>
      <c r="E1052" s="495" t="s">
        <v>53</v>
      </c>
      <c r="F1052" s="497">
        <v>25000</v>
      </c>
      <c r="G1052" s="497">
        <v>25000</v>
      </c>
      <c r="H1052" s="498"/>
      <c r="I1052" s="491">
        <f t="shared" si="82"/>
        <v>25000</v>
      </c>
      <c r="J1052" s="507">
        <f t="shared" si="83"/>
        <v>0</v>
      </c>
      <c r="K1052" s="464">
        <f t="shared" si="84"/>
        <v>0</v>
      </c>
      <c r="L1052" s="464">
        <f>IF(J1052=1,SUM($J$6:J1052),0)</f>
        <v>0</v>
      </c>
      <c r="M1052" s="464">
        <f>IF(K1052=1,SUM($K$6:K1052),0)</f>
        <v>0</v>
      </c>
      <c r="N1052" s="509">
        <f t="shared" si="85"/>
        <v>0</v>
      </c>
      <c r="O1052" s="464">
        <f t="shared" si="86"/>
        <v>0</v>
      </c>
      <c r="P1052" s="464">
        <f>IF(O1052=1,SUM($O$6:O1052),0)</f>
        <v>0</v>
      </c>
    </row>
    <row r="1053" customHeight="1" spans="1:16">
      <c r="A1053" s="483"/>
      <c r="B1053" s="493">
        <v>2</v>
      </c>
      <c r="C1053" s="203" t="s">
        <v>1088</v>
      </c>
      <c r="D1053" s="494" t="s">
        <v>24</v>
      </c>
      <c r="E1053" s="495" t="s">
        <v>53</v>
      </c>
      <c r="F1053" s="497">
        <v>60300</v>
      </c>
      <c r="G1053" s="497">
        <v>60300</v>
      </c>
      <c r="H1053" s="498"/>
      <c r="I1053" s="491">
        <f t="shared" si="82"/>
        <v>60300</v>
      </c>
      <c r="J1053" s="507">
        <f t="shared" si="83"/>
        <v>0</v>
      </c>
      <c r="K1053" s="464">
        <f t="shared" si="84"/>
        <v>0</v>
      </c>
      <c r="L1053" s="464">
        <f>IF(J1053=1,SUM($J$6:J1053),0)</f>
        <v>0</v>
      </c>
      <c r="M1053" s="464">
        <f>IF(K1053=1,SUM($K$6:K1053),0)</f>
        <v>0</v>
      </c>
      <c r="N1053" s="509">
        <f t="shared" si="85"/>
        <v>0</v>
      </c>
      <c r="O1053" s="464">
        <f t="shared" si="86"/>
        <v>0</v>
      </c>
      <c r="P1053" s="464">
        <f>IF(O1053=1,SUM($O$6:O1053),0)</f>
        <v>0</v>
      </c>
    </row>
    <row r="1054" customHeight="1" spans="1:16">
      <c r="A1054" s="483"/>
      <c r="B1054" s="493">
        <v>3</v>
      </c>
      <c r="C1054" s="203" t="s">
        <v>1089</v>
      </c>
      <c r="D1054" s="494" t="s">
        <v>24</v>
      </c>
      <c r="E1054" s="495" t="s">
        <v>53</v>
      </c>
      <c r="F1054" s="497">
        <v>54400</v>
      </c>
      <c r="G1054" s="497">
        <v>54400</v>
      </c>
      <c r="H1054" s="498"/>
      <c r="I1054" s="491">
        <f t="shared" si="82"/>
        <v>54400</v>
      </c>
      <c r="J1054" s="507">
        <f t="shared" si="83"/>
        <v>0</v>
      </c>
      <c r="K1054" s="464">
        <f t="shared" si="84"/>
        <v>0</v>
      </c>
      <c r="L1054" s="464">
        <f>IF(J1054=1,SUM($J$6:J1054),0)</f>
        <v>0</v>
      </c>
      <c r="M1054" s="464">
        <f>IF(K1054=1,SUM($K$6:K1054),0)</f>
        <v>0</v>
      </c>
      <c r="N1054" s="509">
        <f t="shared" si="85"/>
        <v>0</v>
      </c>
      <c r="O1054" s="464">
        <f t="shared" si="86"/>
        <v>0</v>
      </c>
      <c r="P1054" s="464">
        <f>IF(O1054=1,SUM($O$6:O1054),0)</f>
        <v>0</v>
      </c>
    </row>
    <row r="1055" customHeight="1" spans="1:16">
      <c r="A1055" s="483"/>
      <c r="B1055" s="493">
        <v>4</v>
      </c>
      <c r="C1055" s="203" t="s">
        <v>1090</v>
      </c>
      <c r="D1055" s="494" t="s">
        <v>24</v>
      </c>
      <c r="E1055" s="495" t="s">
        <v>53</v>
      </c>
      <c r="F1055" s="497">
        <v>106400</v>
      </c>
      <c r="G1055" s="497">
        <v>106400</v>
      </c>
      <c r="H1055" s="498"/>
      <c r="I1055" s="491">
        <f t="shared" si="82"/>
        <v>106400</v>
      </c>
      <c r="J1055" s="507">
        <f t="shared" si="83"/>
        <v>0</v>
      </c>
      <c r="K1055" s="464">
        <f t="shared" si="84"/>
        <v>0</v>
      </c>
      <c r="L1055" s="464">
        <f>IF(J1055=1,SUM($J$6:J1055),0)</f>
        <v>0</v>
      </c>
      <c r="M1055" s="464">
        <f>IF(K1055=1,SUM($K$6:K1055),0)</f>
        <v>0</v>
      </c>
      <c r="N1055" s="509">
        <f t="shared" si="85"/>
        <v>0</v>
      </c>
      <c r="O1055" s="464">
        <f t="shared" si="86"/>
        <v>0</v>
      </c>
      <c r="P1055" s="464">
        <f>IF(O1055=1,SUM($O$6:O1055),0)</f>
        <v>0</v>
      </c>
    </row>
    <row r="1056" customHeight="1" spans="1:16">
      <c r="A1056" s="483"/>
      <c r="B1056" s="493">
        <v>5</v>
      </c>
      <c r="C1056" s="203" t="s">
        <v>1091</v>
      </c>
      <c r="D1056" s="494" t="s">
        <v>24</v>
      </c>
      <c r="E1056" s="495" t="s">
        <v>53</v>
      </c>
      <c r="F1056" s="497">
        <v>798700</v>
      </c>
      <c r="G1056" s="497">
        <v>798700</v>
      </c>
      <c r="H1056" s="498"/>
      <c r="I1056" s="491">
        <f t="shared" si="82"/>
        <v>798700</v>
      </c>
      <c r="J1056" s="507">
        <f t="shared" si="83"/>
        <v>0</v>
      </c>
      <c r="K1056" s="464">
        <f t="shared" si="84"/>
        <v>0</v>
      </c>
      <c r="L1056" s="464">
        <f>IF(J1056=1,SUM($J$6:J1056),0)</f>
        <v>0</v>
      </c>
      <c r="M1056" s="464">
        <f>IF(K1056=1,SUM($K$6:K1056),0)</f>
        <v>0</v>
      </c>
      <c r="N1056" s="509">
        <f t="shared" si="85"/>
        <v>0</v>
      </c>
      <c r="O1056" s="464">
        <f t="shared" si="86"/>
        <v>0</v>
      </c>
      <c r="P1056" s="464">
        <f>IF(O1056=1,SUM($O$6:O1056),0)</f>
        <v>0</v>
      </c>
    </row>
    <row r="1057" customHeight="1" spans="1:16">
      <c r="A1057" s="483"/>
      <c r="B1057" s="493">
        <v>6</v>
      </c>
      <c r="C1057" s="203" t="s">
        <v>1092</v>
      </c>
      <c r="D1057" s="494" t="s">
        <v>24</v>
      </c>
      <c r="E1057" s="495" t="s">
        <v>53</v>
      </c>
      <c r="F1057" s="497">
        <v>1641700</v>
      </c>
      <c r="G1057" s="497">
        <v>1641700</v>
      </c>
      <c r="H1057" s="498"/>
      <c r="I1057" s="491">
        <f t="shared" ref="I1057:I1120" si="87">IF($I$5=$G$4,G1057,(IF($I$5=$F$4,F1057,0)))</f>
        <v>1641700</v>
      </c>
      <c r="J1057" s="507">
        <f t="shared" si="83"/>
        <v>0</v>
      </c>
      <c r="K1057" s="464">
        <f t="shared" si="84"/>
        <v>0</v>
      </c>
      <c r="L1057" s="464">
        <f>IF(J1057=1,SUM($J$6:J1057),0)</f>
        <v>0</v>
      </c>
      <c r="M1057" s="464">
        <f>IF(K1057=1,SUM($K$6:K1057),0)</f>
        <v>0</v>
      </c>
      <c r="N1057" s="509">
        <f t="shared" si="85"/>
        <v>0</v>
      </c>
      <c r="O1057" s="464">
        <f t="shared" si="86"/>
        <v>0</v>
      </c>
      <c r="P1057" s="464">
        <f>IF(O1057=1,SUM($O$6:O1057),0)</f>
        <v>0</v>
      </c>
    </row>
    <row r="1058" customHeight="1" spans="1:16">
      <c r="A1058" s="483"/>
      <c r="B1058" s="493">
        <v>7</v>
      </c>
      <c r="C1058" s="203" t="s">
        <v>1093</v>
      </c>
      <c r="D1058" s="494" t="s">
        <v>24</v>
      </c>
      <c r="E1058" s="495" t="s">
        <v>53</v>
      </c>
      <c r="F1058" s="497">
        <v>39800</v>
      </c>
      <c r="G1058" s="497">
        <v>39800</v>
      </c>
      <c r="H1058" s="498"/>
      <c r="I1058" s="491">
        <f t="shared" si="87"/>
        <v>39800</v>
      </c>
      <c r="J1058" s="507">
        <f t="shared" si="83"/>
        <v>0</v>
      </c>
      <c r="K1058" s="464">
        <f t="shared" si="84"/>
        <v>0</v>
      </c>
      <c r="L1058" s="464">
        <f>IF(J1058=1,SUM($J$6:J1058),0)</f>
        <v>0</v>
      </c>
      <c r="M1058" s="464">
        <f>IF(K1058=1,SUM($K$6:K1058),0)</f>
        <v>0</v>
      </c>
      <c r="N1058" s="509">
        <f t="shared" si="85"/>
        <v>0</v>
      </c>
      <c r="O1058" s="464">
        <f t="shared" si="86"/>
        <v>0</v>
      </c>
      <c r="P1058" s="464">
        <f>IF(O1058=1,SUM($O$6:O1058),0)</f>
        <v>0</v>
      </c>
    </row>
    <row r="1059" customHeight="1" spans="1:16">
      <c r="A1059" s="483"/>
      <c r="B1059" s="493">
        <v>8</v>
      </c>
      <c r="C1059" s="203" t="s">
        <v>1094</v>
      </c>
      <c r="D1059" s="494" t="s">
        <v>24</v>
      </c>
      <c r="E1059" s="495" t="s">
        <v>53</v>
      </c>
      <c r="F1059" s="497">
        <v>78008</v>
      </c>
      <c r="G1059" s="497">
        <v>78000</v>
      </c>
      <c r="H1059" s="498"/>
      <c r="I1059" s="491">
        <f t="shared" si="87"/>
        <v>78000</v>
      </c>
      <c r="J1059" s="507">
        <f t="shared" si="83"/>
        <v>0</v>
      </c>
      <c r="K1059" s="464">
        <f t="shared" si="84"/>
        <v>0</v>
      </c>
      <c r="L1059" s="464">
        <f>IF(J1059=1,SUM($J$6:J1059),0)</f>
        <v>0</v>
      </c>
      <c r="M1059" s="464">
        <f>IF(K1059=1,SUM($K$6:K1059),0)</f>
        <v>0</v>
      </c>
      <c r="N1059" s="509">
        <f t="shared" si="85"/>
        <v>0</v>
      </c>
      <c r="O1059" s="464">
        <f t="shared" si="86"/>
        <v>0</v>
      </c>
      <c r="P1059" s="464">
        <f>IF(O1059=1,SUM($O$6:O1059),0)</f>
        <v>0</v>
      </c>
    </row>
    <row r="1060" customHeight="1" spans="1:16">
      <c r="A1060" s="483"/>
      <c r="B1060" s="493"/>
      <c r="C1060" s="203"/>
      <c r="D1060" s="494" t="s">
        <v>122</v>
      </c>
      <c r="E1060" s="495"/>
      <c r="F1060" s="497"/>
      <c r="G1060" s="497"/>
      <c r="H1060" s="498"/>
      <c r="I1060" s="491">
        <f t="shared" si="87"/>
        <v>0</v>
      </c>
      <c r="J1060" s="507">
        <f t="shared" si="83"/>
        <v>0</v>
      </c>
      <c r="K1060" s="464">
        <f t="shared" si="84"/>
        <v>0</v>
      </c>
      <c r="L1060" s="464">
        <f>IF(J1060=1,SUM($J$6:J1060),0)</f>
        <v>0</v>
      </c>
      <c r="M1060" s="464">
        <f>IF(K1060=1,SUM($K$6:K1060),0)</f>
        <v>0</v>
      </c>
      <c r="N1060" s="509">
        <f t="shared" si="85"/>
        <v>0</v>
      </c>
      <c r="O1060" s="464">
        <f t="shared" si="86"/>
        <v>0</v>
      </c>
      <c r="P1060" s="464">
        <f>IF(O1060=1,SUM($O$6:O1060),0)</f>
        <v>0</v>
      </c>
    </row>
    <row r="1061" customHeight="1" spans="1:16">
      <c r="A1061" s="483"/>
      <c r="B1061" s="493" t="s">
        <v>1095</v>
      </c>
      <c r="C1061" s="203" t="s">
        <v>1096</v>
      </c>
      <c r="D1061" s="494" t="s">
        <v>122</v>
      </c>
      <c r="E1061" s="495"/>
      <c r="F1061" s="497"/>
      <c r="G1061" s="497"/>
      <c r="H1061" s="498"/>
      <c r="I1061" s="491">
        <f t="shared" si="87"/>
        <v>0</v>
      </c>
      <c r="J1061" s="507">
        <f t="shared" si="83"/>
        <v>0</v>
      </c>
      <c r="K1061" s="464">
        <f t="shared" si="84"/>
        <v>0</v>
      </c>
      <c r="L1061" s="464">
        <f>IF(J1061=1,SUM($J$6:J1061),0)</f>
        <v>0</v>
      </c>
      <c r="M1061" s="464">
        <f>IF(K1061=1,SUM($K$6:K1061),0)</f>
        <v>0</v>
      </c>
      <c r="N1061" s="509">
        <f t="shared" si="85"/>
        <v>0</v>
      </c>
      <c r="O1061" s="464">
        <f t="shared" si="86"/>
        <v>0</v>
      </c>
      <c r="P1061" s="464">
        <f>IF(O1061=1,SUM($O$6:O1061),0)</f>
        <v>0</v>
      </c>
    </row>
    <row r="1062" customHeight="1" spans="1:16">
      <c r="A1062" s="483"/>
      <c r="B1062" s="493" t="s">
        <v>705</v>
      </c>
      <c r="C1062" s="203" t="s">
        <v>706</v>
      </c>
      <c r="D1062" s="494" t="s">
        <v>122</v>
      </c>
      <c r="E1062" s="495"/>
      <c r="F1062" s="497"/>
      <c r="G1062" s="497"/>
      <c r="H1062" s="498"/>
      <c r="I1062" s="491">
        <f t="shared" si="87"/>
        <v>0</v>
      </c>
      <c r="J1062" s="507">
        <f t="shared" si="83"/>
        <v>0</v>
      </c>
      <c r="K1062" s="464">
        <f t="shared" si="84"/>
        <v>0</v>
      </c>
      <c r="L1062" s="464">
        <f>IF(J1062=1,SUM($J$6:J1062),0)</f>
        <v>0</v>
      </c>
      <c r="M1062" s="464">
        <f>IF(K1062=1,SUM($K$6:K1062),0)</f>
        <v>0</v>
      </c>
      <c r="N1062" s="509">
        <f t="shared" si="85"/>
        <v>0</v>
      </c>
      <c r="O1062" s="464">
        <f t="shared" si="86"/>
        <v>0</v>
      </c>
      <c r="P1062" s="464">
        <f>IF(O1062=1,SUM($O$6:O1062),0)</f>
        <v>0</v>
      </c>
    </row>
    <row r="1063" customHeight="1" spans="1:16">
      <c r="A1063" s="483"/>
      <c r="B1063" s="510">
        <v>1</v>
      </c>
      <c r="C1063" s="203" t="s">
        <v>1097</v>
      </c>
      <c r="D1063" s="494" t="s">
        <v>24</v>
      </c>
      <c r="E1063" s="495" t="s">
        <v>53</v>
      </c>
      <c r="F1063" s="497">
        <v>11880</v>
      </c>
      <c r="G1063" s="497">
        <v>11880</v>
      </c>
      <c r="H1063" s="498"/>
      <c r="I1063" s="491">
        <f t="shared" si="87"/>
        <v>11880</v>
      </c>
      <c r="J1063" s="507">
        <f t="shared" si="83"/>
        <v>0</v>
      </c>
      <c r="K1063" s="464">
        <f t="shared" si="84"/>
        <v>0</v>
      </c>
      <c r="L1063" s="464">
        <f>IF(J1063=1,SUM($J$6:J1063),0)</f>
        <v>0</v>
      </c>
      <c r="M1063" s="464">
        <f>IF(K1063=1,SUM($K$6:K1063),0)</f>
        <v>0</v>
      </c>
      <c r="N1063" s="509">
        <f t="shared" si="85"/>
        <v>0</v>
      </c>
      <c r="O1063" s="464">
        <f t="shared" si="86"/>
        <v>0</v>
      </c>
      <c r="P1063" s="464">
        <f>IF(O1063=1,SUM($O$6:O1063),0)</f>
        <v>0</v>
      </c>
    </row>
    <row r="1064" customHeight="1" spans="1:16">
      <c r="A1064" s="483"/>
      <c r="B1064" s="510">
        <v>2</v>
      </c>
      <c r="C1064" s="203" t="s">
        <v>1098</v>
      </c>
      <c r="D1064" s="494" t="s">
        <v>24</v>
      </c>
      <c r="E1064" s="495" t="s">
        <v>53</v>
      </c>
      <c r="F1064" s="497">
        <v>12300</v>
      </c>
      <c r="G1064" s="497">
        <v>12300</v>
      </c>
      <c r="H1064" s="498"/>
      <c r="I1064" s="491">
        <f t="shared" si="87"/>
        <v>12300</v>
      </c>
      <c r="J1064" s="507">
        <f t="shared" si="83"/>
        <v>0</v>
      </c>
      <c r="K1064" s="464">
        <f t="shared" si="84"/>
        <v>0</v>
      </c>
      <c r="L1064" s="464">
        <f>IF(J1064=1,SUM($J$6:J1064),0)</f>
        <v>0</v>
      </c>
      <c r="M1064" s="464">
        <f>IF(K1064=1,SUM($K$6:K1064),0)</f>
        <v>0</v>
      </c>
      <c r="N1064" s="509">
        <f t="shared" si="85"/>
        <v>0</v>
      </c>
      <c r="O1064" s="464">
        <f t="shared" si="86"/>
        <v>0</v>
      </c>
      <c r="P1064" s="464">
        <f>IF(O1064=1,SUM($O$6:O1064),0)</f>
        <v>0</v>
      </c>
    </row>
    <row r="1065" customHeight="1" spans="1:16">
      <c r="A1065" s="483"/>
      <c r="B1065" s="510">
        <v>3</v>
      </c>
      <c r="C1065" s="203" t="s">
        <v>1099</v>
      </c>
      <c r="D1065" s="494" t="s">
        <v>24</v>
      </c>
      <c r="E1065" s="495" t="s">
        <v>53</v>
      </c>
      <c r="F1065" s="497">
        <v>16500</v>
      </c>
      <c r="G1065" s="497">
        <v>16500</v>
      </c>
      <c r="H1065" s="498"/>
      <c r="I1065" s="491">
        <f t="shared" si="87"/>
        <v>16500</v>
      </c>
      <c r="J1065" s="507">
        <f t="shared" si="83"/>
        <v>0</v>
      </c>
      <c r="K1065" s="464">
        <f t="shared" si="84"/>
        <v>0</v>
      </c>
      <c r="L1065" s="464">
        <f>IF(J1065=1,SUM($J$6:J1065),0)</f>
        <v>0</v>
      </c>
      <c r="M1065" s="464">
        <f>IF(K1065=1,SUM($K$6:K1065),0)</f>
        <v>0</v>
      </c>
      <c r="N1065" s="509">
        <f t="shared" si="85"/>
        <v>0</v>
      </c>
      <c r="O1065" s="464">
        <f t="shared" si="86"/>
        <v>0</v>
      </c>
      <c r="P1065" s="464">
        <f>IF(O1065=1,SUM($O$6:O1065),0)</f>
        <v>0</v>
      </c>
    </row>
    <row r="1066" customHeight="1" spans="1:16">
      <c r="A1066" s="483"/>
      <c r="B1066" s="510">
        <v>4</v>
      </c>
      <c r="C1066" s="203" t="s">
        <v>1100</v>
      </c>
      <c r="D1066" s="494" t="s">
        <v>24</v>
      </c>
      <c r="E1066" s="495" t="s">
        <v>53</v>
      </c>
      <c r="F1066" s="497">
        <v>8940</v>
      </c>
      <c r="G1066" s="497">
        <v>8940</v>
      </c>
      <c r="H1066" s="498"/>
      <c r="I1066" s="491">
        <f t="shared" si="87"/>
        <v>8940</v>
      </c>
      <c r="J1066" s="507">
        <f t="shared" si="83"/>
        <v>0</v>
      </c>
      <c r="K1066" s="464">
        <f t="shared" si="84"/>
        <v>0</v>
      </c>
      <c r="L1066" s="464">
        <f>IF(J1066=1,SUM($J$6:J1066),0)</f>
        <v>0</v>
      </c>
      <c r="M1066" s="464">
        <f>IF(K1066=1,SUM($K$6:K1066),0)</f>
        <v>0</v>
      </c>
      <c r="N1066" s="509">
        <f t="shared" si="85"/>
        <v>0</v>
      </c>
      <c r="O1066" s="464">
        <f t="shared" si="86"/>
        <v>0</v>
      </c>
      <c r="P1066" s="464">
        <f>IF(O1066=1,SUM($O$6:O1066),0)</f>
        <v>0</v>
      </c>
    </row>
    <row r="1067" customHeight="1" spans="1:16">
      <c r="A1067" s="483"/>
      <c r="B1067" s="510">
        <v>5</v>
      </c>
      <c r="C1067" s="203" t="s">
        <v>1101</v>
      </c>
      <c r="D1067" s="494" t="s">
        <v>24</v>
      </c>
      <c r="E1067" s="495" t="s">
        <v>53</v>
      </c>
      <c r="F1067" s="497">
        <v>15060</v>
      </c>
      <c r="G1067" s="497">
        <v>15060</v>
      </c>
      <c r="H1067" s="498"/>
      <c r="I1067" s="491">
        <f t="shared" si="87"/>
        <v>15060</v>
      </c>
      <c r="J1067" s="507">
        <f t="shared" si="83"/>
        <v>0</v>
      </c>
      <c r="K1067" s="464">
        <f t="shared" si="84"/>
        <v>0</v>
      </c>
      <c r="L1067" s="464">
        <f>IF(J1067=1,SUM($J$6:J1067),0)</f>
        <v>0</v>
      </c>
      <c r="M1067" s="464">
        <f>IF(K1067=1,SUM($K$6:K1067),0)</f>
        <v>0</v>
      </c>
      <c r="N1067" s="509">
        <f t="shared" si="85"/>
        <v>0</v>
      </c>
      <c r="O1067" s="464">
        <f t="shared" si="86"/>
        <v>0</v>
      </c>
      <c r="P1067" s="464">
        <f>IF(O1067=1,SUM($O$6:O1067),0)</f>
        <v>0</v>
      </c>
    </row>
    <row r="1068" customHeight="1" spans="1:16">
      <c r="A1068" s="483"/>
      <c r="B1068" s="510">
        <v>6</v>
      </c>
      <c r="C1068" s="203" t="s">
        <v>1102</v>
      </c>
      <c r="D1068" s="494" t="s">
        <v>24</v>
      </c>
      <c r="E1068" s="495" t="s">
        <v>53</v>
      </c>
      <c r="F1068" s="497">
        <v>17820</v>
      </c>
      <c r="G1068" s="497">
        <v>17820</v>
      </c>
      <c r="H1068" s="498"/>
      <c r="I1068" s="491">
        <f t="shared" si="87"/>
        <v>17820</v>
      </c>
      <c r="J1068" s="507">
        <f t="shared" si="83"/>
        <v>0</v>
      </c>
      <c r="K1068" s="464">
        <f t="shared" si="84"/>
        <v>0</v>
      </c>
      <c r="L1068" s="464">
        <f>IF(J1068=1,SUM($J$6:J1068),0)</f>
        <v>0</v>
      </c>
      <c r="M1068" s="464">
        <f>IF(K1068=1,SUM($K$6:K1068),0)</f>
        <v>0</v>
      </c>
      <c r="N1068" s="509">
        <f t="shared" si="85"/>
        <v>0</v>
      </c>
      <c r="O1068" s="464">
        <f t="shared" si="86"/>
        <v>0</v>
      </c>
      <c r="P1068" s="464">
        <f>IF(O1068=1,SUM($O$6:O1068),0)</f>
        <v>0</v>
      </c>
    </row>
    <row r="1069" customHeight="1" spans="1:16">
      <c r="A1069" s="483"/>
      <c r="B1069" s="510">
        <v>7</v>
      </c>
      <c r="C1069" s="203" t="s">
        <v>1103</v>
      </c>
      <c r="D1069" s="494" t="s">
        <v>24</v>
      </c>
      <c r="E1069" s="495" t="s">
        <v>53</v>
      </c>
      <c r="F1069" s="497">
        <v>15060</v>
      </c>
      <c r="G1069" s="497">
        <v>15060</v>
      </c>
      <c r="H1069" s="498"/>
      <c r="I1069" s="491">
        <f t="shared" si="87"/>
        <v>15060</v>
      </c>
      <c r="J1069" s="507">
        <f t="shared" si="83"/>
        <v>0</v>
      </c>
      <c r="K1069" s="464">
        <f t="shared" si="84"/>
        <v>0</v>
      </c>
      <c r="L1069" s="464">
        <f>IF(J1069=1,SUM($J$6:J1069),0)</f>
        <v>0</v>
      </c>
      <c r="M1069" s="464">
        <f>IF(K1069=1,SUM($K$6:K1069),0)</f>
        <v>0</v>
      </c>
      <c r="N1069" s="509">
        <f t="shared" si="85"/>
        <v>0</v>
      </c>
      <c r="O1069" s="464">
        <f t="shared" si="86"/>
        <v>0</v>
      </c>
      <c r="P1069" s="464">
        <f>IF(O1069=1,SUM($O$6:O1069),0)</f>
        <v>0</v>
      </c>
    </row>
    <row r="1070" customHeight="1" spans="1:16">
      <c r="A1070" s="483"/>
      <c r="B1070" s="510">
        <v>8</v>
      </c>
      <c r="C1070" s="203" t="s">
        <v>1104</v>
      </c>
      <c r="D1070" s="494" t="s">
        <v>24</v>
      </c>
      <c r="E1070" s="495" t="s">
        <v>53</v>
      </c>
      <c r="F1070" s="497">
        <v>22560</v>
      </c>
      <c r="G1070" s="497">
        <v>22560</v>
      </c>
      <c r="H1070" s="498"/>
      <c r="I1070" s="491">
        <f t="shared" si="87"/>
        <v>22560</v>
      </c>
      <c r="J1070" s="507">
        <f t="shared" si="83"/>
        <v>0</v>
      </c>
      <c r="K1070" s="464">
        <f t="shared" si="84"/>
        <v>0</v>
      </c>
      <c r="L1070" s="464">
        <f>IF(J1070=1,SUM($J$6:J1070),0)</f>
        <v>0</v>
      </c>
      <c r="M1070" s="464">
        <f>IF(K1070=1,SUM($K$6:K1070),0)</f>
        <v>0</v>
      </c>
      <c r="N1070" s="509">
        <f t="shared" si="85"/>
        <v>0</v>
      </c>
      <c r="O1070" s="464">
        <f t="shared" si="86"/>
        <v>0</v>
      </c>
      <c r="P1070" s="464">
        <f>IF(O1070=1,SUM($O$6:O1070),0)</f>
        <v>0</v>
      </c>
    </row>
    <row r="1071" customHeight="1" spans="1:16">
      <c r="A1071" s="483"/>
      <c r="B1071" s="510">
        <v>9</v>
      </c>
      <c r="C1071" s="203" t="s">
        <v>1105</v>
      </c>
      <c r="D1071" s="494" t="s">
        <v>24</v>
      </c>
      <c r="E1071" s="495" t="s">
        <v>53</v>
      </c>
      <c r="F1071" s="497">
        <v>15060</v>
      </c>
      <c r="G1071" s="497">
        <v>15060</v>
      </c>
      <c r="H1071" s="498"/>
      <c r="I1071" s="491">
        <f t="shared" si="87"/>
        <v>15060</v>
      </c>
      <c r="J1071" s="507">
        <f t="shared" si="83"/>
        <v>0</v>
      </c>
      <c r="K1071" s="464">
        <f t="shared" si="84"/>
        <v>0</v>
      </c>
      <c r="L1071" s="464">
        <f>IF(J1071=1,SUM($J$6:J1071),0)</f>
        <v>0</v>
      </c>
      <c r="M1071" s="464">
        <f>IF(K1071=1,SUM($K$6:K1071),0)</f>
        <v>0</v>
      </c>
      <c r="N1071" s="509">
        <f t="shared" si="85"/>
        <v>0</v>
      </c>
      <c r="O1071" s="464">
        <f t="shared" si="86"/>
        <v>0</v>
      </c>
      <c r="P1071" s="464">
        <f>IF(O1071=1,SUM($O$6:O1071),0)</f>
        <v>0</v>
      </c>
    </row>
    <row r="1072" customHeight="1" spans="1:16">
      <c r="A1072" s="483"/>
      <c r="B1072" s="510">
        <v>10</v>
      </c>
      <c r="C1072" s="203" t="s">
        <v>1106</v>
      </c>
      <c r="D1072" s="494" t="s">
        <v>24</v>
      </c>
      <c r="E1072" s="495" t="s">
        <v>53</v>
      </c>
      <c r="F1072" s="497">
        <v>23880</v>
      </c>
      <c r="G1072" s="497">
        <v>23880</v>
      </c>
      <c r="H1072" s="498"/>
      <c r="I1072" s="491">
        <f t="shared" si="87"/>
        <v>23880</v>
      </c>
      <c r="J1072" s="507">
        <f t="shared" si="83"/>
        <v>0</v>
      </c>
      <c r="K1072" s="464">
        <f t="shared" si="84"/>
        <v>0</v>
      </c>
      <c r="L1072" s="464">
        <f>IF(J1072=1,SUM($J$6:J1072),0)</f>
        <v>0</v>
      </c>
      <c r="M1072" s="464">
        <f>IF(K1072=1,SUM($K$6:K1072),0)</f>
        <v>0</v>
      </c>
      <c r="N1072" s="509">
        <f t="shared" si="85"/>
        <v>0</v>
      </c>
      <c r="O1072" s="464">
        <f t="shared" si="86"/>
        <v>0</v>
      </c>
      <c r="P1072" s="464">
        <f>IF(O1072=1,SUM($O$6:O1072),0)</f>
        <v>0</v>
      </c>
    </row>
    <row r="1073" customHeight="1" spans="1:16">
      <c r="A1073" s="483"/>
      <c r="B1073" s="510">
        <v>11</v>
      </c>
      <c r="C1073" s="203" t="s">
        <v>1107</v>
      </c>
      <c r="D1073" s="494" t="s">
        <v>24</v>
      </c>
      <c r="E1073" s="495" t="s">
        <v>53</v>
      </c>
      <c r="F1073" s="497">
        <v>13320</v>
      </c>
      <c r="G1073" s="497">
        <v>13320</v>
      </c>
      <c r="H1073" s="498"/>
      <c r="I1073" s="491">
        <f t="shared" si="87"/>
        <v>13320</v>
      </c>
      <c r="J1073" s="507">
        <f t="shared" si="83"/>
        <v>0</v>
      </c>
      <c r="K1073" s="464">
        <f t="shared" si="84"/>
        <v>0</v>
      </c>
      <c r="L1073" s="464">
        <f>IF(J1073=1,SUM($J$6:J1073),0)</f>
        <v>0</v>
      </c>
      <c r="M1073" s="464">
        <f>IF(K1073=1,SUM($K$6:K1073),0)</f>
        <v>0</v>
      </c>
      <c r="N1073" s="509">
        <f t="shared" si="85"/>
        <v>0</v>
      </c>
      <c r="O1073" s="464">
        <f t="shared" si="86"/>
        <v>0</v>
      </c>
      <c r="P1073" s="464">
        <f>IF(O1073=1,SUM($O$6:O1073),0)</f>
        <v>0</v>
      </c>
    </row>
    <row r="1074" customHeight="1" spans="1:16">
      <c r="A1074" s="483"/>
      <c r="B1074" s="510">
        <v>12</v>
      </c>
      <c r="C1074" s="203" t="s">
        <v>1108</v>
      </c>
      <c r="D1074" s="494" t="s">
        <v>24</v>
      </c>
      <c r="E1074" s="495" t="s">
        <v>53</v>
      </c>
      <c r="F1074" s="497">
        <v>18180</v>
      </c>
      <c r="G1074" s="497">
        <v>18180</v>
      </c>
      <c r="H1074" s="498"/>
      <c r="I1074" s="491">
        <f t="shared" si="87"/>
        <v>18180</v>
      </c>
      <c r="J1074" s="507">
        <f t="shared" si="83"/>
        <v>0</v>
      </c>
      <c r="K1074" s="464">
        <f t="shared" si="84"/>
        <v>0</v>
      </c>
      <c r="L1074" s="464">
        <f>IF(J1074=1,SUM($J$6:J1074),0)</f>
        <v>0</v>
      </c>
      <c r="M1074" s="464">
        <f>IF(K1074=1,SUM($K$6:K1074),0)</f>
        <v>0</v>
      </c>
      <c r="N1074" s="509">
        <f t="shared" si="85"/>
        <v>0</v>
      </c>
      <c r="O1074" s="464">
        <f t="shared" si="86"/>
        <v>0</v>
      </c>
      <c r="P1074" s="464">
        <f>IF(O1074=1,SUM($O$6:O1074),0)</f>
        <v>0</v>
      </c>
    </row>
    <row r="1075" customHeight="1" spans="1:16">
      <c r="A1075" s="483"/>
      <c r="B1075" s="510">
        <v>13</v>
      </c>
      <c r="C1075" s="203" t="s">
        <v>1109</v>
      </c>
      <c r="D1075" s="494" t="s">
        <v>24</v>
      </c>
      <c r="E1075" s="495" t="s">
        <v>53</v>
      </c>
      <c r="F1075" s="497">
        <v>13920</v>
      </c>
      <c r="G1075" s="497">
        <v>13920</v>
      </c>
      <c r="H1075" s="498"/>
      <c r="I1075" s="491">
        <f t="shared" si="87"/>
        <v>13920</v>
      </c>
      <c r="J1075" s="507">
        <f t="shared" si="83"/>
        <v>0</v>
      </c>
      <c r="K1075" s="464">
        <f t="shared" si="84"/>
        <v>0</v>
      </c>
      <c r="L1075" s="464">
        <f>IF(J1075=1,SUM($J$6:J1075),0)</f>
        <v>0</v>
      </c>
      <c r="M1075" s="464">
        <f>IF(K1075=1,SUM($K$6:K1075),0)</f>
        <v>0</v>
      </c>
      <c r="N1075" s="509">
        <f t="shared" si="85"/>
        <v>0</v>
      </c>
      <c r="O1075" s="464">
        <f t="shared" si="86"/>
        <v>0</v>
      </c>
      <c r="P1075" s="464">
        <f>IF(O1075=1,SUM($O$6:O1075),0)</f>
        <v>0</v>
      </c>
    </row>
    <row r="1076" customHeight="1" spans="1:16">
      <c r="A1076" s="483"/>
      <c r="B1076" s="510">
        <v>14</v>
      </c>
      <c r="C1076" s="203" t="s">
        <v>1110</v>
      </c>
      <c r="D1076" s="494" t="s">
        <v>24</v>
      </c>
      <c r="E1076" s="495" t="s">
        <v>53</v>
      </c>
      <c r="F1076" s="497">
        <v>10320</v>
      </c>
      <c r="G1076" s="497">
        <v>10320</v>
      </c>
      <c r="H1076" s="498"/>
      <c r="I1076" s="491">
        <f t="shared" si="87"/>
        <v>10320</v>
      </c>
      <c r="J1076" s="507">
        <f t="shared" si="83"/>
        <v>0</v>
      </c>
      <c r="K1076" s="464">
        <f t="shared" si="84"/>
        <v>0</v>
      </c>
      <c r="L1076" s="464">
        <f>IF(J1076=1,SUM($J$6:J1076),0)</f>
        <v>0</v>
      </c>
      <c r="M1076" s="464">
        <f>IF(K1076=1,SUM($K$6:K1076),0)</f>
        <v>0</v>
      </c>
      <c r="N1076" s="509">
        <f t="shared" si="85"/>
        <v>0</v>
      </c>
      <c r="O1076" s="464">
        <f t="shared" si="86"/>
        <v>0</v>
      </c>
      <c r="P1076" s="464">
        <f>IF(O1076=1,SUM($O$6:O1076),0)</f>
        <v>0</v>
      </c>
    </row>
    <row r="1077" customHeight="1" spans="1:16">
      <c r="A1077" s="483"/>
      <c r="B1077" s="510">
        <v>15</v>
      </c>
      <c r="C1077" s="203" t="s">
        <v>1111</v>
      </c>
      <c r="D1077" s="494" t="s">
        <v>24</v>
      </c>
      <c r="E1077" s="495" t="s">
        <v>53</v>
      </c>
      <c r="F1077" s="497">
        <v>11880</v>
      </c>
      <c r="G1077" s="497">
        <v>11880</v>
      </c>
      <c r="H1077" s="498"/>
      <c r="I1077" s="491">
        <f t="shared" si="87"/>
        <v>11880</v>
      </c>
      <c r="J1077" s="507">
        <f t="shared" si="83"/>
        <v>0</v>
      </c>
      <c r="K1077" s="464">
        <f t="shared" si="84"/>
        <v>0</v>
      </c>
      <c r="L1077" s="464">
        <f>IF(J1077=1,SUM($J$6:J1077),0)</f>
        <v>0</v>
      </c>
      <c r="M1077" s="464">
        <f>IF(K1077=1,SUM($K$6:K1077),0)</f>
        <v>0</v>
      </c>
      <c r="N1077" s="509">
        <f t="shared" si="85"/>
        <v>0</v>
      </c>
      <c r="O1077" s="464">
        <f t="shared" si="86"/>
        <v>0</v>
      </c>
      <c r="P1077" s="464">
        <f>IF(O1077=1,SUM($O$6:O1077),0)</f>
        <v>0</v>
      </c>
    </row>
    <row r="1078" customHeight="1" spans="1:16">
      <c r="A1078" s="483"/>
      <c r="B1078" s="510">
        <v>16</v>
      </c>
      <c r="C1078" s="203" t="s">
        <v>1112</v>
      </c>
      <c r="D1078" s="494" t="s">
        <v>24</v>
      </c>
      <c r="E1078" s="495" t="s">
        <v>53</v>
      </c>
      <c r="F1078" s="497">
        <v>11880</v>
      </c>
      <c r="G1078" s="497">
        <v>11880</v>
      </c>
      <c r="H1078" s="498"/>
      <c r="I1078" s="491">
        <f t="shared" si="87"/>
        <v>11880</v>
      </c>
      <c r="J1078" s="507">
        <f t="shared" si="83"/>
        <v>0</v>
      </c>
      <c r="K1078" s="464">
        <f t="shared" si="84"/>
        <v>0</v>
      </c>
      <c r="L1078" s="464">
        <f>IF(J1078=1,SUM($J$6:J1078),0)</f>
        <v>0</v>
      </c>
      <c r="M1078" s="464">
        <f>IF(K1078=1,SUM($K$6:K1078),0)</f>
        <v>0</v>
      </c>
      <c r="N1078" s="509">
        <f t="shared" si="85"/>
        <v>0</v>
      </c>
      <c r="O1078" s="464">
        <f t="shared" si="86"/>
        <v>0</v>
      </c>
      <c r="P1078" s="464">
        <f>IF(O1078=1,SUM($O$6:O1078),0)</f>
        <v>0</v>
      </c>
    </row>
    <row r="1079" customHeight="1" spans="1:16">
      <c r="A1079" s="483"/>
      <c r="B1079" s="510">
        <v>17</v>
      </c>
      <c r="C1079" s="203" t="s">
        <v>1113</v>
      </c>
      <c r="D1079" s="494" t="s">
        <v>24</v>
      </c>
      <c r="E1079" s="495" t="s">
        <v>53</v>
      </c>
      <c r="F1079" s="497">
        <v>12300</v>
      </c>
      <c r="G1079" s="497">
        <v>12300</v>
      </c>
      <c r="H1079" s="498"/>
      <c r="I1079" s="491">
        <f t="shared" si="87"/>
        <v>12300</v>
      </c>
      <c r="J1079" s="507">
        <f t="shared" si="83"/>
        <v>0</v>
      </c>
      <c r="K1079" s="464">
        <f t="shared" si="84"/>
        <v>0</v>
      </c>
      <c r="L1079" s="464">
        <f>IF(J1079=1,SUM($J$6:J1079),0)</f>
        <v>0</v>
      </c>
      <c r="M1079" s="464">
        <f>IF(K1079=1,SUM($K$6:K1079),0)</f>
        <v>0</v>
      </c>
      <c r="N1079" s="509">
        <f t="shared" si="85"/>
        <v>0</v>
      </c>
      <c r="O1079" s="464">
        <f t="shared" si="86"/>
        <v>0</v>
      </c>
      <c r="P1079" s="464">
        <f>IF(O1079=1,SUM($O$6:O1079),0)</f>
        <v>0</v>
      </c>
    </row>
    <row r="1080" customHeight="1" spans="1:16">
      <c r="A1080" s="483"/>
      <c r="B1080" s="510">
        <v>18</v>
      </c>
      <c r="C1080" s="203" t="s">
        <v>1114</v>
      </c>
      <c r="D1080" s="494" t="s">
        <v>24</v>
      </c>
      <c r="E1080" s="495" t="s">
        <v>53</v>
      </c>
      <c r="F1080" s="497">
        <v>12300</v>
      </c>
      <c r="G1080" s="497">
        <v>12300</v>
      </c>
      <c r="H1080" s="498"/>
      <c r="I1080" s="491">
        <f t="shared" si="87"/>
        <v>12300</v>
      </c>
      <c r="J1080" s="507">
        <f t="shared" si="83"/>
        <v>0</v>
      </c>
      <c r="K1080" s="464">
        <f t="shared" si="84"/>
        <v>0</v>
      </c>
      <c r="L1080" s="464">
        <f>IF(J1080=1,SUM($J$6:J1080),0)</f>
        <v>0</v>
      </c>
      <c r="M1080" s="464">
        <f>IF(K1080=1,SUM($K$6:K1080),0)</f>
        <v>0</v>
      </c>
      <c r="N1080" s="509">
        <f t="shared" si="85"/>
        <v>0</v>
      </c>
      <c r="O1080" s="464">
        <f t="shared" si="86"/>
        <v>0</v>
      </c>
      <c r="P1080" s="464">
        <f>IF(O1080=1,SUM($O$6:O1080),0)</f>
        <v>0</v>
      </c>
    </row>
    <row r="1081" customHeight="1" spans="1:16">
      <c r="A1081" s="483"/>
      <c r="B1081" s="510">
        <v>19</v>
      </c>
      <c r="C1081" s="203" t="s">
        <v>1115</v>
      </c>
      <c r="D1081" s="494" t="s">
        <v>24</v>
      </c>
      <c r="E1081" s="495" t="s">
        <v>53</v>
      </c>
      <c r="F1081" s="497">
        <v>16500</v>
      </c>
      <c r="G1081" s="497">
        <v>16500</v>
      </c>
      <c r="H1081" s="498"/>
      <c r="I1081" s="491">
        <f t="shared" si="87"/>
        <v>16500</v>
      </c>
      <c r="J1081" s="507">
        <f t="shared" si="83"/>
        <v>0</v>
      </c>
      <c r="K1081" s="464">
        <f t="shared" si="84"/>
        <v>0</v>
      </c>
      <c r="L1081" s="464">
        <f>IF(J1081=1,SUM($J$6:J1081),0)</f>
        <v>0</v>
      </c>
      <c r="M1081" s="464">
        <f>IF(K1081=1,SUM($K$6:K1081),0)</f>
        <v>0</v>
      </c>
      <c r="N1081" s="509">
        <f t="shared" si="85"/>
        <v>0</v>
      </c>
      <c r="O1081" s="464">
        <f t="shared" si="86"/>
        <v>0</v>
      </c>
      <c r="P1081" s="464">
        <f>IF(O1081=1,SUM($O$6:O1081),0)</f>
        <v>0</v>
      </c>
    </row>
    <row r="1082" customHeight="1" spans="1:16">
      <c r="A1082" s="483"/>
      <c r="B1082" s="510">
        <v>20</v>
      </c>
      <c r="C1082" s="203" t="s">
        <v>1116</v>
      </c>
      <c r="D1082" s="494" t="s">
        <v>24</v>
      </c>
      <c r="E1082" s="495" t="s">
        <v>53</v>
      </c>
      <c r="F1082" s="497">
        <v>16500</v>
      </c>
      <c r="G1082" s="497">
        <v>16500</v>
      </c>
      <c r="H1082" s="498"/>
      <c r="I1082" s="491">
        <f t="shared" si="87"/>
        <v>16500</v>
      </c>
      <c r="J1082" s="507">
        <f t="shared" si="83"/>
        <v>0</v>
      </c>
      <c r="K1082" s="464">
        <f t="shared" si="84"/>
        <v>0</v>
      </c>
      <c r="L1082" s="464">
        <f>IF(J1082=1,SUM($J$6:J1082),0)</f>
        <v>0</v>
      </c>
      <c r="M1082" s="464">
        <f>IF(K1082=1,SUM($K$6:K1082),0)</f>
        <v>0</v>
      </c>
      <c r="N1082" s="509">
        <f t="shared" si="85"/>
        <v>0</v>
      </c>
      <c r="O1082" s="464">
        <f t="shared" si="86"/>
        <v>0</v>
      </c>
      <c r="P1082" s="464">
        <f>IF(O1082=1,SUM($O$6:O1082),0)</f>
        <v>0</v>
      </c>
    </row>
    <row r="1083" customHeight="1" spans="1:16">
      <c r="A1083" s="483"/>
      <c r="B1083" s="510">
        <v>21</v>
      </c>
      <c r="C1083" s="203" t="s">
        <v>1117</v>
      </c>
      <c r="D1083" s="494" t="s">
        <v>24</v>
      </c>
      <c r="E1083" s="495" t="s">
        <v>53</v>
      </c>
      <c r="F1083" s="497">
        <v>13260</v>
      </c>
      <c r="G1083" s="497">
        <v>13260</v>
      </c>
      <c r="H1083" s="498"/>
      <c r="I1083" s="491">
        <f t="shared" si="87"/>
        <v>13260</v>
      </c>
      <c r="J1083" s="507">
        <f t="shared" si="83"/>
        <v>0</v>
      </c>
      <c r="K1083" s="464">
        <f t="shared" si="84"/>
        <v>0</v>
      </c>
      <c r="L1083" s="464">
        <f>IF(J1083=1,SUM($J$6:J1083),0)</f>
        <v>0</v>
      </c>
      <c r="M1083" s="464">
        <f>IF(K1083=1,SUM($K$6:K1083),0)</f>
        <v>0</v>
      </c>
      <c r="N1083" s="509">
        <f t="shared" si="85"/>
        <v>0</v>
      </c>
      <c r="O1083" s="464">
        <f t="shared" si="86"/>
        <v>0</v>
      </c>
      <c r="P1083" s="464">
        <f>IF(O1083=1,SUM($O$6:O1083),0)</f>
        <v>0</v>
      </c>
    </row>
    <row r="1084" customHeight="1" spans="1:16">
      <c r="A1084" s="483"/>
      <c r="B1084" s="493"/>
      <c r="C1084" s="203" t="s">
        <v>122</v>
      </c>
      <c r="D1084" s="494" t="s">
        <v>122</v>
      </c>
      <c r="E1084" s="495"/>
      <c r="F1084" s="497">
        <v>0</v>
      </c>
      <c r="G1084" s="497">
        <v>0</v>
      </c>
      <c r="H1084" s="498"/>
      <c r="I1084" s="491">
        <f t="shared" si="87"/>
        <v>0</v>
      </c>
      <c r="J1084" s="507">
        <f t="shared" si="83"/>
        <v>0</v>
      </c>
      <c r="K1084" s="464">
        <f t="shared" si="84"/>
        <v>0</v>
      </c>
      <c r="L1084" s="464">
        <f>IF(J1084=1,SUM($J$6:J1084),0)</f>
        <v>0</v>
      </c>
      <c r="M1084" s="464">
        <f>IF(K1084=1,SUM($K$6:K1084),0)</f>
        <v>0</v>
      </c>
      <c r="N1084" s="509">
        <f t="shared" si="85"/>
        <v>0</v>
      </c>
      <c r="O1084" s="464">
        <f t="shared" si="86"/>
        <v>0</v>
      </c>
      <c r="P1084" s="464">
        <f>IF(O1084=1,SUM($O$6:O1084),0)</f>
        <v>0</v>
      </c>
    </row>
    <row r="1085" customHeight="1" spans="1:16">
      <c r="A1085" s="483"/>
      <c r="B1085" s="493" t="s">
        <v>705</v>
      </c>
      <c r="C1085" s="203" t="s">
        <v>728</v>
      </c>
      <c r="D1085" s="494" t="s">
        <v>122</v>
      </c>
      <c r="E1085" s="495"/>
      <c r="F1085" s="497">
        <v>0</v>
      </c>
      <c r="G1085" s="497">
        <v>0</v>
      </c>
      <c r="H1085" s="498"/>
      <c r="I1085" s="491">
        <f t="shared" si="87"/>
        <v>0</v>
      </c>
      <c r="J1085" s="507">
        <f t="shared" si="83"/>
        <v>0</v>
      </c>
      <c r="K1085" s="464">
        <f t="shared" si="84"/>
        <v>0</v>
      </c>
      <c r="L1085" s="464">
        <f>IF(J1085=1,SUM($J$6:J1085),0)</f>
        <v>0</v>
      </c>
      <c r="M1085" s="464">
        <f>IF(K1085=1,SUM($K$6:K1085),0)</f>
        <v>0</v>
      </c>
      <c r="N1085" s="509">
        <f t="shared" si="85"/>
        <v>0</v>
      </c>
      <c r="O1085" s="464">
        <f t="shared" si="86"/>
        <v>0</v>
      </c>
      <c r="P1085" s="464">
        <f>IF(O1085=1,SUM($O$6:O1085),0)</f>
        <v>0</v>
      </c>
    </row>
    <row r="1086" customHeight="1" spans="1:16">
      <c r="A1086" s="483"/>
      <c r="B1086" s="510">
        <v>1</v>
      </c>
      <c r="C1086" s="203" t="s">
        <v>1118</v>
      </c>
      <c r="D1086" s="494" t="s">
        <v>24</v>
      </c>
      <c r="E1086" s="495" t="s">
        <v>53</v>
      </c>
      <c r="F1086" s="497">
        <v>31920</v>
      </c>
      <c r="G1086" s="497">
        <v>31920</v>
      </c>
      <c r="H1086" s="498"/>
      <c r="I1086" s="491">
        <f t="shared" si="87"/>
        <v>31920</v>
      </c>
      <c r="J1086" s="507">
        <f t="shared" si="83"/>
        <v>0</v>
      </c>
      <c r="K1086" s="464">
        <f t="shared" si="84"/>
        <v>0</v>
      </c>
      <c r="L1086" s="464">
        <f>IF(J1086=1,SUM($J$6:J1086),0)</f>
        <v>0</v>
      </c>
      <c r="M1086" s="464">
        <f>IF(K1086=1,SUM($K$6:K1086),0)</f>
        <v>0</v>
      </c>
      <c r="N1086" s="509">
        <f t="shared" si="85"/>
        <v>0</v>
      </c>
      <c r="O1086" s="464">
        <f t="shared" si="86"/>
        <v>0</v>
      </c>
      <c r="P1086" s="464">
        <f>IF(O1086=1,SUM($O$6:O1086),0)</f>
        <v>0</v>
      </c>
    </row>
    <row r="1087" customHeight="1" spans="1:16">
      <c r="A1087" s="483"/>
      <c r="B1087" s="510">
        <v>2</v>
      </c>
      <c r="C1087" s="203" t="s">
        <v>1119</v>
      </c>
      <c r="D1087" s="494" t="s">
        <v>24</v>
      </c>
      <c r="E1087" s="495" t="s">
        <v>53</v>
      </c>
      <c r="F1087" s="497">
        <v>31920</v>
      </c>
      <c r="G1087" s="497">
        <v>31920</v>
      </c>
      <c r="H1087" s="498"/>
      <c r="I1087" s="491">
        <f t="shared" si="87"/>
        <v>31920</v>
      </c>
      <c r="J1087" s="507">
        <f t="shared" si="83"/>
        <v>0</v>
      </c>
      <c r="K1087" s="464">
        <f t="shared" si="84"/>
        <v>0</v>
      </c>
      <c r="L1087" s="464">
        <f>IF(J1087=1,SUM($J$6:J1087),0)</f>
        <v>0</v>
      </c>
      <c r="M1087" s="464">
        <f>IF(K1087=1,SUM($K$6:K1087),0)</f>
        <v>0</v>
      </c>
      <c r="N1087" s="509">
        <f t="shared" si="85"/>
        <v>0</v>
      </c>
      <c r="O1087" s="464">
        <f t="shared" si="86"/>
        <v>0</v>
      </c>
      <c r="P1087" s="464">
        <f>IF(O1087=1,SUM($O$6:O1087),0)</f>
        <v>0</v>
      </c>
    </row>
    <row r="1088" customHeight="1" spans="1:16">
      <c r="A1088" s="483"/>
      <c r="B1088" s="510">
        <v>3</v>
      </c>
      <c r="C1088" s="203" t="s">
        <v>1120</v>
      </c>
      <c r="D1088" s="494" t="s">
        <v>24</v>
      </c>
      <c r="E1088" s="495" t="s">
        <v>53</v>
      </c>
      <c r="F1088" s="497">
        <v>31920</v>
      </c>
      <c r="G1088" s="497">
        <v>31920</v>
      </c>
      <c r="H1088" s="498"/>
      <c r="I1088" s="491">
        <f t="shared" si="87"/>
        <v>31920</v>
      </c>
      <c r="J1088" s="507">
        <f t="shared" si="83"/>
        <v>0</v>
      </c>
      <c r="K1088" s="464">
        <f t="shared" si="84"/>
        <v>0</v>
      </c>
      <c r="L1088" s="464">
        <f>IF(J1088=1,SUM($J$6:J1088),0)</f>
        <v>0</v>
      </c>
      <c r="M1088" s="464">
        <f>IF(K1088=1,SUM($K$6:K1088),0)</f>
        <v>0</v>
      </c>
      <c r="N1088" s="509">
        <f t="shared" si="85"/>
        <v>0</v>
      </c>
      <c r="O1088" s="464">
        <f t="shared" si="86"/>
        <v>0</v>
      </c>
      <c r="P1088" s="464">
        <f>IF(O1088=1,SUM($O$6:O1088),0)</f>
        <v>0</v>
      </c>
    </row>
    <row r="1089" customHeight="1" spans="1:16">
      <c r="A1089" s="483"/>
      <c r="B1089" s="510">
        <v>4</v>
      </c>
      <c r="C1089" s="203" t="s">
        <v>1121</v>
      </c>
      <c r="D1089" s="494" t="s">
        <v>24</v>
      </c>
      <c r="E1089" s="495" t="s">
        <v>53</v>
      </c>
      <c r="F1089" s="497">
        <v>48060</v>
      </c>
      <c r="G1089" s="497">
        <v>48060</v>
      </c>
      <c r="H1089" s="498"/>
      <c r="I1089" s="491">
        <f t="shared" si="87"/>
        <v>48060</v>
      </c>
      <c r="J1089" s="507">
        <f t="shared" si="83"/>
        <v>0</v>
      </c>
      <c r="K1089" s="464">
        <f t="shared" si="84"/>
        <v>0</v>
      </c>
      <c r="L1089" s="464">
        <f>IF(J1089=1,SUM($J$6:J1089),0)</f>
        <v>0</v>
      </c>
      <c r="M1089" s="464">
        <f>IF(K1089=1,SUM($K$6:K1089),0)</f>
        <v>0</v>
      </c>
      <c r="N1089" s="509">
        <f t="shared" si="85"/>
        <v>0</v>
      </c>
      <c r="O1089" s="464">
        <f t="shared" si="86"/>
        <v>0</v>
      </c>
      <c r="P1089" s="464">
        <f>IF(O1089=1,SUM($O$6:O1089),0)</f>
        <v>0</v>
      </c>
    </row>
    <row r="1090" customHeight="1" spans="1:16">
      <c r="A1090" s="483"/>
      <c r="B1090" s="510">
        <v>5</v>
      </c>
      <c r="C1090" s="203" t="s">
        <v>1122</v>
      </c>
      <c r="D1090" s="494" t="s">
        <v>24</v>
      </c>
      <c r="E1090" s="495" t="s">
        <v>53</v>
      </c>
      <c r="F1090" s="497">
        <v>16200</v>
      </c>
      <c r="G1090" s="497">
        <v>16200</v>
      </c>
      <c r="H1090" s="498"/>
      <c r="I1090" s="491">
        <f t="shared" si="87"/>
        <v>16200</v>
      </c>
      <c r="J1090" s="507">
        <f t="shared" si="83"/>
        <v>0</v>
      </c>
      <c r="K1090" s="464">
        <f t="shared" si="84"/>
        <v>0</v>
      </c>
      <c r="L1090" s="464">
        <f>IF(J1090=1,SUM($J$6:J1090),0)</f>
        <v>0</v>
      </c>
      <c r="M1090" s="464">
        <f>IF(K1090=1,SUM($K$6:K1090),0)</f>
        <v>0</v>
      </c>
      <c r="N1090" s="509">
        <f t="shared" si="85"/>
        <v>0</v>
      </c>
      <c r="O1090" s="464">
        <f t="shared" si="86"/>
        <v>0</v>
      </c>
      <c r="P1090" s="464">
        <f>IF(O1090=1,SUM($O$6:O1090),0)</f>
        <v>0</v>
      </c>
    </row>
    <row r="1091" customHeight="1" spans="1:16">
      <c r="A1091" s="483"/>
      <c r="B1091" s="510">
        <v>7</v>
      </c>
      <c r="C1091" s="203" t="s">
        <v>1123</v>
      </c>
      <c r="D1091" s="494" t="s">
        <v>24</v>
      </c>
      <c r="E1091" s="495" t="s">
        <v>53</v>
      </c>
      <c r="F1091" s="497">
        <v>48060</v>
      </c>
      <c r="G1091" s="497">
        <v>48060</v>
      </c>
      <c r="H1091" s="498"/>
      <c r="I1091" s="491">
        <f t="shared" si="87"/>
        <v>48060</v>
      </c>
      <c r="J1091" s="507">
        <f t="shared" si="83"/>
        <v>0</v>
      </c>
      <c r="K1091" s="464">
        <f t="shared" si="84"/>
        <v>0</v>
      </c>
      <c r="L1091" s="464">
        <f>IF(J1091=1,SUM($J$6:J1091),0)</f>
        <v>0</v>
      </c>
      <c r="M1091" s="464">
        <f>IF(K1091=1,SUM($K$6:K1091),0)</f>
        <v>0</v>
      </c>
      <c r="N1091" s="509">
        <f t="shared" si="85"/>
        <v>0</v>
      </c>
      <c r="O1091" s="464">
        <f t="shared" si="86"/>
        <v>0</v>
      </c>
      <c r="P1091" s="464">
        <f>IF(O1091=1,SUM($O$6:O1091),0)</f>
        <v>0</v>
      </c>
    </row>
    <row r="1092" customHeight="1" spans="1:16">
      <c r="A1092" s="483"/>
      <c r="B1092" s="510">
        <v>8</v>
      </c>
      <c r="C1092" s="203" t="s">
        <v>1124</v>
      </c>
      <c r="D1092" s="494" t="s">
        <v>24</v>
      </c>
      <c r="E1092" s="495" t="s">
        <v>53</v>
      </c>
      <c r="F1092" s="497">
        <v>50400</v>
      </c>
      <c r="G1092" s="497">
        <v>50400</v>
      </c>
      <c r="H1092" s="498"/>
      <c r="I1092" s="491">
        <f t="shared" si="87"/>
        <v>50400</v>
      </c>
      <c r="J1092" s="507">
        <f t="shared" si="83"/>
        <v>0</v>
      </c>
      <c r="K1092" s="464">
        <f t="shared" si="84"/>
        <v>0</v>
      </c>
      <c r="L1092" s="464">
        <f>IF(J1092=1,SUM($J$6:J1092),0)</f>
        <v>0</v>
      </c>
      <c r="M1092" s="464">
        <f>IF(K1092=1,SUM($K$6:K1092),0)</f>
        <v>0</v>
      </c>
      <c r="N1092" s="509">
        <f t="shared" si="85"/>
        <v>0</v>
      </c>
      <c r="O1092" s="464">
        <f t="shared" si="86"/>
        <v>0</v>
      </c>
      <c r="P1092" s="464">
        <f>IF(O1092=1,SUM($O$6:O1092),0)</f>
        <v>0</v>
      </c>
    </row>
    <row r="1093" customHeight="1" spans="1:16">
      <c r="A1093" s="483"/>
      <c r="B1093" s="510">
        <v>9</v>
      </c>
      <c r="C1093" s="203" t="s">
        <v>1125</v>
      </c>
      <c r="D1093" s="494" t="s">
        <v>24</v>
      </c>
      <c r="E1093" s="495" t="s">
        <v>53</v>
      </c>
      <c r="F1093" s="497">
        <v>26400</v>
      </c>
      <c r="G1093" s="497">
        <v>26400</v>
      </c>
      <c r="H1093" s="498"/>
      <c r="I1093" s="491">
        <f t="shared" si="87"/>
        <v>26400</v>
      </c>
      <c r="J1093" s="507">
        <f t="shared" si="83"/>
        <v>0</v>
      </c>
      <c r="K1093" s="464">
        <f t="shared" si="84"/>
        <v>0</v>
      </c>
      <c r="L1093" s="464">
        <f>IF(J1093=1,SUM($J$6:J1093),0)</f>
        <v>0</v>
      </c>
      <c r="M1093" s="464">
        <f>IF(K1093=1,SUM($K$6:K1093),0)</f>
        <v>0</v>
      </c>
      <c r="N1093" s="509">
        <f t="shared" si="85"/>
        <v>0</v>
      </c>
      <c r="O1093" s="464">
        <f t="shared" si="86"/>
        <v>0</v>
      </c>
      <c r="P1093" s="464">
        <f>IF(O1093=1,SUM($O$6:O1093),0)</f>
        <v>0</v>
      </c>
    </row>
    <row r="1094" customHeight="1" spans="1:16">
      <c r="A1094" s="483"/>
      <c r="B1094" s="510">
        <v>10</v>
      </c>
      <c r="C1094" s="203" t="s">
        <v>1126</v>
      </c>
      <c r="D1094" s="494" t="s">
        <v>24</v>
      </c>
      <c r="E1094" s="495" t="s">
        <v>53</v>
      </c>
      <c r="F1094" s="497">
        <v>42180</v>
      </c>
      <c r="G1094" s="497">
        <v>42180</v>
      </c>
      <c r="H1094" s="498"/>
      <c r="I1094" s="491">
        <f t="shared" si="87"/>
        <v>42180</v>
      </c>
      <c r="J1094" s="507">
        <f t="shared" si="83"/>
        <v>0</v>
      </c>
      <c r="K1094" s="464">
        <f t="shared" si="84"/>
        <v>0</v>
      </c>
      <c r="L1094" s="464">
        <f>IF(J1094=1,SUM($J$6:J1094),0)</f>
        <v>0</v>
      </c>
      <c r="M1094" s="464">
        <f>IF(K1094=1,SUM($K$6:K1094),0)</f>
        <v>0</v>
      </c>
      <c r="N1094" s="509">
        <f t="shared" si="85"/>
        <v>0</v>
      </c>
      <c r="O1094" s="464">
        <f t="shared" si="86"/>
        <v>0</v>
      </c>
      <c r="P1094" s="464">
        <f>IF(O1094=1,SUM($O$6:O1094),0)</f>
        <v>0</v>
      </c>
    </row>
    <row r="1095" customHeight="1" spans="1:16">
      <c r="A1095" s="483"/>
      <c r="B1095" s="510">
        <v>11</v>
      </c>
      <c r="C1095" s="203" t="s">
        <v>1127</v>
      </c>
      <c r="D1095" s="494" t="s">
        <v>24</v>
      </c>
      <c r="E1095" s="495" t="s">
        <v>53</v>
      </c>
      <c r="F1095" s="497">
        <v>42180</v>
      </c>
      <c r="G1095" s="497">
        <v>42180</v>
      </c>
      <c r="H1095" s="498"/>
      <c r="I1095" s="491">
        <f t="shared" si="87"/>
        <v>42180</v>
      </c>
      <c r="J1095" s="507">
        <f t="shared" si="83"/>
        <v>0</v>
      </c>
      <c r="K1095" s="464">
        <f t="shared" si="84"/>
        <v>0</v>
      </c>
      <c r="L1095" s="464">
        <f>IF(J1095=1,SUM($J$6:J1095),0)</f>
        <v>0</v>
      </c>
      <c r="M1095" s="464">
        <f>IF(K1095=1,SUM($K$6:K1095),0)</f>
        <v>0</v>
      </c>
      <c r="N1095" s="509">
        <f t="shared" si="85"/>
        <v>0</v>
      </c>
      <c r="O1095" s="464">
        <f t="shared" si="86"/>
        <v>0</v>
      </c>
      <c r="P1095" s="464">
        <f>IF(O1095=1,SUM($O$6:O1095),0)</f>
        <v>0</v>
      </c>
    </row>
    <row r="1096" customHeight="1" spans="1:16">
      <c r="A1096" s="483"/>
      <c r="B1096" s="510">
        <v>12</v>
      </c>
      <c r="C1096" s="203" t="s">
        <v>1128</v>
      </c>
      <c r="D1096" s="494" t="s">
        <v>24</v>
      </c>
      <c r="E1096" s="495" t="s">
        <v>53</v>
      </c>
      <c r="F1096" s="497">
        <v>27120</v>
      </c>
      <c r="G1096" s="497">
        <v>27120</v>
      </c>
      <c r="H1096" s="498"/>
      <c r="I1096" s="491">
        <f t="shared" si="87"/>
        <v>27120</v>
      </c>
      <c r="J1096" s="507">
        <f t="shared" si="83"/>
        <v>0</v>
      </c>
      <c r="K1096" s="464">
        <f t="shared" si="84"/>
        <v>0</v>
      </c>
      <c r="L1096" s="464">
        <f>IF(J1096=1,SUM($J$6:J1096),0)</f>
        <v>0</v>
      </c>
      <c r="M1096" s="464">
        <f>IF(K1096=1,SUM($K$6:K1096),0)</f>
        <v>0</v>
      </c>
      <c r="N1096" s="509">
        <f t="shared" si="85"/>
        <v>0</v>
      </c>
      <c r="O1096" s="464">
        <f t="shared" si="86"/>
        <v>0</v>
      </c>
      <c r="P1096" s="464">
        <f>IF(O1096=1,SUM($O$6:O1096),0)</f>
        <v>0</v>
      </c>
    </row>
    <row r="1097" customHeight="1" spans="1:16">
      <c r="A1097" s="483"/>
      <c r="B1097" s="510">
        <v>13</v>
      </c>
      <c r="C1097" s="203" t="s">
        <v>1129</v>
      </c>
      <c r="D1097" s="494" t="s">
        <v>24</v>
      </c>
      <c r="E1097" s="495" t="s">
        <v>53</v>
      </c>
      <c r="F1097" s="497">
        <v>46800</v>
      </c>
      <c r="G1097" s="497">
        <v>46800</v>
      </c>
      <c r="H1097" s="498"/>
      <c r="I1097" s="491">
        <f t="shared" si="87"/>
        <v>46800</v>
      </c>
      <c r="J1097" s="507">
        <f t="shared" ref="J1097:J1160" si="88">IF(D1097="MDU-KD",1,0)</f>
        <v>0</v>
      </c>
      <c r="K1097" s="464">
        <f t="shared" ref="K1097:K1160" si="89">IF(D1097="HDW",1,0)</f>
        <v>0</v>
      </c>
      <c r="L1097" s="464">
        <f>IF(J1097=1,SUM($J$6:J1097),0)</f>
        <v>0</v>
      </c>
      <c r="M1097" s="464">
        <f>IF(K1097=1,SUM($K$6:K1097),0)</f>
        <v>0</v>
      </c>
      <c r="N1097" s="509">
        <f t="shared" ref="N1097:N1160" si="90">IF(L1097=0,M1097,L1097)</f>
        <v>0</v>
      </c>
      <c r="O1097" s="464">
        <f t="shared" ref="O1097:O1160" si="91">IF(E1097=0,0,IF(LEFT(C1097,11)="Tiang Beton",1,0))</f>
        <v>0</v>
      </c>
      <c r="P1097" s="464">
        <f>IF(O1097=1,SUM($O$6:O1097),0)</f>
        <v>0</v>
      </c>
    </row>
    <row r="1098" customHeight="1" spans="1:16">
      <c r="A1098" s="483"/>
      <c r="B1098" s="510">
        <v>14</v>
      </c>
      <c r="C1098" s="203" t="s">
        <v>1130</v>
      </c>
      <c r="D1098" s="494" t="s">
        <v>24</v>
      </c>
      <c r="E1098" s="495" t="s">
        <v>53</v>
      </c>
      <c r="F1098" s="497">
        <v>46800</v>
      </c>
      <c r="G1098" s="497">
        <v>46800</v>
      </c>
      <c r="H1098" s="498"/>
      <c r="I1098" s="491">
        <f t="shared" si="87"/>
        <v>46800</v>
      </c>
      <c r="J1098" s="507">
        <f t="shared" si="88"/>
        <v>0</v>
      </c>
      <c r="K1098" s="464">
        <f t="shared" si="89"/>
        <v>0</v>
      </c>
      <c r="L1098" s="464">
        <f>IF(J1098=1,SUM($J$6:J1098),0)</f>
        <v>0</v>
      </c>
      <c r="M1098" s="464">
        <f>IF(K1098=1,SUM($K$6:K1098),0)</f>
        <v>0</v>
      </c>
      <c r="N1098" s="509">
        <f t="shared" si="90"/>
        <v>0</v>
      </c>
      <c r="O1098" s="464">
        <f t="shared" si="91"/>
        <v>0</v>
      </c>
      <c r="P1098" s="464">
        <f>IF(O1098=1,SUM($O$6:O1098),0)</f>
        <v>0</v>
      </c>
    </row>
    <row r="1099" customHeight="1" spans="1:16">
      <c r="A1099" s="483"/>
      <c r="B1099" s="510">
        <v>15</v>
      </c>
      <c r="C1099" s="203" t="s">
        <v>1131</v>
      </c>
      <c r="D1099" s="494" t="s">
        <v>24</v>
      </c>
      <c r="E1099" s="495" t="s">
        <v>53</v>
      </c>
      <c r="F1099" s="497">
        <v>45240</v>
      </c>
      <c r="G1099" s="497">
        <v>45240</v>
      </c>
      <c r="H1099" s="498"/>
      <c r="I1099" s="491">
        <f t="shared" si="87"/>
        <v>45240</v>
      </c>
      <c r="J1099" s="507">
        <f t="shared" si="88"/>
        <v>0</v>
      </c>
      <c r="K1099" s="464">
        <f t="shared" si="89"/>
        <v>0</v>
      </c>
      <c r="L1099" s="464">
        <f>IF(J1099=1,SUM($J$6:J1099),0)</f>
        <v>0</v>
      </c>
      <c r="M1099" s="464">
        <f>IF(K1099=1,SUM($K$6:K1099),0)</f>
        <v>0</v>
      </c>
      <c r="N1099" s="509">
        <f t="shared" si="90"/>
        <v>0</v>
      </c>
      <c r="O1099" s="464">
        <f t="shared" si="91"/>
        <v>0</v>
      </c>
      <c r="P1099" s="464">
        <f>IF(O1099=1,SUM($O$6:O1099),0)</f>
        <v>0</v>
      </c>
    </row>
    <row r="1100" customHeight="1" spans="1:16">
      <c r="A1100" s="483"/>
      <c r="B1100" s="510">
        <v>16</v>
      </c>
      <c r="C1100" s="203" t="s">
        <v>1132</v>
      </c>
      <c r="D1100" s="494" t="s">
        <v>24</v>
      </c>
      <c r="E1100" s="495" t="s">
        <v>53</v>
      </c>
      <c r="F1100" s="497">
        <v>22740</v>
      </c>
      <c r="G1100" s="497">
        <v>22740</v>
      </c>
      <c r="H1100" s="498"/>
      <c r="I1100" s="491">
        <f t="shared" si="87"/>
        <v>22740</v>
      </c>
      <c r="J1100" s="507">
        <f t="shared" si="88"/>
        <v>0</v>
      </c>
      <c r="K1100" s="464">
        <f t="shared" si="89"/>
        <v>0</v>
      </c>
      <c r="L1100" s="464">
        <f>IF(J1100=1,SUM($J$6:J1100),0)</f>
        <v>0</v>
      </c>
      <c r="M1100" s="464">
        <f>IF(K1100=1,SUM($K$6:K1100),0)</f>
        <v>0</v>
      </c>
      <c r="N1100" s="509">
        <f t="shared" si="90"/>
        <v>0</v>
      </c>
      <c r="O1100" s="464">
        <f t="shared" si="91"/>
        <v>0</v>
      </c>
      <c r="P1100" s="464">
        <f>IF(O1100=1,SUM($O$6:O1100),0)</f>
        <v>0</v>
      </c>
    </row>
    <row r="1101" customHeight="1" spans="1:16">
      <c r="A1101" s="483"/>
      <c r="B1101" s="510">
        <v>17</v>
      </c>
      <c r="C1101" s="203" t="s">
        <v>1133</v>
      </c>
      <c r="D1101" s="494" t="s">
        <v>24</v>
      </c>
      <c r="E1101" s="495" t="s">
        <v>53</v>
      </c>
      <c r="F1101" s="497">
        <v>22740</v>
      </c>
      <c r="G1101" s="497">
        <v>22740</v>
      </c>
      <c r="H1101" s="498"/>
      <c r="I1101" s="491">
        <f t="shared" si="87"/>
        <v>22740</v>
      </c>
      <c r="J1101" s="507">
        <f t="shared" si="88"/>
        <v>0</v>
      </c>
      <c r="K1101" s="464">
        <f t="shared" si="89"/>
        <v>0</v>
      </c>
      <c r="L1101" s="464">
        <f>IF(J1101=1,SUM($J$6:J1101),0)</f>
        <v>0</v>
      </c>
      <c r="M1101" s="464">
        <f>IF(K1101=1,SUM($K$6:K1101),0)</f>
        <v>0</v>
      </c>
      <c r="N1101" s="509">
        <f t="shared" si="90"/>
        <v>0</v>
      </c>
      <c r="O1101" s="464">
        <f t="shared" si="91"/>
        <v>0</v>
      </c>
      <c r="P1101" s="464">
        <f>IF(O1101=1,SUM($O$6:O1101),0)</f>
        <v>0</v>
      </c>
    </row>
    <row r="1102" customHeight="1" spans="1:16">
      <c r="A1102" s="483"/>
      <c r="B1102" s="510">
        <v>18</v>
      </c>
      <c r="C1102" s="203" t="s">
        <v>1134</v>
      </c>
      <c r="D1102" s="494" t="s">
        <v>24</v>
      </c>
      <c r="E1102" s="495" t="s">
        <v>53</v>
      </c>
      <c r="F1102" s="497">
        <v>24420</v>
      </c>
      <c r="G1102" s="497">
        <v>24420</v>
      </c>
      <c r="H1102" s="498"/>
      <c r="I1102" s="491">
        <f t="shared" si="87"/>
        <v>24420</v>
      </c>
      <c r="J1102" s="507">
        <f t="shared" si="88"/>
        <v>0</v>
      </c>
      <c r="K1102" s="464">
        <f t="shared" si="89"/>
        <v>0</v>
      </c>
      <c r="L1102" s="464">
        <f>IF(J1102=1,SUM($J$6:J1102),0)</f>
        <v>0</v>
      </c>
      <c r="M1102" s="464">
        <f>IF(K1102=1,SUM($K$6:K1102),0)</f>
        <v>0</v>
      </c>
      <c r="N1102" s="509">
        <f t="shared" si="90"/>
        <v>0</v>
      </c>
      <c r="O1102" s="464">
        <f t="shared" si="91"/>
        <v>0</v>
      </c>
      <c r="P1102" s="464">
        <f>IF(O1102=1,SUM($O$6:O1102),0)</f>
        <v>0</v>
      </c>
    </row>
    <row r="1103" customHeight="1" spans="1:16">
      <c r="A1103" s="483"/>
      <c r="B1103" s="510">
        <v>19</v>
      </c>
      <c r="C1103" s="203" t="s">
        <v>1135</v>
      </c>
      <c r="D1103" s="494" t="s">
        <v>24</v>
      </c>
      <c r="E1103" s="495" t="s">
        <v>53</v>
      </c>
      <c r="F1103" s="497">
        <v>24420</v>
      </c>
      <c r="G1103" s="497">
        <v>24420</v>
      </c>
      <c r="H1103" s="498"/>
      <c r="I1103" s="491">
        <f t="shared" si="87"/>
        <v>24420</v>
      </c>
      <c r="J1103" s="507">
        <f t="shared" si="88"/>
        <v>0</v>
      </c>
      <c r="K1103" s="464">
        <f t="shared" si="89"/>
        <v>0</v>
      </c>
      <c r="L1103" s="464">
        <f>IF(J1103=1,SUM($J$6:J1103),0)</f>
        <v>0</v>
      </c>
      <c r="M1103" s="464">
        <f>IF(K1103=1,SUM($K$6:K1103),0)</f>
        <v>0</v>
      </c>
      <c r="N1103" s="509">
        <f t="shared" si="90"/>
        <v>0</v>
      </c>
      <c r="O1103" s="464">
        <f t="shared" si="91"/>
        <v>0</v>
      </c>
      <c r="P1103" s="464">
        <f>IF(O1103=1,SUM($O$6:O1103),0)</f>
        <v>0</v>
      </c>
    </row>
    <row r="1104" customHeight="1" spans="1:16">
      <c r="A1104" s="483"/>
      <c r="B1104" s="510">
        <v>20</v>
      </c>
      <c r="C1104" s="203" t="s">
        <v>1136</v>
      </c>
      <c r="D1104" s="494" t="s">
        <v>24</v>
      </c>
      <c r="E1104" s="495" t="s">
        <v>53</v>
      </c>
      <c r="F1104" s="497">
        <v>24420</v>
      </c>
      <c r="G1104" s="497">
        <v>24420</v>
      </c>
      <c r="H1104" s="498"/>
      <c r="I1104" s="491">
        <f t="shared" si="87"/>
        <v>24420</v>
      </c>
      <c r="J1104" s="507">
        <f t="shared" si="88"/>
        <v>0</v>
      </c>
      <c r="K1104" s="464">
        <f t="shared" si="89"/>
        <v>0</v>
      </c>
      <c r="L1104" s="464">
        <f>IF(J1104=1,SUM($J$6:J1104),0)</f>
        <v>0</v>
      </c>
      <c r="M1104" s="464">
        <f>IF(K1104=1,SUM($K$6:K1104),0)</f>
        <v>0</v>
      </c>
      <c r="N1104" s="509">
        <f t="shared" si="90"/>
        <v>0</v>
      </c>
      <c r="O1104" s="464">
        <f t="shared" si="91"/>
        <v>0</v>
      </c>
      <c r="P1104" s="464">
        <f>IF(O1104=1,SUM($O$6:O1104),0)</f>
        <v>0</v>
      </c>
    </row>
    <row r="1105" customHeight="1" spans="1:16">
      <c r="A1105" s="483"/>
      <c r="B1105" s="510">
        <v>21</v>
      </c>
      <c r="C1105" s="203" t="s">
        <v>1137</v>
      </c>
      <c r="D1105" s="494" t="s">
        <v>24</v>
      </c>
      <c r="E1105" s="495" t="s">
        <v>53</v>
      </c>
      <c r="F1105" s="497">
        <v>24420</v>
      </c>
      <c r="G1105" s="497">
        <v>24420</v>
      </c>
      <c r="H1105" s="498"/>
      <c r="I1105" s="491">
        <f t="shared" si="87"/>
        <v>24420</v>
      </c>
      <c r="J1105" s="507">
        <f t="shared" si="88"/>
        <v>0</v>
      </c>
      <c r="K1105" s="464">
        <f t="shared" si="89"/>
        <v>0</v>
      </c>
      <c r="L1105" s="464">
        <f>IF(J1105=1,SUM($J$6:J1105),0)</f>
        <v>0</v>
      </c>
      <c r="M1105" s="464">
        <f>IF(K1105=1,SUM($K$6:K1105),0)</f>
        <v>0</v>
      </c>
      <c r="N1105" s="509">
        <f t="shared" si="90"/>
        <v>0</v>
      </c>
      <c r="O1105" s="464">
        <f t="shared" si="91"/>
        <v>0</v>
      </c>
      <c r="P1105" s="464">
        <f>IF(O1105=1,SUM($O$6:O1105),0)</f>
        <v>0</v>
      </c>
    </row>
    <row r="1106" customHeight="1" spans="1:16">
      <c r="A1106" s="483"/>
      <c r="B1106" s="510">
        <v>22</v>
      </c>
      <c r="C1106" s="203" t="s">
        <v>1138</v>
      </c>
      <c r="D1106" s="494" t="s">
        <v>24</v>
      </c>
      <c r="E1106" s="495" t="s">
        <v>53</v>
      </c>
      <c r="F1106" s="497">
        <v>21720</v>
      </c>
      <c r="G1106" s="497">
        <v>21720</v>
      </c>
      <c r="H1106" s="498"/>
      <c r="I1106" s="491">
        <f t="shared" si="87"/>
        <v>21720</v>
      </c>
      <c r="J1106" s="507">
        <f t="shared" si="88"/>
        <v>0</v>
      </c>
      <c r="K1106" s="464">
        <f t="shared" si="89"/>
        <v>0</v>
      </c>
      <c r="L1106" s="464">
        <f>IF(J1106=1,SUM($J$6:J1106),0)</f>
        <v>0</v>
      </c>
      <c r="M1106" s="464">
        <f>IF(K1106=1,SUM($K$6:K1106),0)</f>
        <v>0</v>
      </c>
      <c r="N1106" s="509">
        <f t="shared" si="90"/>
        <v>0</v>
      </c>
      <c r="O1106" s="464">
        <f t="shared" si="91"/>
        <v>0</v>
      </c>
      <c r="P1106" s="464">
        <f>IF(O1106=1,SUM($O$6:O1106),0)</f>
        <v>0</v>
      </c>
    </row>
    <row r="1107" customHeight="1" spans="1:16">
      <c r="A1107" s="483"/>
      <c r="B1107" s="510">
        <v>23</v>
      </c>
      <c r="C1107" s="203" t="s">
        <v>1139</v>
      </c>
      <c r="D1107" s="494" t="s">
        <v>24</v>
      </c>
      <c r="E1107" s="495" t="s">
        <v>53</v>
      </c>
      <c r="F1107" s="497">
        <v>20100</v>
      </c>
      <c r="G1107" s="497">
        <v>20100</v>
      </c>
      <c r="H1107" s="498"/>
      <c r="I1107" s="491">
        <f t="shared" si="87"/>
        <v>20100</v>
      </c>
      <c r="J1107" s="507">
        <f t="shared" si="88"/>
        <v>0</v>
      </c>
      <c r="K1107" s="464">
        <f t="shared" si="89"/>
        <v>0</v>
      </c>
      <c r="L1107" s="464">
        <f>IF(J1107=1,SUM($J$6:J1107),0)</f>
        <v>0</v>
      </c>
      <c r="M1107" s="464">
        <f>IF(K1107=1,SUM($K$6:K1107),0)</f>
        <v>0</v>
      </c>
      <c r="N1107" s="509">
        <f t="shared" si="90"/>
        <v>0</v>
      </c>
      <c r="O1107" s="464">
        <f t="shared" si="91"/>
        <v>0</v>
      </c>
      <c r="P1107" s="464">
        <f>IF(O1107=1,SUM($O$6:O1107),0)</f>
        <v>0</v>
      </c>
    </row>
    <row r="1108" customHeight="1" spans="1:16">
      <c r="A1108" s="483"/>
      <c r="B1108" s="510">
        <v>24</v>
      </c>
      <c r="C1108" s="203" t="s">
        <v>1140</v>
      </c>
      <c r="D1108" s="494" t="s">
        <v>24</v>
      </c>
      <c r="E1108" s="495" t="s">
        <v>53</v>
      </c>
      <c r="F1108" s="497">
        <v>20100</v>
      </c>
      <c r="G1108" s="497">
        <v>20100</v>
      </c>
      <c r="H1108" s="498"/>
      <c r="I1108" s="491">
        <f t="shared" si="87"/>
        <v>20100</v>
      </c>
      <c r="J1108" s="507">
        <f t="shared" si="88"/>
        <v>0</v>
      </c>
      <c r="K1108" s="464">
        <f t="shared" si="89"/>
        <v>0</v>
      </c>
      <c r="L1108" s="464">
        <f>IF(J1108=1,SUM($J$6:J1108),0)</f>
        <v>0</v>
      </c>
      <c r="M1108" s="464">
        <f>IF(K1108=1,SUM($K$6:K1108),0)</f>
        <v>0</v>
      </c>
      <c r="N1108" s="509">
        <f t="shared" si="90"/>
        <v>0</v>
      </c>
      <c r="O1108" s="464">
        <f t="shared" si="91"/>
        <v>0</v>
      </c>
      <c r="P1108" s="464">
        <f>IF(O1108=1,SUM($O$6:O1108),0)</f>
        <v>0</v>
      </c>
    </row>
    <row r="1109" customHeight="1" spans="1:16">
      <c r="A1109" s="483"/>
      <c r="B1109" s="510">
        <v>25</v>
      </c>
      <c r="C1109" s="203" t="s">
        <v>1141</v>
      </c>
      <c r="D1109" s="494" t="s">
        <v>24</v>
      </c>
      <c r="E1109" s="495" t="s">
        <v>53</v>
      </c>
      <c r="F1109" s="497">
        <v>20100</v>
      </c>
      <c r="G1109" s="497">
        <v>20100</v>
      </c>
      <c r="H1109" s="498"/>
      <c r="I1109" s="491">
        <f t="shared" si="87"/>
        <v>20100</v>
      </c>
      <c r="J1109" s="507">
        <f t="shared" si="88"/>
        <v>0</v>
      </c>
      <c r="K1109" s="464">
        <f t="shared" si="89"/>
        <v>0</v>
      </c>
      <c r="L1109" s="464">
        <f>IF(J1109=1,SUM($J$6:J1109),0)</f>
        <v>0</v>
      </c>
      <c r="M1109" s="464">
        <f>IF(K1109=1,SUM($K$6:K1109),0)</f>
        <v>0</v>
      </c>
      <c r="N1109" s="509">
        <f t="shared" si="90"/>
        <v>0</v>
      </c>
      <c r="O1109" s="464">
        <f t="shared" si="91"/>
        <v>0</v>
      </c>
      <c r="P1109" s="464">
        <f>IF(O1109=1,SUM($O$6:O1109),0)</f>
        <v>0</v>
      </c>
    </row>
    <row r="1110" customHeight="1" spans="1:16">
      <c r="A1110" s="483"/>
      <c r="B1110" s="510">
        <v>26</v>
      </c>
      <c r="C1110" s="203" t="s">
        <v>1142</v>
      </c>
      <c r="D1110" s="494" t="s">
        <v>24</v>
      </c>
      <c r="E1110" s="495" t="s">
        <v>53</v>
      </c>
      <c r="F1110" s="497">
        <v>20100</v>
      </c>
      <c r="G1110" s="497">
        <v>20100</v>
      </c>
      <c r="H1110" s="498"/>
      <c r="I1110" s="491">
        <f t="shared" si="87"/>
        <v>20100</v>
      </c>
      <c r="J1110" s="507">
        <f t="shared" si="88"/>
        <v>0</v>
      </c>
      <c r="K1110" s="464">
        <f t="shared" si="89"/>
        <v>0</v>
      </c>
      <c r="L1110" s="464">
        <f>IF(J1110=1,SUM($J$6:J1110),0)</f>
        <v>0</v>
      </c>
      <c r="M1110" s="464">
        <f>IF(K1110=1,SUM($K$6:K1110),0)</f>
        <v>0</v>
      </c>
      <c r="N1110" s="509">
        <f t="shared" si="90"/>
        <v>0</v>
      </c>
      <c r="O1110" s="464">
        <f t="shared" si="91"/>
        <v>0</v>
      </c>
      <c r="P1110" s="464">
        <f>IF(O1110=1,SUM($O$6:O1110),0)</f>
        <v>0</v>
      </c>
    </row>
    <row r="1111" customHeight="1" spans="1:16">
      <c r="A1111" s="483"/>
      <c r="B1111" s="510">
        <v>27</v>
      </c>
      <c r="C1111" s="203" t="s">
        <v>1143</v>
      </c>
      <c r="D1111" s="494" t="s">
        <v>24</v>
      </c>
      <c r="E1111" s="495" t="s">
        <v>53</v>
      </c>
      <c r="F1111" s="497">
        <v>42240</v>
      </c>
      <c r="G1111" s="497">
        <v>42240</v>
      </c>
      <c r="H1111" s="498"/>
      <c r="I1111" s="491">
        <f t="shared" si="87"/>
        <v>42240</v>
      </c>
      <c r="J1111" s="507">
        <f t="shared" si="88"/>
        <v>0</v>
      </c>
      <c r="K1111" s="464">
        <f t="shared" si="89"/>
        <v>0</v>
      </c>
      <c r="L1111" s="464">
        <f>IF(J1111=1,SUM($J$6:J1111),0)</f>
        <v>0</v>
      </c>
      <c r="M1111" s="464">
        <f>IF(K1111=1,SUM($K$6:K1111),0)</f>
        <v>0</v>
      </c>
      <c r="N1111" s="509">
        <f t="shared" si="90"/>
        <v>0</v>
      </c>
      <c r="O1111" s="464">
        <f t="shared" si="91"/>
        <v>0</v>
      </c>
      <c r="P1111" s="464">
        <f>IF(O1111=1,SUM($O$6:O1111),0)</f>
        <v>0</v>
      </c>
    </row>
    <row r="1112" customHeight="1" spans="1:16">
      <c r="A1112" s="483"/>
      <c r="B1112" s="510">
        <v>28</v>
      </c>
      <c r="C1112" s="203" t="s">
        <v>1144</v>
      </c>
      <c r="D1112" s="494" t="s">
        <v>24</v>
      </c>
      <c r="E1112" s="495" t="s">
        <v>53</v>
      </c>
      <c r="F1112" s="497">
        <v>42240</v>
      </c>
      <c r="G1112" s="497">
        <v>42240</v>
      </c>
      <c r="H1112" s="498"/>
      <c r="I1112" s="491">
        <f t="shared" si="87"/>
        <v>42240</v>
      </c>
      <c r="J1112" s="507">
        <f t="shared" si="88"/>
        <v>0</v>
      </c>
      <c r="K1112" s="464">
        <f t="shared" si="89"/>
        <v>0</v>
      </c>
      <c r="L1112" s="464">
        <f>IF(J1112=1,SUM($J$6:J1112),0)</f>
        <v>0</v>
      </c>
      <c r="M1112" s="464">
        <f>IF(K1112=1,SUM($K$6:K1112),0)</f>
        <v>0</v>
      </c>
      <c r="N1112" s="509">
        <f t="shared" si="90"/>
        <v>0</v>
      </c>
      <c r="O1112" s="464">
        <f t="shared" si="91"/>
        <v>0</v>
      </c>
      <c r="P1112" s="464">
        <f>IF(O1112=1,SUM($O$6:O1112),0)</f>
        <v>0</v>
      </c>
    </row>
    <row r="1113" customHeight="1" spans="1:16">
      <c r="A1113" s="483"/>
      <c r="B1113" s="510">
        <v>29</v>
      </c>
      <c r="C1113" s="203" t="s">
        <v>1145</v>
      </c>
      <c r="D1113" s="494" t="s">
        <v>24</v>
      </c>
      <c r="E1113" s="495" t="s">
        <v>53</v>
      </c>
      <c r="F1113" s="497">
        <v>40260</v>
      </c>
      <c r="G1113" s="497">
        <v>40260</v>
      </c>
      <c r="H1113" s="498"/>
      <c r="I1113" s="491">
        <f t="shared" si="87"/>
        <v>40260</v>
      </c>
      <c r="J1113" s="507">
        <f t="shared" si="88"/>
        <v>0</v>
      </c>
      <c r="K1113" s="464">
        <f t="shared" si="89"/>
        <v>0</v>
      </c>
      <c r="L1113" s="464">
        <f>IF(J1113=1,SUM($J$6:J1113),0)</f>
        <v>0</v>
      </c>
      <c r="M1113" s="464">
        <f>IF(K1113=1,SUM($K$6:K1113),0)</f>
        <v>0</v>
      </c>
      <c r="N1113" s="509">
        <f t="shared" si="90"/>
        <v>0</v>
      </c>
      <c r="O1113" s="464">
        <f t="shared" si="91"/>
        <v>0</v>
      </c>
      <c r="P1113" s="464">
        <f>IF(O1113=1,SUM($O$6:O1113),0)</f>
        <v>0</v>
      </c>
    </row>
    <row r="1114" customHeight="1" spans="1:16">
      <c r="A1114" s="483"/>
      <c r="B1114" s="510">
        <v>30</v>
      </c>
      <c r="C1114" s="203" t="s">
        <v>1146</v>
      </c>
      <c r="D1114" s="494" t="s">
        <v>24</v>
      </c>
      <c r="E1114" s="495" t="s">
        <v>53</v>
      </c>
      <c r="F1114" s="497">
        <v>28020</v>
      </c>
      <c r="G1114" s="497">
        <v>28020</v>
      </c>
      <c r="H1114" s="498"/>
      <c r="I1114" s="491">
        <f t="shared" si="87"/>
        <v>28020</v>
      </c>
      <c r="J1114" s="507">
        <f t="shared" si="88"/>
        <v>0</v>
      </c>
      <c r="K1114" s="464">
        <f t="shared" si="89"/>
        <v>0</v>
      </c>
      <c r="L1114" s="464">
        <f>IF(J1114=1,SUM($J$6:J1114),0)</f>
        <v>0</v>
      </c>
      <c r="M1114" s="464">
        <f>IF(K1114=1,SUM($K$6:K1114),0)</f>
        <v>0</v>
      </c>
      <c r="N1114" s="509">
        <f t="shared" si="90"/>
        <v>0</v>
      </c>
      <c r="O1114" s="464">
        <f t="shared" si="91"/>
        <v>0</v>
      </c>
      <c r="P1114" s="464">
        <f>IF(O1114=1,SUM($O$6:O1114),0)</f>
        <v>0</v>
      </c>
    </row>
    <row r="1115" customHeight="1" spans="1:16">
      <c r="A1115" s="483"/>
      <c r="B1115" s="510">
        <v>31</v>
      </c>
      <c r="C1115" s="203" t="s">
        <v>1147</v>
      </c>
      <c r="D1115" s="494" t="s">
        <v>24</v>
      </c>
      <c r="E1115" s="495" t="s">
        <v>53</v>
      </c>
      <c r="F1115" s="497">
        <v>28020</v>
      </c>
      <c r="G1115" s="497">
        <v>28020</v>
      </c>
      <c r="H1115" s="498"/>
      <c r="I1115" s="491">
        <f t="shared" si="87"/>
        <v>28020</v>
      </c>
      <c r="J1115" s="507">
        <f t="shared" si="88"/>
        <v>0</v>
      </c>
      <c r="K1115" s="464">
        <f t="shared" si="89"/>
        <v>0</v>
      </c>
      <c r="L1115" s="464">
        <f>IF(J1115=1,SUM($J$6:J1115),0)</f>
        <v>0</v>
      </c>
      <c r="M1115" s="464">
        <f>IF(K1115=1,SUM($K$6:K1115),0)</f>
        <v>0</v>
      </c>
      <c r="N1115" s="509">
        <f t="shared" si="90"/>
        <v>0</v>
      </c>
      <c r="O1115" s="464">
        <f t="shared" si="91"/>
        <v>0</v>
      </c>
      <c r="P1115" s="464">
        <f>IF(O1115=1,SUM($O$6:O1115),0)</f>
        <v>0</v>
      </c>
    </row>
    <row r="1116" customHeight="1" spans="1:16">
      <c r="A1116" s="483"/>
      <c r="B1116" s="510">
        <v>32</v>
      </c>
      <c r="C1116" s="203" t="s">
        <v>1148</v>
      </c>
      <c r="D1116" s="494" t="s">
        <v>24</v>
      </c>
      <c r="E1116" s="495" t="s">
        <v>53</v>
      </c>
      <c r="F1116" s="497">
        <v>45360</v>
      </c>
      <c r="G1116" s="497">
        <v>45360</v>
      </c>
      <c r="H1116" s="498"/>
      <c r="I1116" s="491">
        <f t="shared" si="87"/>
        <v>45360</v>
      </c>
      <c r="J1116" s="507">
        <f t="shared" si="88"/>
        <v>0</v>
      </c>
      <c r="K1116" s="464">
        <f t="shared" si="89"/>
        <v>0</v>
      </c>
      <c r="L1116" s="464">
        <f>IF(J1116=1,SUM($J$6:J1116),0)</f>
        <v>0</v>
      </c>
      <c r="M1116" s="464">
        <f>IF(K1116=1,SUM($K$6:K1116),0)</f>
        <v>0</v>
      </c>
      <c r="N1116" s="509">
        <f t="shared" si="90"/>
        <v>0</v>
      </c>
      <c r="O1116" s="464">
        <f t="shared" si="91"/>
        <v>0</v>
      </c>
      <c r="P1116" s="464">
        <f>IF(O1116=1,SUM($O$6:O1116),0)</f>
        <v>0</v>
      </c>
    </row>
    <row r="1117" customHeight="1" spans="1:16">
      <c r="A1117" s="483"/>
      <c r="B1117" s="510">
        <v>33</v>
      </c>
      <c r="C1117" s="203" t="s">
        <v>1149</v>
      </c>
      <c r="D1117" s="494" t="s">
        <v>24</v>
      </c>
      <c r="E1117" s="495" t="s">
        <v>53</v>
      </c>
      <c r="F1117" s="497">
        <v>45360</v>
      </c>
      <c r="G1117" s="497">
        <v>45360</v>
      </c>
      <c r="H1117" s="498"/>
      <c r="I1117" s="491">
        <f t="shared" si="87"/>
        <v>45360</v>
      </c>
      <c r="J1117" s="507">
        <f t="shared" si="88"/>
        <v>0</v>
      </c>
      <c r="K1117" s="464">
        <f t="shared" si="89"/>
        <v>0</v>
      </c>
      <c r="L1117" s="464">
        <f>IF(J1117=1,SUM($J$6:J1117),0)</f>
        <v>0</v>
      </c>
      <c r="M1117" s="464">
        <f>IF(K1117=1,SUM($K$6:K1117),0)</f>
        <v>0</v>
      </c>
      <c r="N1117" s="509">
        <f t="shared" si="90"/>
        <v>0</v>
      </c>
      <c r="O1117" s="464">
        <f t="shared" si="91"/>
        <v>0</v>
      </c>
      <c r="P1117" s="464">
        <f>IF(O1117=1,SUM($O$6:O1117),0)</f>
        <v>0</v>
      </c>
    </row>
    <row r="1118" customHeight="1" spans="1:16">
      <c r="A1118" s="483"/>
      <c r="B1118" s="510">
        <v>34</v>
      </c>
      <c r="C1118" s="203" t="s">
        <v>1150</v>
      </c>
      <c r="D1118" s="494" t="s">
        <v>24</v>
      </c>
      <c r="E1118" s="495" t="s">
        <v>53</v>
      </c>
      <c r="F1118" s="497">
        <v>36060</v>
      </c>
      <c r="G1118" s="497">
        <v>36060</v>
      </c>
      <c r="H1118" s="498"/>
      <c r="I1118" s="491">
        <f t="shared" si="87"/>
        <v>36060</v>
      </c>
      <c r="J1118" s="507">
        <f t="shared" si="88"/>
        <v>0</v>
      </c>
      <c r="K1118" s="464">
        <f t="shared" si="89"/>
        <v>0</v>
      </c>
      <c r="L1118" s="464">
        <f>IF(J1118=1,SUM($J$6:J1118),0)</f>
        <v>0</v>
      </c>
      <c r="M1118" s="464">
        <f>IF(K1118=1,SUM($K$6:K1118),0)</f>
        <v>0</v>
      </c>
      <c r="N1118" s="509">
        <f t="shared" si="90"/>
        <v>0</v>
      </c>
      <c r="O1118" s="464">
        <f t="shared" si="91"/>
        <v>0</v>
      </c>
      <c r="P1118" s="464">
        <f>IF(O1118=1,SUM($O$6:O1118),0)</f>
        <v>0</v>
      </c>
    </row>
    <row r="1119" customHeight="1" spans="1:16">
      <c r="A1119" s="483"/>
      <c r="B1119" s="510">
        <v>35</v>
      </c>
      <c r="C1119" s="203" t="s">
        <v>1151</v>
      </c>
      <c r="D1119" s="494" t="s">
        <v>24</v>
      </c>
      <c r="E1119" s="495" t="s">
        <v>53</v>
      </c>
      <c r="F1119" s="497">
        <v>33660</v>
      </c>
      <c r="G1119" s="497">
        <v>33660</v>
      </c>
      <c r="H1119" s="498"/>
      <c r="I1119" s="491">
        <f t="shared" si="87"/>
        <v>33660</v>
      </c>
      <c r="J1119" s="507">
        <f t="shared" si="88"/>
        <v>0</v>
      </c>
      <c r="K1119" s="464">
        <f t="shared" si="89"/>
        <v>0</v>
      </c>
      <c r="L1119" s="464">
        <f>IF(J1119=1,SUM($J$6:J1119),0)</f>
        <v>0</v>
      </c>
      <c r="M1119" s="464">
        <f>IF(K1119=1,SUM($K$6:K1119),0)</f>
        <v>0</v>
      </c>
      <c r="N1119" s="509">
        <f t="shared" si="90"/>
        <v>0</v>
      </c>
      <c r="O1119" s="464">
        <f t="shared" si="91"/>
        <v>0</v>
      </c>
      <c r="P1119" s="464">
        <f>IF(O1119=1,SUM($O$6:O1119),0)</f>
        <v>0</v>
      </c>
    </row>
    <row r="1120" customHeight="1" spans="1:16">
      <c r="A1120" s="483"/>
      <c r="B1120" s="493"/>
      <c r="C1120" s="203" t="s">
        <v>122</v>
      </c>
      <c r="D1120" s="494" t="s">
        <v>122</v>
      </c>
      <c r="E1120" s="495"/>
      <c r="F1120" s="497">
        <v>0</v>
      </c>
      <c r="G1120" s="497">
        <v>0</v>
      </c>
      <c r="H1120" s="498"/>
      <c r="I1120" s="491">
        <f t="shared" si="87"/>
        <v>0</v>
      </c>
      <c r="J1120" s="507">
        <f t="shared" si="88"/>
        <v>0</v>
      </c>
      <c r="K1120" s="464">
        <f t="shared" si="89"/>
        <v>0</v>
      </c>
      <c r="L1120" s="464">
        <f>IF(J1120=1,SUM($J$6:J1120),0)</f>
        <v>0</v>
      </c>
      <c r="M1120" s="464">
        <f>IF(K1120=1,SUM($K$6:K1120),0)</f>
        <v>0</v>
      </c>
      <c r="N1120" s="509">
        <f t="shared" si="90"/>
        <v>0</v>
      </c>
      <c r="O1120" s="464">
        <f t="shared" si="91"/>
        <v>0</v>
      </c>
      <c r="P1120" s="464">
        <f>IF(O1120=1,SUM($O$6:O1120),0)</f>
        <v>0</v>
      </c>
    </row>
    <row r="1121" customHeight="1" spans="1:16">
      <c r="A1121" s="483"/>
      <c r="B1121" s="493" t="s">
        <v>705</v>
      </c>
      <c r="C1121" s="203" t="s">
        <v>779</v>
      </c>
      <c r="D1121" s="494" t="s">
        <v>122</v>
      </c>
      <c r="E1121" s="495"/>
      <c r="F1121" s="497">
        <v>0</v>
      </c>
      <c r="G1121" s="497">
        <v>0</v>
      </c>
      <c r="H1121" s="498"/>
      <c r="I1121" s="491">
        <f t="shared" ref="I1121:I1184" si="92">IF($I$5=$G$4,G1121,(IF($I$5=$F$4,F1121,0)))</f>
        <v>0</v>
      </c>
      <c r="J1121" s="507">
        <f t="shared" si="88"/>
        <v>0</v>
      </c>
      <c r="K1121" s="464">
        <f t="shared" si="89"/>
        <v>0</v>
      </c>
      <c r="L1121" s="464">
        <f>IF(J1121=1,SUM($J$6:J1121),0)</f>
        <v>0</v>
      </c>
      <c r="M1121" s="464">
        <f>IF(K1121=1,SUM($K$6:K1121),0)</f>
        <v>0</v>
      </c>
      <c r="N1121" s="509">
        <f t="shared" si="90"/>
        <v>0</v>
      </c>
      <c r="O1121" s="464">
        <f t="shared" si="91"/>
        <v>0</v>
      </c>
      <c r="P1121" s="464">
        <f>IF(O1121=1,SUM($O$6:O1121),0)</f>
        <v>0</v>
      </c>
    </row>
    <row r="1122" customHeight="1" spans="1:16">
      <c r="A1122" s="483"/>
      <c r="B1122" s="510">
        <v>1</v>
      </c>
      <c r="C1122" s="203" t="s">
        <v>1152</v>
      </c>
      <c r="D1122" s="494" t="s">
        <v>24</v>
      </c>
      <c r="E1122" s="495" t="s">
        <v>53</v>
      </c>
      <c r="F1122" s="497">
        <v>38820</v>
      </c>
      <c r="G1122" s="497">
        <v>38820</v>
      </c>
      <c r="H1122" s="498"/>
      <c r="I1122" s="491">
        <f t="shared" si="92"/>
        <v>38820</v>
      </c>
      <c r="J1122" s="507">
        <f t="shared" si="88"/>
        <v>0</v>
      </c>
      <c r="K1122" s="464">
        <f t="shared" si="89"/>
        <v>0</v>
      </c>
      <c r="L1122" s="464">
        <f>IF(J1122=1,SUM($J$6:J1122),0)</f>
        <v>0</v>
      </c>
      <c r="M1122" s="464">
        <f>IF(K1122=1,SUM($K$6:K1122),0)</f>
        <v>0</v>
      </c>
      <c r="N1122" s="509">
        <f t="shared" si="90"/>
        <v>0</v>
      </c>
      <c r="O1122" s="464">
        <f t="shared" si="91"/>
        <v>0</v>
      </c>
      <c r="P1122" s="464">
        <f>IF(O1122=1,SUM($O$6:O1122),0)</f>
        <v>0</v>
      </c>
    </row>
    <row r="1123" customHeight="1" spans="1:16">
      <c r="A1123" s="483"/>
      <c r="B1123" s="510">
        <v>2</v>
      </c>
      <c r="C1123" s="203" t="s">
        <v>1153</v>
      </c>
      <c r="D1123" s="494" t="s">
        <v>24</v>
      </c>
      <c r="E1123" s="495" t="s">
        <v>53</v>
      </c>
      <c r="F1123" s="497">
        <v>38820</v>
      </c>
      <c r="G1123" s="497">
        <v>38820</v>
      </c>
      <c r="H1123" s="498"/>
      <c r="I1123" s="491">
        <f t="shared" si="92"/>
        <v>38820</v>
      </c>
      <c r="J1123" s="507">
        <f t="shared" si="88"/>
        <v>0</v>
      </c>
      <c r="K1123" s="464">
        <f t="shared" si="89"/>
        <v>0</v>
      </c>
      <c r="L1123" s="464">
        <f>IF(J1123=1,SUM($J$6:J1123),0)</f>
        <v>0</v>
      </c>
      <c r="M1123" s="464">
        <f>IF(K1123=1,SUM($K$6:K1123),0)</f>
        <v>0</v>
      </c>
      <c r="N1123" s="509">
        <f t="shared" si="90"/>
        <v>0</v>
      </c>
      <c r="O1123" s="464">
        <f t="shared" si="91"/>
        <v>0</v>
      </c>
      <c r="P1123" s="464">
        <f>IF(O1123=1,SUM($O$6:O1123),0)</f>
        <v>0</v>
      </c>
    </row>
    <row r="1124" customHeight="1" spans="1:16">
      <c r="A1124" s="483"/>
      <c r="B1124" s="510">
        <v>3</v>
      </c>
      <c r="C1124" s="203" t="s">
        <v>1154</v>
      </c>
      <c r="D1124" s="494" t="s">
        <v>24</v>
      </c>
      <c r="E1124" s="495" t="s">
        <v>53</v>
      </c>
      <c r="F1124" s="497">
        <v>47880</v>
      </c>
      <c r="G1124" s="497">
        <v>47880</v>
      </c>
      <c r="H1124" s="498"/>
      <c r="I1124" s="491">
        <f t="shared" si="92"/>
        <v>47880</v>
      </c>
      <c r="J1124" s="507">
        <f t="shared" si="88"/>
        <v>0</v>
      </c>
      <c r="K1124" s="464">
        <f t="shared" si="89"/>
        <v>0</v>
      </c>
      <c r="L1124" s="464">
        <f>IF(J1124=1,SUM($J$6:J1124),0)</f>
        <v>0</v>
      </c>
      <c r="M1124" s="464">
        <f>IF(K1124=1,SUM($K$6:K1124),0)</f>
        <v>0</v>
      </c>
      <c r="N1124" s="509">
        <f t="shared" si="90"/>
        <v>0</v>
      </c>
      <c r="O1124" s="464">
        <f t="shared" si="91"/>
        <v>0</v>
      </c>
      <c r="P1124" s="464">
        <f>IF(O1124=1,SUM($O$6:O1124),0)</f>
        <v>0</v>
      </c>
    </row>
    <row r="1125" customHeight="1" spans="1:16">
      <c r="A1125" s="483"/>
      <c r="B1125" s="510">
        <v>4</v>
      </c>
      <c r="C1125" s="203" t="s">
        <v>1155</v>
      </c>
      <c r="D1125" s="494" t="s">
        <v>24</v>
      </c>
      <c r="E1125" s="495" t="s">
        <v>53</v>
      </c>
      <c r="F1125" s="497">
        <v>49920</v>
      </c>
      <c r="G1125" s="497">
        <v>49920</v>
      </c>
      <c r="H1125" s="498"/>
      <c r="I1125" s="491">
        <f t="shared" si="92"/>
        <v>49920</v>
      </c>
      <c r="J1125" s="507">
        <f t="shared" si="88"/>
        <v>0</v>
      </c>
      <c r="K1125" s="464">
        <f t="shared" si="89"/>
        <v>0</v>
      </c>
      <c r="L1125" s="464">
        <f>IF(J1125=1,SUM($J$6:J1125),0)</f>
        <v>0</v>
      </c>
      <c r="M1125" s="464">
        <f>IF(K1125=1,SUM($K$6:K1125),0)</f>
        <v>0</v>
      </c>
      <c r="N1125" s="509">
        <f t="shared" si="90"/>
        <v>0</v>
      </c>
      <c r="O1125" s="464">
        <f t="shared" si="91"/>
        <v>0</v>
      </c>
      <c r="P1125" s="464">
        <f>IF(O1125=1,SUM($O$6:O1125),0)</f>
        <v>0</v>
      </c>
    </row>
    <row r="1126" customHeight="1" spans="1:16">
      <c r="A1126" s="483"/>
      <c r="B1126" s="510">
        <v>5</v>
      </c>
      <c r="C1126" s="203" t="s">
        <v>1156</v>
      </c>
      <c r="D1126" s="494" t="s">
        <v>24</v>
      </c>
      <c r="E1126" s="495" t="s">
        <v>53</v>
      </c>
      <c r="F1126" s="497">
        <v>64260</v>
      </c>
      <c r="G1126" s="497">
        <v>64260</v>
      </c>
      <c r="H1126" s="498"/>
      <c r="I1126" s="491">
        <f t="shared" si="92"/>
        <v>64260</v>
      </c>
      <c r="J1126" s="507">
        <f t="shared" si="88"/>
        <v>0</v>
      </c>
      <c r="K1126" s="464">
        <f t="shared" si="89"/>
        <v>0</v>
      </c>
      <c r="L1126" s="464">
        <f>IF(J1126=1,SUM($J$6:J1126),0)</f>
        <v>0</v>
      </c>
      <c r="M1126" s="464">
        <f>IF(K1126=1,SUM($K$6:K1126),0)</f>
        <v>0</v>
      </c>
      <c r="N1126" s="509">
        <f t="shared" si="90"/>
        <v>0</v>
      </c>
      <c r="O1126" s="464">
        <f t="shared" si="91"/>
        <v>0</v>
      </c>
      <c r="P1126" s="464">
        <f>IF(O1126=1,SUM($O$6:O1126),0)</f>
        <v>0</v>
      </c>
    </row>
    <row r="1127" customHeight="1" spans="1:16">
      <c r="A1127" s="483"/>
      <c r="B1127" s="510">
        <v>6</v>
      </c>
      <c r="C1127" s="203" t="s">
        <v>1157</v>
      </c>
      <c r="D1127" s="494" t="s">
        <v>24</v>
      </c>
      <c r="E1127" s="495" t="s">
        <v>53</v>
      </c>
      <c r="F1127" s="497">
        <v>110640</v>
      </c>
      <c r="G1127" s="497">
        <v>110640</v>
      </c>
      <c r="H1127" s="498"/>
      <c r="I1127" s="491">
        <f t="shared" si="92"/>
        <v>110640</v>
      </c>
      <c r="J1127" s="507">
        <f t="shared" si="88"/>
        <v>0</v>
      </c>
      <c r="K1127" s="464">
        <f t="shared" si="89"/>
        <v>0</v>
      </c>
      <c r="L1127" s="464">
        <f>IF(J1127=1,SUM($J$6:J1127),0)</f>
        <v>0</v>
      </c>
      <c r="M1127" s="464">
        <f>IF(K1127=1,SUM($K$6:K1127),0)</f>
        <v>0</v>
      </c>
      <c r="N1127" s="509">
        <f t="shared" si="90"/>
        <v>0</v>
      </c>
      <c r="O1127" s="464">
        <f t="shared" si="91"/>
        <v>0</v>
      </c>
      <c r="P1127" s="464">
        <f>IF(O1127=1,SUM($O$6:O1127),0)</f>
        <v>0</v>
      </c>
    </row>
    <row r="1128" customHeight="1" spans="1:16">
      <c r="A1128" s="483"/>
      <c r="B1128" s="493"/>
      <c r="C1128" s="203" t="s">
        <v>122</v>
      </c>
      <c r="D1128" s="494" t="s">
        <v>122</v>
      </c>
      <c r="E1128" s="495"/>
      <c r="F1128" s="497">
        <v>0</v>
      </c>
      <c r="G1128" s="497">
        <v>0</v>
      </c>
      <c r="H1128" s="498"/>
      <c r="I1128" s="491">
        <f t="shared" si="92"/>
        <v>0</v>
      </c>
      <c r="J1128" s="507">
        <f t="shared" si="88"/>
        <v>0</v>
      </c>
      <c r="K1128" s="464">
        <f t="shared" si="89"/>
        <v>0</v>
      </c>
      <c r="L1128" s="464">
        <f>IF(J1128=1,SUM($J$6:J1128),0)</f>
        <v>0</v>
      </c>
      <c r="M1128" s="464">
        <f>IF(K1128=1,SUM($K$6:K1128),0)</f>
        <v>0</v>
      </c>
      <c r="N1128" s="509">
        <f t="shared" si="90"/>
        <v>0</v>
      </c>
      <c r="O1128" s="464">
        <f t="shared" si="91"/>
        <v>0</v>
      </c>
      <c r="P1128" s="464">
        <f>IF(O1128=1,SUM($O$6:O1128),0)</f>
        <v>0</v>
      </c>
    </row>
    <row r="1129" customHeight="1" spans="1:16">
      <c r="A1129" s="483"/>
      <c r="B1129" s="493" t="s">
        <v>705</v>
      </c>
      <c r="C1129" s="203" t="s">
        <v>786</v>
      </c>
      <c r="D1129" s="494" t="s">
        <v>122</v>
      </c>
      <c r="E1129" s="495"/>
      <c r="F1129" s="497">
        <v>0</v>
      </c>
      <c r="G1129" s="497">
        <v>0</v>
      </c>
      <c r="H1129" s="498"/>
      <c r="I1129" s="491">
        <f t="shared" si="92"/>
        <v>0</v>
      </c>
      <c r="J1129" s="507">
        <f t="shared" si="88"/>
        <v>0</v>
      </c>
      <c r="K1129" s="464">
        <f t="shared" si="89"/>
        <v>0</v>
      </c>
      <c r="L1129" s="464">
        <f>IF(J1129=1,SUM($J$6:J1129),0)</f>
        <v>0</v>
      </c>
      <c r="M1129" s="464">
        <f>IF(K1129=1,SUM($K$6:K1129),0)</f>
        <v>0</v>
      </c>
      <c r="N1129" s="509">
        <f t="shared" si="90"/>
        <v>0</v>
      </c>
      <c r="O1129" s="464">
        <f t="shared" si="91"/>
        <v>0</v>
      </c>
      <c r="P1129" s="464">
        <f>IF(O1129=1,SUM($O$6:O1129),0)</f>
        <v>0</v>
      </c>
    </row>
    <row r="1130" customHeight="1" spans="1:16">
      <c r="A1130" s="483"/>
      <c r="B1130" s="510">
        <v>1</v>
      </c>
      <c r="C1130" s="203" t="s">
        <v>1158</v>
      </c>
      <c r="D1130" s="494" t="s">
        <v>24</v>
      </c>
      <c r="E1130" s="495" t="s">
        <v>53</v>
      </c>
      <c r="F1130" s="497">
        <v>45120</v>
      </c>
      <c r="G1130" s="497">
        <v>45120</v>
      </c>
      <c r="H1130" s="498"/>
      <c r="I1130" s="491">
        <f t="shared" si="92"/>
        <v>45120</v>
      </c>
      <c r="J1130" s="507">
        <f t="shared" si="88"/>
        <v>0</v>
      </c>
      <c r="K1130" s="464">
        <f t="shared" si="89"/>
        <v>0</v>
      </c>
      <c r="L1130" s="464">
        <f>IF(J1130=1,SUM($J$6:J1130),0)</f>
        <v>0</v>
      </c>
      <c r="M1130" s="464">
        <f>IF(K1130=1,SUM($K$6:K1130),0)</f>
        <v>0</v>
      </c>
      <c r="N1130" s="509">
        <f t="shared" si="90"/>
        <v>0</v>
      </c>
      <c r="O1130" s="464">
        <f t="shared" si="91"/>
        <v>0</v>
      </c>
      <c r="P1130" s="464">
        <f>IF(O1130=1,SUM($O$6:O1130),0)</f>
        <v>0</v>
      </c>
    </row>
    <row r="1131" customHeight="1" spans="1:16">
      <c r="A1131" s="483"/>
      <c r="B1131" s="510">
        <v>2</v>
      </c>
      <c r="C1131" s="203" t="s">
        <v>1159</v>
      </c>
      <c r="D1131" s="494" t="s">
        <v>24</v>
      </c>
      <c r="E1131" s="495" t="s">
        <v>53</v>
      </c>
      <c r="F1131" s="497">
        <v>45120</v>
      </c>
      <c r="G1131" s="497">
        <v>45120</v>
      </c>
      <c r="H1131" s="498"/>
      <c r="I1131" s="491">
        <f t="shared" si="92"/>
        <v>45120</v>
      </c>
      <c r="J1131" s="507">
        <f t="shared" si="88"/>
        <v>0</v>
      </c>
      <c r="K1131" s="464">
        <f t="shared" si="89"/>
        <v>0</v>
      </c>
      <c r="L1131" s="464">
        <f>IF(J1131=1,SUM($J$6:J1131),0)</f>
        <v>0</v>
      </c>
      <c r="M1131" s="464">
        <f>IF(K1131=1,SUM($K$6:K1131),0)</f>
        <v>0</v>
      </c>
      <c r="N1131" s="509">
        <f t="shared" si="90"/>
        <v>0</v>
      </c>
      <c r="O1131" s="464">
        <f t="shared" si="91"/>
        <v>0</v>
      </c>
      <c r="P1131" s="464">
        <f>IF(O1131=1,SUM($O$6:O1131),0)</f>
        <v>0</v>
      </c>
    </row>
    <row r="1132" customHeight="1" spans="1:16">
      <c r="A1132" s="483"/>
      <c r="B1132" s="510">
        <v>3</v>
      </c>
      <c r="C1132" s="203" t="s">
        <v>1160</v>
      </c>
      <c r="D1132" s="494" t="s">
        <v>24</v>
      </c>
      <c r="E1132" s="495" t="s">
        <v>53</v>
      </c>
      <c r="F1132" s="497">
        <v>44940</v>
      </c>
      <c r="G1132" s="497">
        <v>44940</v>
      </c>
      <c r="H1132" s="498"/>
      <c r="I1132" s="491">
        <f t="shared" si="92"/>
        <v>44940</v>
      </c>
      <c r="J1132" s="507">
        <f t="shared" si="88"/>
        <v>0</v>
      </c>
      <c r="K1132" s="464">
        <f t="shared" si="89"/>
        <v>0</v>
      </c>
      <c r="L1132" s="464">
        <f>IF(J1132=1,SUM($J$6:J1132),0)</f>
        <v>0</v>
      </c>
      <c r="M1132" s="464">
        <f>IF(K1132=1,SUM($K$6:K1132),0)</f>
        <v>0</v>
      </c>
      <c r="N1132" s="509">
        <f t="shared" si="90"/>
        <v>0</v>
      </c>
      <c r="O1132" s="464">
        <f t="shared" si="91"/>
        <v>0</v>
      </c>
      <c r="P1132" s="464">
        <f>IF(O1132=1,SUM($O$6:O1132),0)</f>
        <v>0</v>
      </c>
    </row>
    <row r="1133" customHeight="1" spans="1:16">
      <c r="A1133" s="483"/>
      <c r="B1133" s="510">
        <v>4</v>
      </c>
      <c r="C1133" s="203" t="s">
        <v>1161</v>
      </c>
      <c r="D1133" s="494" t="s">
        <v>24</v>
      </c>
      <c r="E1133" s="495" t="s">
        <v>53</v>
      </c>
      <c r="F1133" s="497">
        <v>47640</v>
      </c>
      <c r="G1133" s="497">
        <v>47640</v>
      </c>
      <c r="H1133" s="498"/>
      <c r="I1133" s="491">
        <f t="shared" si="92"/>
        <v>47640</v>
      </c>
      <c r="J1133" s="507">
        <f t="shared" si="88"/>
        <v>0</v>
      </c>
      <c r="K1133" s="464">
        <f t="shared" si="89"/>
        <v>0</v>
      </c>
      <c r="L1133" s="464">
        <f>IF(J1133=1,SUM($J$6:J1133),0)</f>
        <v>0</v>
      </c>
      <c r="M1133" s="464">
        <f>IF(K1133=1,SUM($K$6:K1133),0)</f>
        <v>0</v>
      </c>
      <c r="N1133" s="509">
        <f t="shared" si="90"/>
        <v>0</v>
      </c>
      <c r="O1133" s="464">
        <f t="shared" si="91"/>
        <v>0</v>
      </c>
      <c r="P1133" s="464">
        <f>IF(O1133=1,SUM($O$6:O1133),0)</f>
        <v>0</v>
      </c>
    </row>
    <row r="1134" customHeight="1" spans="1:16">
      <c r="A1134" s="483"/>
      <c r="B1134" s="510">
        <v>5</v>
      </c>
      <c r="C1134" s="203" t="s">
        <v>1162</v>
      </c>
      <c r="D1134" s="494" t="s">
        <v>24</v>
      </c>
      <c r="E1134" s="495" t="s">
        <v>53</v>
      </c>
      <c r="F1134" s="497">
        <v>50340</v>
      </c>
      <c r="G1134" s="497">
        <v>50340</v>
      </c>
      <c r="H1134" s="498"/>
      <c r="I1134" s="491">
        <f t="shared" si="92"/>
        <v>50340</v>
      </c>
      <c r="J1134" s="507">
        <f t="shared" si="88"/>
        <v>0</v>
      </c>
      <c r="K1134" s="464">
        <f t="shared" si="89"/>
        <v>0</v>
      </c>
      <c r="L1134" s="464">
        <f>IF(J1134=1,SUM($J$6:J1134),0)</f>
        <v>0</v>
      </c>
      <c r="M1134" s="464">
        <f>IF(K1134=1,SUM($K$6:K1134),0)</f>
        <v>0</v>
      </c>
      <c r="N1134" s="509">
        <f t="shared" si="90"/>
        <v>0</v>
      </c>
      <c r="O1134" s="464">
        <f t="shared" si="91"/>
        <v>0</v>
      </c>
      <c r="P1134" s="464">
        <f>IF(O1134=1,SUM($O$6:O1134),0)</f>
        <v>0</v>
      </c>
    </row>
    <row r="1135" customHeight="1" spans="1:16">
      <c r="A1135" s="483"/>
      <c r="B1135" s="510">
        <v>6</v>
      </c>
      <c r="C1135" s="203" t="s">
        <v>1163</v>
      </c>
      <c r="D1135" s="494" t="s">
        <v>24</v>
      </c>
      <c r="E1135" s="495" t="s">
        <v>53</v>
      </c>
      <c r="F1135" s="497">
        <v>43860</v>
      </c>
      <c r="G1135" s="497">
        <v>43860</v>
      </c>
      <c r="H1135" s="498"/>
      <c r="I1135" s="491">
        <f t="shared" si="92"/>
        <v>43860</v>
      </c>
      <c r="J1135" s="507">
        <f t="shared" si="88"/>
        <v>0</v>
      </c>
      <c r="K1135" s="464">
        <f t="shared" si="89"/>
        <v>0</v>
      </c>
      <c r="L1135" s="464">
        <f>IF(J1135=1,SUM($J$6:J1135),0)</f>
        <v>0</v>
      </c>
      <c r="M1135" s="464">
        <f>IF(K1135=1,SUM($K$6:K1135),0)</f>
        <v>0</v>
      </c>
      <c r="N1135" s="509">
        <f t="shared" si="90"/>
        <v>0</v>
      </c>
      <c r="O1135" s="464">
        <f t="shared" si="91"/>
        <v>0</v>
      </c>
      <c r="P1135" s="464">
        <f>IF(O1135=1,SUM($O$6:O1135),0)</f>
        <v>0</v>
      </c>
    </row>
    <row r="1136" customHeight="1" spans="1:16">
      <c r="A1136" s="483"/>
      <c r="B1136" s="510">
        <v>7</v>
      </c>
      <c r="C1136" s="203" t="s">
        <v>1164</v>
      </c>
      <c r="D1136" s="494" t="s">
        <v>24</v>
      </c>
      <c r="E1136" s="495" t="s">
        <v>53</v>
      </c>
      <c r="F1136" s="497">
        <v>50940</v>
      </c>
      <c r="G1136" s="497">
        <v>50940</v>
      </c>
      <c r="H1136" s="498"/>
      <c r="I1136" s="491">
        <f t="shared" si="92"/>
        <v>50940</v>
      </c>
      <c r="J1136" s="507">
        <f t="shared" si="88"/>
        <v>0</v>
      </c>
      <c r="K1136" s="464">
        <f t="shared" si="89"/>
        <v>0</v>
      </c>
      <c r="L1136" s="464">
        <f>IF(J1136=1,SUM($J$6:J1136),0)</f>
        <v>0</v>
      </c>
      <c r="M1136" s="464">
        <f>IF(K1136=1,SUM($K$6:K1136),0)</f>
        <v>0</v>
      </c>
      <c r="N1136" s="509">
        <f t="shared" si="90"/>
        <v>0</v>
      </c>
      <c r="O1136" s="464">
        <f t="shared" si="91"/>
        <v>0</v>
      </c>
      <c r="P1136" s="464">
        <f>IF(O1136=1,SUM($O$6:O1136),0)</f>
        <v>0</v>
      </c>
    </row>
    <row r="1137" customHeight="1" spans="1:16">
      <c r="A1137" s="483"/>
      <c r="B1137" s="510">
        <v>8</v>
      </c>
      <c r="C1137" s="203" t="s">
        <v>1165</v>
      </c>
      <c r="D1137" s="494" t="s">
        <v>24</v>
      </c>
      <c r="E1137" s="495" t="s">
        <v>53</v>
      </c>
      <c r="F1137" s="497">
        <v>50940</v>
      </c>
      <c r="G1137" s="497">
        <v>50940</v>
      </c>
      <c r="H1137" s="498"/>
      <c r="I1137" s="491">
        <f t="shared" si="92"/>
        <v>50940</v>
      </c>
      <c r="J1137" s="507">
        <f t="shared" si="88"/>
        <v>0</v>
      </c>
      <c r="K1137" s="464">
        <f t="shared" si="89"/>
        <v>0</v>
      </c>
      <c r="L1137" s="464">
        <f>IF(J1137=1,SUM($J$6:J1137),0)</f>
        <v>0</v>
      </c>
      <c r="M1137" s="464">
        <f>IF(K1137=1,SUM($K$6:K1137),0)</f>
        <v>0</v>
      </c>
      <c r="N1137" s="509">
        <f t="shared" si="90"/>
        <v>0</v>
      </c>
      <c r="O1137" s="464">
        <f t="shared" si="91"/>
        <v>0</v>
      </c>
      <c r="P1137" s="464">
        <f>IF(O1137=1,SUM($O$6:O1137),0)</f>
        <v>0</v>
      </c>
    </row>
    <row r="1138" customHeight="1" spans="1:16">
      <c r="A1138" s="483"/>
      <c r="B1138" s="510">
        <v>9</v>
      </c>
      <c r="C1138" s="203" t="s">
        <v>1166</v>
      </c>
      <c r="D1138" s="494" t="s">
        <v>24</v>
      </c>
      <c r="E1138" s="495" t="s">
        <v>53</v>
      </c>
      <c r="F1138" s="497">
        <v>48240</v>
      </c>
      <c r="G1138" s="497">
        <v>48240</v>
      </c>
      <c r="H1138" s="498"/>
      <c r="I1138" s="491">
        <f t="shared" si="92"/>
        <v>48240</v>
      </c>
      <c r="J1138" s="507">
        <f t="shared" si="88"/>
        <v>0</v>
      </c>
      <c r="K1138" s="464">
        <f t="shared" si="89"/>
        <v>0</v>
      </c>
      <c r="L1138" s="464">
        <f>IF(J1138=1,SUM($J$6:J1138),0)</f>
        <v>0</v>
      </c>
      <c r="M1138" s="464">
        <f>IF(K1138=1,SUM($K$6:K1138),0)</f>
        <v>0</v>
      </c>
      <c r="N1138" s="509">
        <f t="shared" si="90"/>
        <v>0</v>
      </c>
      <c r="O1138" s="464">
        <f t="shared" si="91"/>
        <v>0</v>
      </c>
      <c r="P1138" s="464">
        <f>IF(O1138=1,SUM($O$6:O1138),0)</f>
        <v>0</v>
      </c>
    </row>
    <row r="1139" customHeight="1" spans="1:16">
      <c r="A1139" s="483"/>
      <c r="B1139" s="510">
        <v>10</v>
      </c>
      <c r="C1139" s="203" t="s">
        <v>1167</v>
      </c>
      <c r="D1139" s="494" t="s">
        <v>24</v>
      </c>
      <c r="E1139" s="495" t="s">
        <v>53</v>
      </c>
      <c r="F1139" s="497">
        <v>47280</v>
      </c>
      <c r="G1139" s="497">
        <v>47280</v>
      </c>
      <c r="H1139" s="498"/>
      <c r="I1139" s="491">
        <f t="shared" si="92"/>
        <v>47280</v>
      </c>
      <c r="J1139" s="507">
        <f t="shared" si="88"/>
        <v>0</v>
      </c>
      <c r="K1139" s="464">
        <f t="shared" si="89"/>
        <v>0</v>
      </c>
      <c r="L1139" s="464">
        <f>IF(J1139=1,SUM($J$6:J1139),0)</f>
        <v>0</v>
      </c>
      <c r="M1139" s="464">
        <f>IF(K1139=1,SUM($K$6:K1139),0)</f>
        <v>0</v>
      </c>
      <c r="N1139" s="509">
        <f t="shared" si="90"/>
        <v>0</v>
      </c>
      <c r="O1139" s="464">
        <f t="shared" si="91"/>
        <v>0</v>
      </c>
      <c r="P1139" s="464">
        <f>IF(O1139=1,SUM($O$6:O1139),0)</f>
        <v>0</v>
      </c>
    </row>
    <row r="1140" customHeight="1" spans="1:16">
      <c r="A1140" s="483"/>
      <c r="B1140" s="510">
        <v>11</v>
      </c>
      <c r="C1140" s="203" t="s">
        <v>1168</v>
      </c>
      <c r="D1140" s="494" t="s">
        <v>24</v>
      </c>
      <c r="E1140" s="495" t="s">
        <v>53</v>
      </c>
      <c r="F1140" s="497">
        <v>59940</v>
      </c>
      <c r="G1140" s="497">
        <v>59940</v>
      </c>
      <c r="H1140" s="498"/>
      <c r="I1140" s="491">
        <f t="shared" si="92"/>
        <v>59940</v>
      </c>
      <c r="J1140" s="507">
        <f t="shared" si="88"/>
        <v>0</v>
      </c>
      <c r="K1140" s="464">
        <f t="shared" si="89"/>
        <v>0</v>
      </c>
      <c r="L1140" s="464">
        <f>IF(J1140=1,SUM($J$6:J1140),0)</f>
        <v>0</v>
      </c>
      <c r="M1140" s="464">
        <f>IF(K1140=1,SUM($K$6:K1140),0)</f>
        <v>0</v>
      </c>
      <c r="N1140" s="509">
        <f t="shared" si="90"/>
        <v>0</v>
      </c>
      <c r="O1140" s="464">
        <f t="shared" si="91"/>
        <v>0</v>
      </c>
      <c r="P1140" s="464">
        <f>IF(O1140=1,SUM($O$6:O1140),0)</f>
        <v>0</v>
      </c>
    </row>
    <row r="1141" customHeight="1" spans="1:16">
      <c r="A1141" s="483"/>
      <c r="B1141" s="510">
        <v>12</v>
      </c>
      <c r="C1141" s="203" t="s">
        <v>1169</v>
      </c>
      <c r="D1141" s="494" t="s">
        <v>24</v>
      </c>
      <c r="E1141" s="495" t="s">
        <v>53</v>
      </c>
      <c r="F1141" s="497">
        <v>55080</v>
      </c>
      <c r="G1141" s="497">
        <v>55080</v>
      </c>
      <c r="H1141" s="498"/>
      <c r="I1141" s="491">
        <f t="shared" si="92"/>
        <v>55080</v>
      </c>
      <c r="J1141" s="507">
        <f t="shared" si="88"/>
        <v>0</v>
      </c>
      <c r="K1141" s="464">
        <f t="shared" si="89"/>
        <v>0</v>
      </c>
      <c r="L1141" s="464">
        <f>IF(J1141=1,SUM($J$6:J1141),0)</f>
        <v>0</v>
      </c>
      <c r="M1141" s="464">
        <f>IF(K1141=1,SUM($K$6:K1141),0)</f>
        <v>0</v>
      </c>
      <c r="N1141" s="509">
        <f t="shared" si="90"/>
        <v>0</v>
      </c>
      <c r="O1141" s="464">
        <f t="shared" si="91"/>
        <v>0</v>
      </c>
      <c r="P1141" s="464">
        <f>IF(O1141=1,SUM($O$6:O1141),0)</f>
        <v>0</v>
      </c>
    </row>
    <row r="1142" customHeight="1" spans="1:16">
      <c r="A1142" s="483"/>
      <c r="B1142" s="510">
        <v>13</v>
      </c>
      <c r="C1142" s="203" t="s">
        <v>1170</v>
      </c>
      <c r="D1142" s="494" t="s">
        <v>24</v>
      </c>
      <c r="E1142" s="495" t="s">
        <v>53</v>
      </c>
      <c r="F1142" s="497">
        <v>44640</v>
      </c>
      <c r="G1142" s="497">
        <v>44640</v>
      </c>
      <c r="H1142" s="498"/>
      <c r="I1142" s="491">
        <f t="shared" si="92"/>
        <v>44640</v>
      </c>
      <c r="J1142" s="507">
        <f t="shared" si="88"/>
        <v>0</v>
      </c>
      <c r="K1142" s="464">
        <f t="shared" si="89"/>
        <v>0</v>
      </c>
      <c r="L1142" s="464">
        <f>IF(J1142=1,SUM($J$6:J1142),0)</f>
        <v>0</v>
      </c>
      <c r="M1142" s="464">
        <f>IF(K1142=1,SUM($K$6:K1142),0)</f>
        <v>0</v>
      </c>
      <c r="N1142" s="509">
        <f t="shared" si="90"/>
        <v>0</v>
      </c>
      <c r="O1142" s="464">
        <f t="shared" si="91"/>
        <v>0</v>
      </c>
      <c r="P1142" s="464">
        <f>IF(O1142=1,SUM($O$6:O1142),0)</f>
        <v>0</v>
      </c>
    </row>
    <row r="1143" customHeight="1" spans="1:16">
      <c r="A1143" s="483"/>
      <c r="B1143" s="510">
        <v>14</v>
      </c>
      <c r="C1143" s="203" t="s">
        <v>1171</v>
      </c>
      <c r="D1143" s="494" t="s">
        <v>24</v>
      </c>
      <c r="E1143" s="495" t="s">
        <v>53</v>
      </c>
      <c r="F1143" s="497">
        <v>58920</v>
      </c>
      <c r="G1143" s="497">
        <v>58920</v>
      </c>
      <c r="H1143" s="498"/>
      <c r="I1143" s="491">
        <f t="shared" si="92"/>
        <v>58920</v>
      </c>
      <c r="J1143" s="507">
        <f t="shared" si="88"/>
        <v>0</v>
      </c>
      <c r="K1143" s="464">
        <f t="shared" si="89"/>
        <v>0</v>
      </c>
      <c r="L1143" s="464">
        <f>IF(J1143=1,SUM($J$6:J1143),0)</f>
        <v>0</v>
      </c>
      <c r="M1143" s="464">
        <f>IF(K1143=1,SUM($K$6:K1143),0)</f>
        <v>0</v>
      </c>
      <c r="N1143" s="509">
        <f t="shared" si="90"/>
        <v>0</v>
      </c>
      <c r="O1143" s="464">
        <f t="shared" si="91"/>
        <v>0</v>
      </c>
      <c r="P1143" s="464">
        <f>IF(O1143=1,SUM($O$6:O1143),0)</f>
        <v>0</v>
      </c>
    </row>
    <row r="1144" customHeight="1" spans="1:16">
      <c r="A1144" s="483"/>
      <c r="B1144" s="510">
        <v>15</v>
      </c>
      <c r="C1144" s="203" t="s">
        <v>1172</v>
      </c>
      <c r="D1144" s="494" t="s">
        <v>24</v>
      </c>
      <c r="E1144" s="495" t="s">
        <v>53</v>
      </c>
      <c r="F1144" s="497">
        <v>58920</v>
      </c>
      <c r="G1144" s="497">
        <v>58920</v>
      </c>
      <c r="H1144" s="498"/>
      <c r="I1144" s="491">
        <f t="shared" si="92"/>
        <v>58920</v>
      </c>
      <c r="J1144" s="507">
        <f t="shared" si="88"/>
        <v>0</v>
      </c>
      <c r="K1144" s="464">
        <f t="shared" si="89"/>
        <v>0</v>
      </c>
      <c r="L1144" s="464">
        <f>IF(J1144=1,SUM($J$6:J1144),0)</f>
        <v>0</v>
      </c>
      <c r="M1144" s="464">
        <f>IF(K1144=1,SUM($K$6:K1144),0)</f>
        <v>0</v>
      </c>
      <c r="N1144" s="509">
        <f t="shared" si="90"/>
        <v>0</v>
      </c>
      <c r="O1144" s="464">
        <f t="shared" si="91"/>
        <v>0</v>
      </c>
      <c r="P1144" s="464">
        <f>IF(O1144=1,SUM($O$6:O1144),0)</f>
        <v>0</v>
      </c>
    </row>
    <row r="1145" customHeight="1" spans="1:16">
      <c r="A1145" s="483"/>
      <c r="B1145" s="510">
        <v>16</v>
      </c>
      <c r="C1145" s="203" t="s">
        <v>1173</v>
      </c>
      <c r="D1145" s="494" t="s">
        <v>24</v>
      </c>
      <c r="E1145" s="495" t="s">
        <v>53</v>
      </c>
      <c r="F1145" s="497">
        <v>58140</v>
      </c>
      <c r="G1145" s="497">
        <v>58140</v>
      </c>
      <c r="H1145" s="498"/>
      <c r="I1145" s="491">
        <f t="shared" si="92"/>
        <v>58140</v>
      </c>
      <c r="J1145" s="507">
        <f t="shared" si="88"/>
        <v>0</v>
      </c>
      <c r="K1145" s="464">
        <f t="shared" si="89"/>
        <v>0</v>
      </c>
      <c r="L1145" s="464">
        <f>IF(J1145=1,SUM($J$6:J1145),0)</f>
        <v>0</v>
      </c>
      <c r="M1145" s="464">
        <f>IF(K1145=1,SUM($K$6:K1145),0)</f>
        <v>0</v>
      </c>
      <c r="N1145" s="509">
        <f t="shared" si="90"/>
        <v>0</v>
      </c>
      <c r="O1145" s="464">
        <f t="shared" si="91"/>
        <v>0</v>
      </c>
      <c r="P1145" s="464">
        <f>IF(O1145=1,SUM($O$6:O1145),0)</f>
        <v>0</v>
      </c>
    </row>
    <row r="1146" customHeight="1" spans="1:16">
      <c r="A1146" s="483"/>
      <c r="B1146" s="510">
        <v>17</v>
      </c>
      <c r="C1146" s="203" t="s">
        <v>1174</v>
      </c>
      <c r="D1146" s="494" t="s">
        <v>24</v>
      </c>
      <c r="E1146" s="495" t="s">
        <v>53</v>
      </c>
      <c r="F1146" s="497">
        <v>58140</v>
      </c>
      <c r="G1146" s="497">
        <v>58140</v>
      </c>
      <c r="H1146" s="498"/>
      <c r="I1146" s="491">
        <f t="shared" si="92"/>
        <v>58140</v>
      </c>
      <c r="J1146" s="507">
        <f t="shared" si="88"/>
        <v>0</v>
      </c>
      <c r="K1146" s="464">
        <f t="shared" si="89"/>
        <v>0</v>
      </c>
      <c r="L1146" s="464">
        <f>IF(J1146=1,SUM($J$6:J1146),0)</f>
        <v>0</v>
      </c>
      <c r="M1146" s="464">
        <f>IF(K1146=1,SUM($K$6:K1146),0)</f>
        <v>0</v>
      </c>
      <c r="N1146" s="509">
        <f t="shared" si="90"/>
        <v>0</v>
      </c>
      <c r="O1146" s="464">
        <f t="shared" si="91"/>
        <v>0</v>
      </c>
      <c r="P1146" s="464">
        <f>IF(O1146=1,SUM($O$6:O1146),0)</f>
        <v>0</v>
      </c>
    </row>
    <row r="1147" customHeight="1" spans="1:16">
      <c r="A1147" s="483"/>
      <c r="B1147" s="510">
        <v>18</v>
      </c>
      <c r="C1147" s="203" t="s">
        <v>1175</v>
      </c>
      <c r="D1147" s="494" t="s">
        <v>24</v>
      </c>
      <c r="E1147" s="495" t="s">
        <v>53</v>
      </c>
      <c r="F1147" s="497">
        <v>56340</v>
      </c>
      <c r="G1147" s="497">
        <v>56340</v>
      </c>
      <c r="H1147" s="498"/>
      <c r="I1147" s="491">
        <f t="shared" si="92"/>
        <v>56340</v>
      </c>
      <c r="J1147" s="507">
        <f t="shared" si="88"/>
        <v>0</v>
      </c>
      <c r="K1147" s="464">
        <f t="shared" si="89"/>
        <v>0</v>
      </c>
      <c r="L1147" s="464">
        <f>IF(J1147=1,SUM($J$6:J1147),0)</f>
        <v>0</v>
      </c>
      <c r="M1147" s="464">
        <f>IF(K1147=1,SUM($K$6:K1147),0)</f>
        <v>0</v>
      </c>
      <c r="N1147" s="509">
        <f t="shared" si="90"/>
        <v>0</v>
      </c>
      <c r="O1147" s="464">
        <f t="shared" si="91"/>
        <v>0</v>
      </c>
      <c r="P1147" s="464">
        <f>IF(O1147=1,SUM($O$6:O1147),0)</f>
        <v>0</v>
      </c>
    </row>
    <row r="1148" customHeight="1" spans="1:16">
      <c r="A1148" s="483"/>
      <c r="B1148" s="510">
        <v>19</v>
      </c>
      <c r="C1148" s="203" t="s">
        <v>1176</v>
      </c>
      <c r="D1148" s="494" t="s">
        <v>24</v>
      </c>
      <c r="E1148" s="495" t="s">
        <v>53</v>
      </c>
      <c r="F1148" s="497">
        <v>105060</v>
      </c>
      <c r="G1148" s="497">
        <v>105060</v>
      </c>
      <c r="H1148" s="498"/>
      <c r="I1148" s="491">
        <f t="shared" si="92"/>
        <v>105060</v>
      </c>
      <c r="J1148" s="507">
        <f t="shared" si="88"/>
        <v>0</v>
      </c>
      <c r="K1148" s="464">
        <f t="shared" si="89"/>
        <v>0</v>
      </c>
      <c r="L1148" s="464">
        <f>IF(J1148=1,SUM($J$6:J1148),0)</f>
        <v>0</v>
      </c>
      <c r="M1148" s="464">
        <f>IF(K1148=1,SUM($K$6:K1148),0)</f>
        <v>0</v>
      </c>
      <c r="N1148" s="509">
        <f t="shared" si="90"/>
        <v>0</v>
      </c>
      <c r="O1148" s="464">
        <f t="shared" si="91"/>
        <v>0</v>
      </c>
      <c r="P1148" s="464">
        <f>IF(O1148=1,SUM($O$6:O1148),0)</f>
        <v>0</v>
      </c>
    </row>
    <row r="1149" customHeight="1" spans="1:16">
      <c r="A1149" s="483"/>
      <c r="B1149" s="510">
        <v>20</v>
      </c>
      <c r="C1149" s="203" t="s">
        <v>1177</v>
      </c>
      <c r="D1149" s="494" t="s">
        <v>24</v>
      </c>
      <c r="E1149" s="495" t="s">
        <v>53</v>
      </c>
      <c r="F1149" s="497">
        <v>57540</v>
      </c>
      <c r="G1149" s="497">
        <v>57540</v>
      </c>
      <c r="H1149" s="498"/>
      <c r="I1149" s="491">
        <f t="shared" si="92"/>
        <v>57540</v>
      </c>
      <c r="J1149" s="507">
        <f t="shared" si="88"/>
        <v>0</v>
      </c>
      <c r="K1149" s="464">
        <f t="shared" si="89"/>
        <v>0</v>
      </c>
      <c r="L1149" s="464">
        <f>IF(J1149=1,SUM($J$6:J1149),0)</f>
        <v>0</v>
      </c>
      <c r="M1149" s="464">
        <f>IF(K1149=1,SUM($K$6:K1149),0)</f>
        <v>0</v>
      </c>
      <c r="N1149" s="509">
        <f t="shared" si="90"/>
        <v>0</v>
      </c>
      <c r="O1149" s="464">
        <f t="shared" si="91"/>
        <v>0</v>
      </c>
      <c r="P1149" s="464">
        <f>IF(O1149=1,SUM($O$6:O1149),0)</f>
        <v>0</v>
      </c>
    </row>
    <row r="1150" customHeight="1" spans="1:16">
      <c r="A1150" s="483"/>
      <c r="B1150" s="510">
        <v>21</v>
      </c>
      <c r="C1150" s="203" t="s">
        <v>1178</v>
      </c>
      <c r="D1150" s="494" t="s">
        <v>24</v>
      </c>
      <c r="E1150" s="495" t="s">
        <v>53</v>
      </c>
      <c r="F1150" s="497">
        <v>61080</v>
      </c>
      <c r="G1150" s="497">
        <v>61080</v>
      </c>
      <c r="H1150" s="498"/>
      <c r="I1150" s="491">
        <f t="shared" si="92"/>
        <v>61080</v>
      </c>
      <c r="J1150" s="507">
        <f t="shared" si="88"/>
        <v>0</v>
      </c>
      <c r="K1150" s="464">
        <f t="shared" si="89"/>
        <v>0</v>
      </c>
      <c r="L1150" s="464">
        <f>IF(J1150=1,SUM($J$6:J1150),0)</f>
        <v>0</v>
      </c>
      <c r="M1150" s="464">
        <f>IF(K1150=1,SUM($K$6:K1150),0)</f>
        <v>0</v>
      </c>
      <c r="N1150" s="509">
        <f t="shared" si="90"/>
        <v>0</v>
      </c>
      <c r="O1150" s="464">
        <f t="shared" si="91"/>
        <v>0</v>
      </c>
      <c r="P1150" s="464">
        <f>IF(O1150=1,SUM($O$6:O1150),0)</f>
        <v>0</v>
      </c>
    </row>
    <row r="1151" customHeight="1" spans="1:16">
      <c r="A1151" s="483"/>
      <c r="B1151" s="510">
        <v>22</v>
      </c>
      <c r="C1151" s="203" t="s">
        <v>1179</v>
      </c>
      <c r="D1151" s="494" t="s">
        <v>24</v>
      </c>
      <c r="E1151" s="495" t="s">
        <v>53</v>
      </c>
      <c r="F1151" s="497">
        <v>71880</v>
      </c>
      <c r="G1151" s="497">
        <v>71880</v>
      </c>
      <c r="H1151" s="498"/>
      <c r="I1151" s="491">
        <f t="shared" si="92"/>
        <v>71880</v>
      </c>
      <c r="J1151" s="507">
        <f t="shared" si="88"/>
        <v>0</v>
      </c>
      <c r="K1151" s="464">
        <f t="shared" si="89"/>
        <v>0</v>
      </c>
      <c r="L1151" s="464">
        <f>IF(J1151=1,SUM($J$6:J1151),0)</f>
        <v>0</v>
      </c>
      <c r="M1151" s="464">
        <f>IF(K1151=1,SUM($K$6:K1151),0)</f>
        <v>0</v>
      </c>
      <c r="N1151" s="509">
        <f t="shared" si="90"/>
        <v>0</v>
      </c>
      <c r="O1151" s="464">
        <f t="shared" si="91"/>
        <v>0</v>
      </c>
      <c r="P1151" s="464">
        <f>IF(O1151=1,SUM($O$6:O1151),0)</f>
        <v>0</v>
      </c>
    </row>
    <row r="1152" customHeight="1" spans="1:16">
      <c r="A1152" s="483"/>
      <c r="B1152" s="510">
        <v>23</v>
      </c>
      <c r="C1152" s="203" t="s">
        <v>1180</v>
      </c>
      <c r="D1152" s="494" t="s">
        <v>24</v>
      </c>
      <c r="E1152" s="495" t="s">
        <v>53</v>
      </c>
      <c r="F1152" s="497">
        <v>61080</v>
      </c>
      <c r="G1152" s="497">
        <v>61080</v>
      </c>
      <c r="H1152" s="498"/>
      <c r="I1152" s="491">
        <f t="shared" si="92"/>
        <v>61080</v>
      </c>
      <c r="J1152" s="507">
        <f t="shared" si="88"/>
        <v>0</v>
      </c>
      <c r="K1152" s="464">
        <f t="shared" si="89"/>
        <v>0</v>
      </c>
      <c r="L1152" s="464">
        <f>IF(J1152=1,SUM($J$6:J1152),0)</f>
        <v>0</v>
      </c>
      <c r="M1152" s="464">
        <f>IF(K1152=1,SUM($K$6:K1152),0)</f>
        <v>0</v>
      </c>
      <c r="N1152" s="509">
        <f t="shared" si="90"/>
        <v>0</v>
      </c>
      <c r="O1152" s="464">
        <f t="shared" si="91"/>
        <v>0</v>
      </c>
      <c r="P1152" s="464">
        <f>IF(O1152=1,SUM($O$6:O1152),0)</f>
        <v>0</v>
      </c>
    </row>
    <row r="1153" customHeight="1" spans="1:16">
      <c r="A1153" s="483"/>
      <c r="B1153" s="510">
        <v>24</v>
      </c>
      <c r="C1153" s="203" t="s">
        <v>1181</v>
      </c>
      <c r="D1153" s="494" t="s">
        <v>24</v>
      </c>
      <c r="E1153" s="495" t="s">
        <v>53</v>
      </c>
      <c r="F1153" s="497">
        <v>55860</v>
      </c>
      <c r="G1153" s="497">
        <v>55860</v>
      </c>
      <c r="H1153" s="498"/>
      <c r="I1153" s="491">
        <f t="shared" si="92"/>
        <v>55860</v>
      </c>
      <c r="J1153" s="507">
        <f t="shared" si="88"/>
        <v>0</v>
      </c>
      <c r="K1153" s="464">
        <f t="shared" si="89"/>
        <v>0</v>
      </c>
      <c r="L1153" s="464">
        <f>IF(J1153=1,SUM($J$6:J1153),0)</f>
        <v>0</v>
      </c>
      <c r="M1153" s="464">
        <f>IF(K1153=1,SUM($K$6:K1153),0)</f>
        <v>0</v>
      </c>
      <c r="N1153" s="509">
        <f t="shared" si="90"/>
        <v>0</v>
      </c>
      <c r="O1153" s="464">
        <f t="shared" si="91"/>
        <v>0</v>
      </c>
      <c r="P1153" s="464">
        <f>IF(O1153=1,SUM($O$6:O1153),0)</f>
        <v>0</v>
      </c>
    </row>
    <row r="1154" customHeight="1" spans="1:16">
      <c r="A1154" s="483"/>
      <c r="B1154" s="510">
        <v>25</v>
      </c>
      <c r="C1154" s="203" t="s">
        <v>1182</v>
      </c>
      <c r="D1154" s="494" t="s">
        <v>24</v>
      </c>
      <c r="E1154" s="495" t="s">
        <v>53</v>
      </c>
      <c r="F1154" s="497">
        <v>58680</v>
      </c>
      <c r="G1154" s="497">
        <v>58680</v>
      </c>
      <c r="H1154" s="498"/>
      <c r="I1154" s="491">
        <f t="shared" si="92"/>
        <v>58680</v>
      </c>
      <c r="J1154" s="507">
        <f t="shared" si="88"/>
        <v>0</v>
      </c>
      <c r="K1154" s="464">
        <f t="shared" si="89"/>
        <v>0</v>
      </c>
      <c r="L1154" s="464">
        <f>IF(J1154=1,SUM($J$6:J1154),0)</f>
        <v>0</v>
      </c>
      <c r="M1154" s="464">
        <f>IF(K1154=1,SUM($K$6:K1154),0)</f>
        <v>0</v>
      </c>
      <c r="N1154" s="509">
        <f t="shared" si="90"/>
        <v>0</v>
      </c>
      <c r="O1154" s="464">
        <f t="shared" si="91"/>
        <v>0</v>
      </c>
      <c r="P1154" s="464">
        <f>IF(O1154=1,SUM($O$6:O1154),0)</f>
        <v>0</v>
      </c>
    </row>
    <row r="1155" customHeight="1" spans="1:16">
      <c r="A1155" s="483"/>
      <c r="B1155" s="510">
        <v>26</v>
      </c>
      <c r="C1155" s="203" t="s">
        <v>1183</v>
      </c>
      <c r="D1155" s="494" t="s">
        <v>24</v>
      </c>
      <c r="E1155" s="495" t="s">
        <v>53</v>
      </c>
      <c r="F1155" s="497">
        <v>115680</v>
      </c>
      <c r="G1155" s="497">
        <v>115680</v>
      </c>
      <c r="H1155" s="498"/>
      <c r="I1155" s="491">
        <f t="shared" si="92"/>
        <v>115680</v>
      </c>
      <c r="J1155" s="507">
        <f t="shared" si="88"/>
        <v>0</v>
      </c>
      <c r="K1155" s="464">
        <f t="shared" si="89"/>
        <v>0</v>
      </c>
      <c r="L1155" s="464">
        <f>IF(J1155=1,SUM($J$6:J1155),0)</f>
        <v>0</v>
      </c>
      <c r="M1155" s="464">
        <f>IF(K1155=1,SUM($K$6:K1155),0)</f>
        <v>0</v>
      </c>
      <c r="N1155" s="509">
        <f t="shared" si="90"/>
        <v>0</v>
      </c>
      <c r="O1155" s="464">
        <f t="shared" si="91"/>
        <v>0</v>
      </c>
      <c r="P1155" s="464">
        <f>IF(O1155=1,SUM($O$6:O1155),0)</f>
        <v>0</v>
      </c>
    </row>
    <row r="1156" customHeight="1" spans="1:16">
      <c r="A1156" s="483"/>
      <c r="B1156" s="510">
        <v>27</v>
      </c>
      <c r="C1156" s="203" t="s">
        <v>1184</v>
      </c>
      <c r="D1156" s="494" t="s">
        <v>24</v>
      </c>
      <c r="E1156" s="495" t="s">
        <v>53</v>
      </c>
      <c r="F1156" s="497">
        <v>118500</v>
      </c>
      <c r="G1156" s="497">
        <v>118500</v>
      </c>
      <c r="H1156" s="498"/>
      <c r="I1156" s="491">
        <f t="shared" si="92"/>
        <v>118500</v>
      </c>
      <c r="J1156" s="507">
        <f t="shared" si="88"/>
        <v>0</v>
      </c>
      <c r="K1156" s="464">
        <f t="shared" si="89"/>
        <v>0</v>
      </c>
      <c r="L1156" s="464">
        <f>IF(J1156=1,SUM($J$6:J1156),0)</f>
        <v>0</v>
      </c>
      <c r="M1156" s="464">
        <f>IF(K1156=1,SUM($K$6:K1156),0)</f>
        <v>0</v>
      </c>
      <c r="N1156" s="509">
        <f t="shared" si="90"/>
        <v>0</v>
      </c>
      <c r="O1156" s="464">
        <f t="shared" si="91"/>
        <v>0</v>
      </c>
      <c r="P1156" s="464">
        <f>IF(O1156=1,SUM($O$6:O1156),0)</f>
        <v>0</v>
      </c>
    </row>
    <row r="1157" customHeight="1" spans="1:16">
      <c r="A1157" s="483"/>
      <c r="B1157" s="510">
        <v>28</v>
      </c>
      <c r="C1157" s="203" t="s">
        <v>1185</v>
      </c>
      <c r="D1157" s="494" t="s">
        <v>24</v>
      </c>
      <c r="E1157" s="495" t="s">
        <v>53</v>
      </c>
      <c r="F1157" s="497">
        <v>118500</v>
      </c>
      <c r="G1157" s="497">
        <v>118500</v>
      </c>
      <c r="H1157" s="498"/>
      <c r="I1157" s="491">
        <f t="shared" si="92"/>
        <v>118500</v>
      </c>
      <c r="J1157" s="507">
        <f t="shared" si="88"/>
        <v>0</v>
      </c>
      <c r="K1157" s="464">
        <f t="shared" si="89"/>
        <v>0</v>
      </c>
      <c r="L1157" s="464">
        <f>IF(J1157=1,SUM($J$6:J1157),0)</f>
        <v>0</v>
      </c>
      <c r="M1157" s="464">
        <f>IF(K1157=1,SUM($K$6:K1157),0)</f>
        <v>0</v>
      </c>
      <c r="N1157" s="509">
        <f t="shared" si="90"/>
        <v>0</v>
      </c>
      <c r="O1157" s="464">
        <f t="shared" si="91"/>
        <v>0</v>
      </c>
      <c r="P1157" s="464">
        <f>IF(O1157=1,SUM($O$6:O1157),0)</f>
        <v>0</v>
      </c>
    </row>
    <row r="1158" customHeight="1" spans="1:16">
      <c r="A1158" s="483"/>
      <c r="B1158" s="510">
        <v>29</v>
      </c>
      <c r="C1158" s="203" t="s">
        <v>1186</v>
      </c>
      <c r="D1158" s="494" t="s">
        <v>24</v>
      </c>
      <c r="E1158" s="495" t="s">
        <v>53</v>
      </c>
      <c r="F1158" s="497">
        <v>117900</v>
      </c>
      <c r="G1158" s="497">
        <v>117900</v>
      </c>
      <c r="H1158" s="498"/>
      <c r="I1158" s="491">
        <f t="shared" si="92"/>
        <v>117900</v>
      </c>
      <c r="J1158" s="507">
        <f t="shared" si="88"/>
        <v>0</v>
      </c>
      <c r="K1158" s="464">
        <f t="shared" si="89"/>
        <v>0</v>
      </c>
      <c r="L1158" s="464">
        <f>IF(J1158=1,SUM($J$6:J1158),0)</f>
        <v>0</v>
      </c>
      <c r="M1158" s="464">
        <f>IF(K1158=1,SUM($K$6:K1158),0)</f>
        <v>0</v>
      </c>
      <c r="N1158" s="509">
        <f t="shared" si="90"/>
        <v>0</v>
      </c>
      <c r="O1158" s="464">
        <f t="shared" si="91"/>
        <v>0</v>
      </c>
      <c r="P1158" s="464">
        <f>IF(O1158=1,SUM($O$6:O1158),0)</f>
        <v>0</v>
      </c>
    </row>
    <row r="1159" customHeight="1" spans="1:16">
      <c r="A1159" s="483"/>
      <c r="B1159" s="510">
        <v>30</v>
      </c>
      <c r="C1159" s="203" t="s">
        <v>1187</v>
      </c>
      <c r="D1159" s="494" t="s">
        <v>24</v>
      </c>
      <c r="E1159" s="495" t="s">
        <v>53</v>
      </c>
      <c r="F1159" s="497">
        <v>120120</v>
      </c>
      <c r="G1159" s="497">
        <v>120120</v>
      </c>
      <c r="H1159" s="498"/>
      <c r="I1159" s="491">
        <f t="shared" si="92"/>
        <v>120120</v>
      </c>
      <c r="J1159" s="507">
        <f t="shared" si="88"/>
        <v>0</v>
      </c>
      <c r="K1159" s="464">
        <f t="shared" si="89"/>
        <v>0</v>
      </c>
      <c r="L1159" s="464">
        <f>IF(J1159=1,SUM($J$6:J1159),0)</f>
        <v>0</v>
      </c>
      <c r="M1159" s="464">
        <f>IF(K1159=1,SUM($K$6:K1159),0)</f>
        <v>0</v>
      </c>
      <c r="N1159" s="509">
        <f t="shared" si="90"/>
        <v>0</v>
      </c>
      <c r="O1159" s="464">
        <f t="shared" si="91"/>
        <v>0</v>
      </c>
      <c r="P1159" s="464">
        <f>IF(O1159=1,SUM($O$6:O1159),0)</f>
        <v>0</v>
      </c>
    </row>
    <row r="1160" customHeight="1" spans="1:16">
      <c r="A1160" s="483"/>
      <c r="B1160" s="510">
        <v>31</v>
      </c>
      <c r="C1160" s="203" t="s">
        <v>1188</v>
      </c>
      <c r="D1160" s="494" t="s">
        <v>24</v>
      </c>
      <c r="E1160" s="495" t="s">
        <v>53</v>
      </c>
      <c r="F1160" s="497">
        <v>50460</v>
      </c>
      <c r="G1160" s="497">
        <v>50460</v>
      </c>
      <c r="H1160" s="498"/>
      <c r="I1160" s="491">
        <f t="shared" si="92"/>
        <v>50460</v>
      </c>
      <c r="J1160" s="507">
        <f t="shared" si="88"/>
        <v>0</v>
      </c>
      <c r="K1160" s="464">
        <f t="shared" si="89"/>
        <v>0</v>
      </c>
      <c r="L1160" s="464">
        <f>IF(J1160=1,SUM($J$6:J1160),0)</f>
        <v>0</v>
      </c>
      <c r="M1160" s="464">
        <f>IF(K1160=1,SUM($K$6:K1160),0)</f>
        <v>0</v>
      </c>
      <c r="N1160" s="509">
        <f t="shared" si="90"/>
        <v>0</v>
      </c>
      <c r="O1160" s="464">
        <f t="shared" si="91"/>
        <v>0</v>
      </c>
      <c r="P1160" s="464">
        <f>IF(O1160=1,SUM($O$6:O1160),0)</f>
        <v>0</v>
      </c>
    </row>
    <row r="1161" customHeight="1" spans="1:16">
      <c r="A1161" s="483"/>
      <c r="B1161" s="510">
        <v>32</v>
      </c>
      <c r="C1161" s="203" t="s">
        <v>1189</v>
      </c>
      <c r="D1161" s="494" t="s">
        <v>24</v>
      </c>
      <c r="E1161" s="495" t="s">
        <v>53</v>
      </c>
      <c r="F1161" s="497">
        <v>50460</v>
      </c>
      <c r="G1161" s="497">
        <v>50460</v>
      </c>
      <c r="H1161" s="498"/>
      <c r="I1161" s="491">
        <f t="shared" si="92"/>
        <v>50460</v>
      </c>
      <c r="J1161" s="507">
        <f t="shared" ref="J1161:J1224" si="93">IF(D1161="MDU-KD",1,0)</f>
        <v>0</v>
      </c>
      <c r="K1161" s="464">
        <f t="shared" ref="K1161:K1224" si="94">IF(D1161="HDW",1,0)</f>
        <v>0</v>
      </c>
      <c r="L1161" s="464">
        <f>IF(J1161=1,SUM($J$6:J1161),0)</f>
        <v>0</v>
      </c>
      <c r="M1161" s="464">
        <f>IF(K1161=1,SUM($K$6:K1161),0)</f>
        <v>0</v>
      </c>
      <c r="N1161" s="509">
        <f t="shared" ref="N1161:N1224" si="95">IF(L1161=0,M1161,L1161)</f>
        <v>0</v>
      </c>
      <c r="O1161" s="464">
        <f t="shared" ref="O1161:O1224" si="96">IF(E1161=0,0,IF(LEFT(C1161,11)="Tiang Beton",1,0))</f>
        <v>0</v>
      </c>
      <c r="P1161" s="464">
        <f>IF(O1161=1,SUM($O$6:O1161),0)</f>
        <v>0</v>
      </c>
    </row>
    <row r="1162" customHeight="1" spans="1:16">
      <c r="A1162" s="483"/>
      <c r="B1162" s="510">
        <v>33</v>
      </c>
      <c r="C1162" s="203" t="s">
        <v>1190</v>
      </c>
      <c r="D1162" s="494" t="s">
        <v>24</v>
      </c>
      <c r="E1162" s="495" t="s">
        <v>53</v>
      </c>
      <c r="F1162" s="497">
        <v>41400</v>
      </c>
      <c r="G1162" s="497">
        <v>41400</v>
      </c>
      <c r="H1162" s="498"/>
      <c r="I1162" s="491">
        <f t="shared" si="92"/>
        <v>41400</v>
      </c>
      <c r="J1162" s="507">
        <f t="shared" si="93"/>
        <v>0</v>
      </c>
      <c r="K1162" s="464">
        <f t="shared" si="94"/>
        <v>0</v>
      </c>
      <c r="L1162" s="464">
        <f>IF(J1162=1,SUM($J$6:J1162),0)</f>
        <v>0</v>
      </c>
      <c r="M1162" s="464">
        <f>IF(K1162=1,SUM($K$6:K1162),0)</f>
        <v>0</v>
      </c>
      <c r="N1162" s="509">
        <f t="shared" si="95"/>
        <v>0</v>
      </c>
      <c r="O1162" s="464">
        <f t="shared" si="96"/>
        <v>0</v>
      </c>
      <c r="P1162" s="464">
        <f>IF(O1162=1,SUM($O$6:O1162),0)</f>
        <v>0</v>
      </c>
    </row>
    <row r="1163" customHeight="1" spans="1:16">
      <c r="A1163" s="483"/>
      <c r="B1163" s="510">
        <v>34</v>
      </c>
      <c r="C1163" s="203" t="s">
        <v>1191</v>
      </c>
      <c r="D1163" s="494" t="s">
        <v>24</v>
      </c>
      <c r="E1163" s="495" t="s">
        <v>53</v>
      </c>
      <c r="F1163" s="497">
        <v>61140</v>
      </c>
      <c r="G1163" s="497">
        <v>61140</v>
      </c>
      <c r="H1163" s="498"/>
      <c r="I1163" s="491">
        <f t="shared" si="92"/>
        <v>61140</v>
      </c>
      <c r="J1163" s="507">
        <f t="shared" si="93"/>
        <v>0</v>
      </c>
      <c r="K1163" s="464">
        <f t="shared" si="94"/>
        <v>0</v>
      </c>
      <c r="L1163" s="464">
        <f>IF(J1163=1,SUM($J$6:J1163),0)</f>
        <v>0</v>
      </c>
      <c r="M1163" s="464">
        <f>IF(K1163=1,SUM($K$6:K1163),0)</f>
        <v>0</v>
      </c>
      <c r="N1163" s="509">
        <f t="shared" si="95"/>
        <v>0</v>
      </c>
      <c r="O1163" s="464">
        <f t="shared" si="96"/>
        <v>0</v>
      </c>
      <c r="P1163" s="464">
        <f>IF(O1163=1,SUM($O$6:O1163),0)</f>
        <v>0</v>
      </c>
    </row>
    <row r="1164" customHeight="1" spans="1:16">
      <c r="A1164" s="483"/>
      <c r="B1164" s="510">
        <v>35</v>
      </c>
      <c r="C1164" s="203" t="s">
        <v>1192</v>
      </c>
      <c r="D1164" s="494" t="s">
        <v>24</v>
      </c>
      <c r="E1164" s="495" t="s">
        <v>53</v>
      </c>
      <c r="F1164" s="497">
        <v>61140</v>
      </c>
      <c r="G1164" s="497">
        <v>61140</v>
      </c>
      <c r="H1164" s="498"/>
      <c r="I1164" s="491">
        <f t="shared" si="92"/>
        <v>61140</v>
      </c>
      <c r="J1164" s="507">
        <f t="shared" si="93"/>
        <v>0</v>
      </c>
      <c r="K1164" s="464">
        <f t="shared" si="94"/>
        <v>0</v>
      </c>
      <c r="L1164" s="464">
        <f>IF(J1164=1,SUM($J$6:J1164),0)</f>
        <v>0</v>
      </c>
      <c r="M1164" s="464">
        <f>IF(K1164=1,SUM($K$6:K1164),0)</f>
        <v>0</v>
      </c>
      <c r="N1164" s="509">
        <f t="shared" si="95"/>
        <v>0</v>
      </c>
      <c r="O1164" s="464">
        <f t="shared" si="96"/>
        <v>0</v>
      </c>
      <c r="P1164" s="464">
        <f>IF(O1164=1,SUM($O$6:O1164),0)</f>
        <v>0</v>
      </c>
    </row>
    <row r="1165" customHeight="1" spans="1:16">
      <c r="A1165" s="483"/>
      <c r="B1165" s="510">
        <v>36</v>
      </c>
      <c r="C1165" s="203" t="s">
        <v>1193</v>
      </c>
      <c r="D1165" s="494" t="s">
        <v>24</v>
      </c>
      <c r="E1165" s="495" t="s">
        <v>53</v>
      </c>
      <c r="F1165" s="497">
        <v>55380</v>
      </c>
      <c r="G1165" s="497">
        <v>55380</v>
      </c>
      <c r="H1165" s="498"/>
      <c r="I1165" s="491">
        <f t="shared" si="92"/>
        <v>55380</v>
      </c>
      <c r="J1165" s="507">
        <f t="shared" si="93"/>
        <v>0</v>
      </c>
      <c r="K1165" s="464">
        <f t="shared" si="94"/>
        <v>0</v>
      </c>
      <c r="L1165" s="464">
        <f>IF(J1165=1,SUM($J$6:J1165),0)</f>
        <v>0</v>
      </c>
      <c r="M1165" s="464">
        <f>IF(K1165=1,SUM($K$6:K1165),0)</f>
        <v>0</v>
      </c>
      <c r="N1165" s="509">
        <f t="shared" si="95"/>
        <v>0</v>
      </c>
      <c r="O1165" s="464">
        <f t="shared" si="96"/>
        <v>0</v>
      </c>
      <c r="P1165" s="464">
        <f>IF(O1165=1,SUM($O$6:O1165),0)</f>
        <v>0</v>
      </c>
    </row>
    <row r="1166" customHeight="1" spans="1:16">
      <c r="A1166" s="483"/>
      <c r="B1166" s="510">
        <v>37</v>
      </c>
      <c r="C1166" s="203" t="s">
        <v>1194</v>
      </c>
      <c r="D1166" s="494" t="s">
        <v>24</v>
      </c>
      <c r="E1166" s="495" t="s">
        <v>53</v>
      </c>
      <c r="F1166" s="497">
        <v>61860</v>
      </c>
      <c r="G1166" s="497">
        <v>61860</v>
      </c>
      <c r="H1166" s="498"/>
      <c r="I1166" s="491">
        <f t="shared" si="92"/>
        <v>61860</v>
      </c>
      <c r="J1166" s="507">
        <f t="shared" si="93"/>
        <v>0</v>
      </c>
      <c r="K1166" s="464">
        <f t="shared" si="94"/>
        <v>0</v>
      </c>
      <c r="L1166" s="464">
        <f>IF(J1166=1,SUM($J$6:J1166),0)</f>
        <v>0</v>
      </c>
      <c r="M1166" s="464">
        <f>IF(K1166=1,SUM($K$6:K1166),0)</f>
        <v>0</v>
      </c>
      <c r="N1166" s="509">
        <f t="shared" si="95"/>
        <v>0</v>
      </c>
      <c r="O1166" s="464">
        <f t="shared" si="96"/>
        <v>0</v>
      </c>
      <c r="P1166" s="464">
        <f>IF(O1166=1,SUM($O$6:O1166),0)</f>
        <v>0</v>
      </c>
    </row>
    <row r="1167" customHeight="1" spans="1:16">
      <c r="A1167" s="483"/>
      <c r="B1167" s="510">
        <v>38</v>
      </c>
      <c r="C1167" s="203" t="s">
        <v>1195</v>
      </c>
      <c r="D1167" s="494" t="s">
        <v>24</v>
      </c>
      <c r="E1167" s="495" t="s">
        <v>53</v>
      </c>
      <c r="F1167" s="497">
        <v>63900</v>
      </c>
      <c r="G1167" s="497">
        <v>63900</v>
      </c>
      <c r="H1167" s="498"/>
      <c r="I1167" s="491">
        <f t="shared" si="92"/>
        <v>63900</v>
      </c>
      <c r="J1167" s="507">
        <f t="shared" si="93"/>
        <v>0</v>
      </c>
      <c r="K1167" s="464">
        <f t="shared" si="94"/>
        <v>0</v>
      </c>
      <c r="L1167" s="464">
        <f>IF(J1167=1,SUM($J$6:J1167),0)</f>
        <v>0</v>
      </c>
      <c r="M1167" s="464">
        <f>IF(K1167=1,SUM($K$6:K1167),0)</f>
        <v>0</v>
      </c>
      <c r="N1167" s="509">
        <f t="shared" si="95"/>
        <v>0</v>
      </c>
      <c r="O1167" s="464">
        <f t="shared" si="96"/>
        <v>0</v>
      </c>
      <c r="P1167" s="464">
        <f>IF(O1167=1,SUM($O$6:O1167),0)</f>
        <v>0</v>
      </c>
    </row>
    <row r="1168" customHeight="1" spans="1:16">
      <c r="A1168" s="483"/>
      <c r="B1168" s="510">
        <v>39</v>
      </c>
      <c r="C1168" s="203" t="s">
        <v>1196</v>
      </c>
      <c r="D1168" s="494" t="s">
        <v>24</v>
      </c>
      <c r="E1168" s="495" t="s">
        <v>53</v>
      </c>
      <c r="F1168" s="497">
        <v>59220</v>
      </c>
      <c r="G1168" s="497">
        <v>59220</v>
      </c>
      <c r="H1168" s="498"/>
      <c r="I1168" s="491">
        <f t="shared" si="92"/>
        <v>59220</v>
      </c>
      <c r="J1168" s="507">
        <f t="shared" si="93"/>
        <v>0</v>
      </c>
      <c r="K1168" s="464">
        <f t="shared" si="94"/>
        <v>0</v>
      </c>
      <c r="L1168" s="464">
        <f>IF(J1168=1,SUM($J$6:J1168),0)</f>
        <v>0</v>
      </c>
      <c r="M1168" s="464">
        <f>IF(K1168=1,SUM($K$6:K1168),0)</f>
        <v>0</v>
      </c>
      <c r="N1168" s="509">
        <f t="shared" si="95"/>
        <v>0</v>
      </c>
      <c r="O1168" s="464">
        <f t="shared" si="96"/>
        <v>0</v>
      </c>
      <c r="P1168" s="464">
        <f>IF(O1168=1,SUM($O$6:O1168),0)</f>
        <v>0</v>
      </c>
    </row>
    <row r="1169" customHeight="1" spans="1:16">
      <c r="A1169" s="483"/>
      <c r="B1169" s="493"/>
      <c r="C1169" s="203" t="s">
        <v>122</v>
      </c>
      <c r="D1169" s="494" t="s">
        <v>122</v>
      </c>
      <c r="E1169" s="495"/>
      <c r="F1169" s="497">
        <v>0</v>
      </c>
      <c r="G1169" s="497">
        <v>0</v>
      </c>
      <c r="H1169" s="498"/>
      <c r="I1169" s="491">
        <f t="shared" si="92"/>
        <v>0</v>
      </c>
      <c r="J1169" s="507">
        <f t="shared" si="93"/>
        <v>0</v>
      </c>
      <c r="K1169" s="464">
        <f t="shared" si="94"/>
        <v>0</v>
      </c>
      <c r="L1169" s="464">
        <f>IF(J1169=1,SUM($J$6:J1169),0)</f>
        <v>0</v>
      </c>
      <c r="M1169" s="464">
        <f>IF(K1169=1,SUM($K$6:K1169),0)</f>
        <v>0</v>
      </c>
      <c r="N1169" s="509">
        <f t="shared" si="95"/>
        <v>0</v>
      </c>
      <c r="O1169" s="464">
        <f t="shared" si="96"/>
        <v>0</v>
      </c>
      <c r="P1169" s="464">
        <f>IF(O1169=1,SUM($O$6:O1169),0)</f>
        <v>0</v>
      </c>
    </row>
    <row r="1170" customHeight="1" spans="1:16">
      <c r="A1170" s="483"/>
      <c r="B1170" s="493" t="s">
        <v>705</v>
      </c>
      <c r="C1170" s="203" t="s">
        <v>831</v>
      </c>
      <c r="D1170" s="494" t="s">
        <v>122</v>
      </c>
      <c r="E1170" s="495"/>
      <c r="F1170" s="497">
        <v>0</v>
      </c>
      <c r="G1170" s="497">
        <v>0</v>
      </c>
      <c r="H1170" s="498"/>
      <c r="I1170" s="491">
        <f t="shared" si="92"/>
        <v>0</v>
      </c>
      <c r="J1170" s="507">
        <f t="shared" si="93"/>
        <v>0</v>
      </c>
      <c r="K1170" s="464">
        <f t="shared" si="94"/>
        <v>0</v>
      </c>
      <c r="L1170" s="464">
        <f>IF(J1170=1,SUM($J$6:J1170),0)</f>
        <v>0</v>
      </c>
      <c r="M1170" s="464">
        <f>IF(K1170=1,SUM($K$6:K1170),0)</f>
        <v>0</v>
      </c>
      <c r="N1170" s="509">
        <f t="shared" si="95"/>
        <v>0</v>
      </c>
      <c r="O1170" s="464">
        <f t="shared" si="96"/>
        <v>0</v>
      </c>
      <c r="P1170" s="464">
        <f>IF(O1170=1,SUM($O$6:O1170),0)</f>
        <v>0</v>
      </c>
    </row>
    <row r="1171" customHeight="1" spans="1:16">
      <c r="A1171" s="483"/>
      <c r="B1171" s="510">
        <v>1</v>
      </c>
      <c r="C1171" s="203" t="s">
        <v>1197</v>
      </c>
      <c r="D1171" s="494" t="s">
        <v>24</v>
      </c>
      <c r="E1171" s="495" t="s">
        <v>53</v>
      </c>
      <c r="F1171" s="497">
        <v>89700</v>
      </c>
      <c r="G1171" s="497">
        <v>89700</v>
      </c>
      <c r="H1171" s="498"/>
      <c r="I1171" s="491">
        <f t="shared" si="92"/>
        <v>89700</v>
      </c>
      <c r="J1171" s="507">
        <f t="shared" si="93"/>
        <v>0</v>
      </c>
      <c r="K1171" s="464">
        <f t="shared" si="94"/>
        <v>0</v>
      </c>
      <c r="L1171" s="464">
        <f>IF(J1171=1,SUM($J$6:J1171),0)</f>
        <v>0</v>
      </c>
      <c r="M1171" s="464">
        <f>IF(K1171=1,SUM($K$6:K1171),0)</f>
        <v>0</v>
      </c>
      <c r="N1171" s="509">
        <f t="shared" si="95"/>
        <v>0</v>
      </c>
      <c r="O1171" s="464">
        <f t="shared" si="96"/>
        <v>0</v>
      </c>
      <c r="P1171" s="464">
        <f>IF(O1171=1,SUM($O$6:O1171),0)</f>
        <v>0</v>
      </c>
    </row>
    <row r="1172" customHeight="1" spans="1:16">
      <c r="A1172" s="483"/>
      <c r="B1172" s="510">
        <v>2</v>
      </c>
      <c r="C1172" s="203" t="s">
        <v>1198</v>
      </c>
      <c r="D1172" s="494" t="s">
        <v>24</v>
      </c>
      <c r="E1172" s="495" t="s">
        <v>53</v>
      </c>
      <c r="F1172" s="497">
        <v>91200</v>
      </c>
      <c r="G1172" s="497">
        <v>91200</v>
      </c>
      <c r="H1172" s="498"/>
      <c r="I1172" s="491">
        <f t="shared" si="92"/>
        <v>91200</v>
      </c>
      <c r="J1172" s="507">
        <f t="shared" si="93"/>
        <v>0</v>
      </c>
      <c r="K1172" s="464">
        <f t="shared" si="94"/>
        <v>0</v>
      </c>
      <c r="L1172" s="464">
        <f>IF(J1172=1,SUM($J$6:J1172),0)</f>
        <v>0</v>
      </c>
      <c r="M1172" s="464">
        <f>IF(K1172=1,SUM($K$6:K1172),0)</f>
        <v>0</v>
      </c>
      <c r="N1172" s="509">
        <f t="shared" si="95"/>
        <v>0</v>
      </c>
      <c r="O1172" s="464">
        <f t="shared" si="96"/>
        <v>0</v>
      </c>
      <c r="P1172" s="464">
        <f>IF(O1172=1,SUM($O$6:O1172),0)</f>
        <v>0</v>
      </c>
    </row>
    <row r="1173" customHeight="1" spans="1:16">
      <c r="A1173" s="483"/>
      <c r="B1173" s="510">
        <v>3</v>
      </c>
      <c r="C1173" s="203" t="s">
        <v>1199</v>
      </c>
      <c r="D1173" s="494" t="s">
        <v>24</v>
      </c>
      <c r="E1173" s="495" t="s">
        <v>53</v>
      </c>
      <c r="F1173" s="497">
        <v>95640</v>
      </c>
      <c r="G1173" s="497">
        <v>95640</v>
      </c>
      <c r="H1173" s="498"/>
      <c r="I1173" s="491">
        <f t="shared" si="92"/>
        <v>95640</v>
      </c>
      <c r="J1173" s="507">
        <f t="shared" si="93"/>
        <v>0</v>
      </c>
      <c r="K1173" s="464">
        <f t="shared" si="94"/>
        <v>0</v>
      </c>
      <c r="L1173" s="464">
        <f>IF(J1173=1,SUM($J$6:J1173),0)</f>
        <v>0</v>
      </c>
      <c r="M1173" s="464">
        <f>IF(K1173=1,SUM($K$6:K1173),0)</f>
        <v>0</v>
      </c>
      <c r="N1173" s="509">
        <f t="shared" si="95"/>
        <v>0</v>
      </c>
      <c r="O1173" s="464">
        <f t="shared" si="96"/>
        <v>0</v>
      </c>
      <c r="P1173" s="464">
        <f>IF(O1173=1,SUM($O$6:O1173),0)</f>
        <v>0</v>
      </c>
    </row>
    <row r="1174" customHeight="1" spans="1:16">
      <c r="A1174" s="483"/>
      <c r="B1174" s="510">
        <v>4</v>
      </c>
      <c r="C1174" s="203" t="s">
        <v>1200</v>
      </c>
      <c r="D1174" s="494" t="s">
        <v>24</v>
      </c>
      <c r="E1174" s="495" t="s">
        <v>53</v>
      </c>
      <c r="F1174" s="497">
        <v>95640</v>
      </c>
      <c r="G1174" s="497">
        <v>95640</v>
      </c>
      <c r="H1174" s="498"/>
      <c r="I1174" s="491">
        <f t="shared" si="92"/>
        <v>95640</v>
      </c>
      <c r="J1174" s="507">
        <f t="shared" si="93"/>
        <v>0</v>
      </c>
      <c r="K1174" s="464">
        <f t="shared" si="94"/>
        <v>0</v>
      </c>
      <c r="L1174" s="464">
        <f>IF(J1174=1,SUM($J$6:J1174),0)</f>
        <v>0</v>
      </c>
      <c r="M1174" s="464">
        <f>IF(K1174=1,SUM($K$6:K1174),0)</f>
        <v>0</v>
      </c>
      <c r="N1174" s="509">
        <f t="shared" si="95"/>
        <v>0</v>
      </c>
      <c r="O1174" s="464">
        <f t="shared" si="96"/>
        <v>0</v>
      </c>
      <c r="P1174" s="464">
        <f>IF(O1174=1,SUM($O$6:O1174),0)</f>
        <v>0</v>
      </c>
    </row>
    <row r="1175" customHeight="1" spans="1:16">
      <c r="A1175" s="483"/>
      <c r="B1175" s="510">
        <v>5</v>
      </c>
      <c r="C1175" s="203" t="s">
        <v>1201</v>
      </c>
      <c r="D1175" s="494" t="s">
        <v>24</v>
      </c>
      <c r="E1175" s="495" t="s">
        <v>53</v>
      </c>
      <c r="F1175" s="497">
        <v>116340</v>
      </c>
      <c r="G1175" s="497">
        <v>116340</v>
      </c>
      <c r="H1175" s="498"/>
      <c r="I1175" s="491">
        <f t="shared" si="92"/>
        <v>116340</v>
      </c>
      <c r="J1175" s="507">
        <f t="shared" si="93"/>
        <v>0</v>
      </c>
      <c r="K1175" s="464">
        <f t="shared" si="94"/>
        <v>0</v>
      </c>
      <c r="L1175" s="464">
        <f>IF(J1175=1,SUM($J$6:J1175),0)</f>
        <v>0</v>
      </c>
      <c r="M1175" s="464">
        <f>IF(K1175=1,SUM($K$6:K1175),0)</f>
        <v>0</v>
      </c>
      <c r="N1175" s="509">
        <f t="shared" si="95"/>
        <v>0</v>
      </c>
      <c r="O1175" s="464">
        <f t="shared" si="96"/>
        <v>0</v>
      </c>
      <c r="P1175" s="464">
        <f>IF(O1175=1,SUM($O$6:O1175),0)</f>
        <v>0</v>
      </c>
    </row>
    <row r="1176" customHeight="1" spans="1:16">
      <c r="A1176" s="483"/>
      <c r="B1176" s="510">
        <v>6</v>
      </c>
      <c r="C1176" s="203" t="s">
        <v>1202</v>
      </c>
      <c r="D1176" s="494" t="s">
        <v>24</v>
      </c>
      <c r="E1176" s="495" t="s">
        <v>53</v>
      </c>
      <c r="F1176" s="497">
        <v>115020</v>
      </c>
      <c r="G1176" s="497">
        <v>115020</v>
      </c>
      <c r="H1176" s="498"/>
      <c r="I1176" s="491">
        <f t="shared" si="92"/>
        <v>115020</v>
      </c>
      <c r="J1176" s="507">
        <f t="shared" si="93"/>
        <v>0</v>
      </c>
      <c r="K1176" s="464">
        <f t="shared" si="94"/>
        <v>0</v>
      </c>
      <c r="L1176" s="464">
        <f>IF(J1176=1,SUM($J$6:J1176),0)</f>
        <v>0</v>
      </c>
      <c r="M1176" s="464">
        <f>IF(K1176=1,SUM($K$6:K1176),0)</f>
        <v>0</v>
      </c>
      <c r="N1176" s="509">
        <f t="shared" si="95"/>
        <v>0</v>
      </c>
      <c r="O1176" s="464">
        <f t="shared" si="96"/>
        <v>0</v>
      </c>
      <c r="P1176" s="464">
        <f>IF(O1176=1,SUM($O$6:O1176),0)</f>
        <v>0</v>
      </c>
    </row>
    <row r="1177" customHeight="1" spans="1:16">
      <c r="A1177" s="483"/>
      <c r="B1177" s="510">
        <v>7</v>
      </c>
      <c r="C1177" s="203" t="s">
        <v>1203</v>
      </c>
      <c r="D1177" s="494" t="s">
        <v>24</v>
      </c>
      <c r="E1177" s="495" t="s">
        <v>53</v>
      </c>
      <c r="F1177" s="497">
        <v>115020</v>
      </c>
      <c r="G1177" s="497">
        <v>115020</v>
      </c>
      <c r="H1177" s="498"/>
      <c r="I1177" s="491">
        <f t="shared" si="92"/>
        <v>115020</v>
      </c>
      <c r="J1177" s="507">
        <f t="shared" si="93"/>
        <v>0</v>
      </c>
      <c r="K1177" s="464">
        <f t="shared" si="94"/>
        <v>0</v>
      </c>
      <c r="L1177" s="464">
        <f>IF(J1177=1,SUM($J$6:J1177),0)</f>
        <v>0</v>
      </c>
      <c r="M1177" s="464">
        <f>IF(K1177=1,SUM($K$6:K1177),0)</f>
        <v>0</v>
      </c>
      <c r="N1177" s="509">
        <f t="shared" si="95"/>
        <v>0</v>
      </c>
      <c r="O1177" s="464">
        <f t="shared" si="96"/>
        <v>0</v>
      </c>
      <c r="P1177" s="464">
        <f>IF(O1177=1,SUM($O$6:O1177),0)</f>
        <v>0</v>
      </c>
    </row>
    <row r="1178" customHeight="1" spans="1:16">
      <c r="A1178" s="483"/>
      <c r="B1178" s="510">
        <v>8</v>
      </c>
      <c r="C1178" s="203" t="s">
        <v>1204</v>
      </c>
      <c r="D1178" s="494" t="s">
        <v>24</v>
      </c>
      <c r="E1178" s="495" t="s">
        <v>53</v>
      </c>
      <c r="F1178" s="497">
        <v>115020</v>
      </c>
      <c r="G1178" s="497">
        <v>115020</v>
      </c>
      <c r="H1178" s="498"/>
      <c r="I1178" s="491">
        <f t="shared" si="92"/>
        <v>115020</v>
      </c>
      <c r="J1178" s="507">
        <f t="shared" si="93"/>
        <v>0</v>
      </c>
      <c r="K1178" s="464">
        <f t="shared" si="94"/>
        <v>0</v>
      </c>
      <c r="L1178" s="464">
        <f>IF(J1178=1,SUM($J$6:J1178),0)</f>
        <v>0</v>
      </c>
      <c r="M1178" s="464">
        <f>IF(K1178=1,SUM($K$6:K1178),0)</f>
        <v>0</v>
      </c>
      <c r="N1178" s="509">
        <f t="shared" si="95"/>
        <v>0</v>
      </c>
      <c r="O1178" s="464">
        <f t="shared" si="96"/>
        <v>0</v>
      </c>
      <c r="P1178" s="464">
        <f>IF(O1178=1,SUM($O$6:O1178),0)</f>
        <v>0</v>
      </c>
    </row>
    <row r="1179" customHeight="1" spans="1:16">
      <c r="A1179" s="483"/>
      <c r="B1179" s="510">
        <v>9</v>
      </c>
      <c r="C1179" s="203" t="s">
        <v>1205</v>
      </c>
      <c r="D1179" s="494" t="s">
        <v>24</v>
      </c>
      <c r="E1179" s="495" t="s">
        <v>53</v>
      </c>
      <c r="F1179" s="497">
        <v>117900</v>
      </c>
      <c r="G1179" s="497">
        <v>117900</v>
      </c>
      <c r="H1179" s="498"/>
      <c r="I1179" s="491">
        <f t="shared" si="92"/>
        <v>117900</v>
      </c>
      <c r="J1179" s="507">
        <f t="shared" si="93"/>
        <v>0</v>
      </c>
      <c r="K1179" s="464">
        <f t="shared" si="94"/>
        <v>0</v>
      </c>
      <c r="L1179" s="464">
        <f>IF(J1179=1,SUM($J$6:J1179),0)</f>
        <v>0</v>
      </c>
      <c r="M1179" s="464">
        <f>IF(K1179=1,SUM($K$6:K1179),0)</f>
        <v>0</v>
      </c>
      <c r="N1179" s="509">
        <f t="shared" si="95"/>
        <v>0</v>
      </c>
      <c r="O1179" s="464">
        <f t="shared" si="96"/>
        <v>0</v>
      </c>
      <c r="P1179" s="464">
        <f>IF(O1179=1,SUM($O$6:O1179),0)</f>
        <v>0</v>
      </c>
    </row>
    <row r="1180" customHeight="1" spans="1:16">
      <c r="A1180" s="483"/>
      <c r="B1180" s="510">
        <v>10</v>
      </c>
      <c r="C1180" s="203" t="s">
        <v>1206</v>
      </c>
      <c r="D1180" s="494" t="s">
        <v>24</v>
      </c>
      <c r="E1180" s="495" t="s">
        <v>53</v>
      </c>
      <c r="F1180" s="497">
        <v>136860</v>
      </c>
      <c r="G1180" s="497">
        <v>136860</v>
      </c>
      <c r="H1180" s="498"/>
      <c r="I1180" s="491">
        <f t="shared" si="92"/>
        <v>136860</v>
      </c>
      <c r="J1180" s="507">
        <f t="shared" si="93"/>
        <v>0</v>
      </c>
      <c r="K1180" s="464">
        <f t="shared" si="94"/>
        <v>0</v>
      </c>
      <c r="L1180" s="464">
        <f>IF(J1180=1,SUM($J$6:J1180),0)</f>
        <v>0</v>
      </c>
      <c r="M1180" s="464">
        <f>IF(K1180=1,SUM($K$6:K1180),0)</f>
        <v>0</v>
      </c>
      <c r="N1180" s="509">
        <f t="shared" si="95"/>
        <v>0</v>
      </c>
      <c r="O1180" s="464">
        <f t="shared" si="96"/>
        <v>0</v>
      </c>
      <c r="P1180" s="464">
        <f>IF(O1180=1,SUM($O$6:O1180),0)</f>
        <v>0</v>
      </c>
    </row>
    <row r="1181" customHeight="1" spans="1:16">
      <c r="A1181" s="483"/>
      <c r="B1181" s="510">
        <v>11</v>
      </c>
      <c r="C1181" s="203" t="s">
        <v>1207</v>
      </c>
      <c r="D1181" s="494" t="s">
        <v>24</v>
      </c>
      <c r="E1181" s="495" t="s">
        <v>53</v>
      </c>
      <c r="F1181" s="497">
        <v>220920</v>
      </c>
      <c r="G1181" s="497">
        <v>220920</v>
      </c>
      <c r="H1181" s="498"/>
      <c r="I1181" s="491">
        <f t="shared" si="92"/>
        <v>220920</v>
      </c>
      <c r="J1181" s="507">
        <f t="shared" si="93"/>
        <v>0</v>
      </c>
      <c r="K1181" s="464">
        <f t="shared" si="94"/>
        <v>0</v>
      </c>
      <c r="L1181" s="464">
        <f>IF(J1181=1,SUM($J$6:J1181),0)</f>
        <v>0</v>
      </c>
      <c r="M1181" s="464">
        <f>IF(K1181=1,SUM($K$6:K1181),0)</f>
        <v>0</v>
      </c>
      <c r="N1181" s="509">
        <f t="shared" si="95"/>
        <v>0</v>
      </c>
      <c r="O1181" s="464">
        <f t="shared" si="96"/>
        <v>0</v>
      </c>
      <c r="P1181" s="464">
        <f>IF(O1181=1,SUM($O$6:O1181),0)</f>
        <v>0</v>
      </c>
    </row>
    <row r="1182" customHeight="1" spans="1:16">
      <c r="A1182" s="483"/>
      <c r="B1182" s="510">
        <v>12</v>
      </c>
      <c r="C1182" s="203" t="s">
        <v>1208</v>
      </c>
      <c r="D1182" s="494" t="s">
        <v>24</v>
      </c>
      <c r="E1182" s="495" t="s">
        <v>53</v>
      </c>
      <c r="F1182" s="497">
        <v>220920</v>
      </c>
      <c r="G1182" s="497">
        <v>220920</v>
      </c>
      <c r="H1182" s="498"/>
      <c r="I1182" s="491">
        <f t="shared" si="92"/>
        <v>220920</v>
      </c>
      <c r="J1182" s="507">
        <f t="shared" si="93"/>
        <v>0</v>
      </c>
      <c r="K1182" s="464">
        <f t="shared" si="94"/>
        <v>0</v>
      </c>
      <c r="L1182" s="464">
        <f>IF(J1182=1,SUM($J$6:J1182),0)</f>
        <v>0</v>
      </c>
      <c r="M1182" s="464">
        <f>IF(K1182=1,SUM($K$6:K1182),0)</f>
        <v>0</v>
      </c>
      <c r="N1182" s="509">
        <f t="shared" si="95"/>
        <v>0</v>
      </c>
      <c r="O1182" s="464">
        <f t="shared" si="96"/>
        <v>0</v>
      </c>
      <c r="P1182" s="464">
        <f>IF(O1182=1,SUM($O$6:O1182),0)</f>
        <v>0</v>
      </c>
    </row>
    <row r="1183" customHeight="1" spans="1:16">
      <c r="A1183" s="483"/>
      <c r="B1183" s="493"/>
      <c r="C1183" s="203"/>
      <c r="D1183" s="494" t="s">
        <v>122</v>
      </c>
      <c r="E1183" s="495"/>
      <c r="F1183" s="497">
        <v>0</v>
      </c>
      <c r="G1183" s="497">
        <v>0</v>
      </c>
      <c r="H1183" s="498"/>
      <c r="I1183" s="491">
        <f t="shared" si="92"/>
        <v>0</v>
      </c>
      <c r="J1183" s="507">
        <f t="shared" si="93"/>
        <v>0</v>
      </c>
      <c r="K1183" s="464">
        <f t="shared" si="94"/>
        <v>0</v>
      </c>
      <c r="L1183" s="464">
        <f>IF(J1183=1,SUM($J$6:J1183),0)</f>
        <v>0</v>
      </c>
      <c r="M1183" s="464">
        <f>IF(K1183=1,SUM($K$6:K1183),0)</f>
        <v>0</v>
      </c>
      <c r="N1183" s="509">
        <f t="shared" si="95"/>
        <v>0</v>
      </c>
      <c r="O1183" s="464">
        <f t="shared" si="96"/>
        <v>0</v>
      </c>
      <c r="P1183" s="464">
        <f>IF(O1183=1,SUM($O$6:O1183),0)</f>
        <v>0</v>
      </c>
    </row>
    <row r="1184" customHeight="1" spans="1:16">
      <c r="A1184" s="483"/>
      <c r="B1184" s="493" t="s">
        <v>705</v>
      </c>
      <c r="C1184" s="203" t="s">
        <v>651</v>
      </c>
      <c r="D1184" s="494" t="s">
        <v>122</v>
      </c>
      <c r="E1184" s="495"/>
      <c r="F1184" s="497">
        <v>0</v>
      </c>
      <c r="G1184" s="497">
        <v>0</v>
      </c>
      <c r="H1184" s="498"/>
      <c r="I1184" s="491">
        <f t="shared" si="92"/>
        <v>0</v>
      </c>
      <c r="J1184" s="507">
        <f t="shared" si="93"/>
        <v>0</v>
      </c>
      <c r="K1184" s="464">
        <f t="shared" si="94"/>
        <v>0</v>
      </c>
      <c r="L1184" s="464">
        <f>IF(J1184=1,SUM($J$6:J1184),0)</f>
        <v>0</v>
      </c>
      <c r="M1184" s="464">
        <f>IF(K1184=1,SUM($K$6:K1184),0)</f>
        <v>0</v>
      </c>
      <c r="N1184" s="509">
        <f t="shared" si="95"/>
        <v>0</v>
      </c>
      <c r="O1184" s="464">
        <f t="shared" si="96"/>
        <v>0</v>
      </c>
      <c r="P1184" s="464">
        <f>IF(O1184=1,SUM($O$6:O1184),0)</f>
        <v>0</v>
      </c>
    </row>
    <row r="1185" customHeight="1" spans="1:16">
      <c r="A1185" s="483"/>
      <c r="B1185" s="493">
        <v>1</v>
      </c>
      <c r="C1185" s="203" t="s">
        <v>1209</v>
      </c>
      <c r="D1185" s="494" t="s">
        <v>24</v>
      </c>
      <c r="E1185" s="495" t="s">
        <v>53</v>
      </c>
      <c r="F1185" s="497">
        <v>19440</v>
      </c>
      <c r="G1185" s="497">
        <v>19440</v>
      </c>
      <c r="H1185" s="498"/>
      <c r="I1185" s="491">
        <f t="shared" ref="I1185:I1249" si="97">IF($I$5=$G$4,G1185,(IF($I$5=$F$4,F1185,0)))</f>
        <v>19440</v>
      </c>
      <c r="J1185" s="507">
        <f t="shared" si="93"/>
        <v>0</v>
      </c>
      <c r="K1185" s="464">
        <f t="shared" si="94"/>
        <v>0</v>
      </c>
      <c r="L1185" s="464">
        <f>IF(J1185=1,SUM($J$6:J1185),0)</f>
        <v>0</v>
      </c>
      <c r="M1185" s="464">
        <f>IF(K1185=1,SUM($K$6:K1185),0)</f>
        <v>0</v>
      </c>
      <c r="N1185" s="509">
        <f t="shared" si="95"/>
        <v>0</v>
      </c>
      <c r="O1185" s="464">
        <f t="shared" si="96"/>
        <v>0</v>
      </c>
      <c r="P1185" s="464">
        <f>IF(O1185=1,SUM($O$6:O1185),0)</f>
        <v>0</v>
      </c>
    </row>
    <row r="1186" customHeight="1" spans="1:16">
      <c r="A1186" s="483"/>
      <c r="B1186" s="493">
        <v>2</v>
      </c>
      <c r="C1186" s="203" t="s">
        <v>1210</v>
      </c>
      <c r="D1186" s="494" t="s">
        <v>24</v>
      </c>
      <c r="E1186" s="495" t="s">
        <v>53</v>
      </c>
      <c r="F1186" s="497">
        <v>28860</v>
      </c>
      <c r="G1186" s="497">
        <v>28860</v>
      </c>
      <c r="H1186" s="498"/>
      <c r="I1186" s="491">
        <f t="shared" si="97"/>
        <v>28860</v>
      </c>
      <c r="J1186" s="507">
        <f t="shared" si="93"/>
        <v>0</v>
      </c>
      <c r="K1186" s="464">
        <f t="shared" si="94"/>
        <v>0</v>
      </c>
      <c r="L1186" s="464">
        <f>IF(J1186=1,SUM($J$6:J1186),0)</f>
        <v>0</v>
      </c>
      <c r="M1186" s="464">
        <f>IF(K1186=1,SUM($K$6:K1186),0)</f>
        <v>0</v>
      </c>
      <c r="N1186" s="509">
        <f t="shared" si="95"/>
        <v>0</v>
      </c>
      <c r="O1186" s="464">
        <f t="shared" si="96"/>
        <v>0</v>
      </c>
      <c r="P1186" s="464">
        <f>IF(O1186=1,SUM($O$6:O1186),0)</f>
        <v>0</v>
      </c>
    </row>
    <row r="1187" customHeight="1" spans="1:16">
      <c r="A1187" s="483"/>
      <c r="B1187" s="493">
        <v>3</v>
      </c>
      <c r="C1187" s="203" t="s">
        <v>1211</v>
      </c>
      <c r="D1187" s="494" t="s">
        <v>24</v>
      </c>
      <c r="E1187" s="495" t="s">
        <v>53</v>
      </c>
      <c r="F1187" s="497">
        <v>33180</v>
      </c>
      <c r="G1187" s="497">
        <v>33180</v>
      </c>
      <c r="H1187" s="498"/>
      <c r="I1187" s="491">
        <f t="shared" si="97"/>
        <v>33180</v>
      </c>
      <c r="J1187" s="507">
        <f t="shared" si="93"/>
        <v>0</v>
      </c>
      <c r="K1187" s="464">
        <f t="shared" si="94"/>
        <v>0</v>
      </c>
      <c r="L1187" s="464">
        <f>IF(J1187=1,SUM($J$6:J1187),0)</f>
        <v>0</v>
      </c>
      <c r="M1187" s="464">
        <f>IF(K1187=1,SUM($K$6:K1187),0)</f>
        <v>0</v>
      </c>
      <c r="N1187" s="509">
        <f t="shared" si="95"/>
        <v>0</v>
      </c>
      <c r="O1187" s="464">
        <f t="shared" si="96"/>
        <v>0</v>
      </c>
      <c r="P1187" s="464">
        <f>IF(O1187=1,SUM($O$6:O1187),0)</f>
        <v>0</v>
      </c>
    </row>
    <row r="1188" customHeight="1" spans="1:16">
      <c r="A1188" s="483"/>
      <c r="B1188" s="493">
        <v>4</v>
      </c>
      <c r="C1188" s="203" t="s">
        <v>1212</v>
      </c>
      <c r="D1188" s="494" t="s">
        <v>24</v>
      </c>
      <c r="E1188" s="495" t="s">
        <v>53</v>
      </c>
      <c r="F1188" s="497">
        <v>30900</v>
      </c>
      <c r="G1188" s="497">
        <v>30900</v>
      </c>
      <c r="H1188" s="498"/>
      <c r="I1188" s="491">
        <f t="shared" si="97"/>
        <v>30900</v>
      </c>
      <c r="J1188" s="507">
        <f t="shared" si="93"/>
        <v>0</v>
      </c>
      <c r="K1188" s="464">
        <f t="shared" si="94"/>
        <v>0</v>
      </c>
      <c r="L1188" s="464">
        <f>IF(J1188=1,SUM($J$6:J1188),0)</f>
        <v>0</v>
      </c>
      <c r="M1188" s="464">
        <f>IF(K1188=1,SUM($K$6:K1188),0)</f>
        <v>0</v>
      </c>
      <c r="N1188" s="509">
        <f t="shared" si="95"/>
        <v>0</v>
      </c>
      <c r="O1188" s="464">
        <f t="shared" si="96"/>
        <v>0</v>
      </c>
      <c r="P1188" s="464">
        <f>IF(O1188=1,SUM($O$6:O1188),0)</f>
        <v>0</v>
      </c>
    </row>
    <row r="1189" customHeight="1" spans="1:16">
      <c r="A1189" s="483"/>
      <c r="B1189" s="493">
        <v>5</v>
      </c>
      <c r="C1189" s="203" t="s">
        <v>1213</v>
      </c>
      <c r="D1189" s="494" t="s">
        <v>24</v>
      </c>
      <c r="E1189" s="495" t="s">
        <v>53</v>
      </c>
      <c r="F1189" s="497">
        <v>40740</v>
      </c>
      <c r="G1189" s="497">
        <v>40740</v>
      </c>
      <c r="H1189" s="498"/>
      <c r="I1189" s="491">
        <f t="shared" si="97"/>
        <v>40740</v>
      </c>
      <c r="J1189" s="507">
        <f t="shared" si="93"/>
        <v>0</v>
      </c>
      <c r="K1189" s="464">
        <f t="shared" si="94"/>
        <v>0</v>
      </c>
      <c r="L1189" s="464">
        <f>IF(J1189=1,SUM($J$6:J1189),0)</f>
        <v>0</v>
      </c>
      <c r="M1189" s="464">
        <f>IF(K1189=1,SUM($K$6:K1189),0)</f>
        <v>0</v>
      </c>
      <c r="N1189" s="509">
        <f t="shared" si="95"/>
        <v>0</v>
      </c>
      <c r="O1189" s="464">
        <f t="shared" si="96"/>
        <v>0</v>
      </c>
      <c r="P1189" s="464">
        <f>IF(O1189=1,SUM($O$6:O1189),0)</f>
        <v>0</v>
      </c>
    </row>
    <row r="1190" customHeight="1" spans="1:16">
      <c r="A1190" s="483"/>
      <c r="B1190" s="493">
        <v>6</v>
      </c>
      <c r="C1190" s="203" t="s">
        <v>1214</v>
      </c>
      <c r="D1190" s="494" t="s">
        <v>24</v>
      </c>
      <c r="E1190" s="495" t="s">
        <v>53</v>
      </c>
      <c r="F1190" s="497">
        <v>34020</v>
      </c>
      <c r="G1190" s="497">
        <v>34020</v>
      </c>
      <c r="H1190" s="498"/>
      <c r="I1190" s="491">
        <f t="shared" si="97"/>
        <v>34020</v>
      </c>
      <c r="J1190" s="507">
        <f t="shared" si="93"/>
        <v>0</v>
      </c>
      <c r="K1190" s="464">
        <f t="shared" si="94"/>
        <v>0</v>
      </c>
      <c r="L1190" s="464">
        <f>IF(J1190=1,SUM($J$6:J1190),0)</f>
        <v>0</v>
      </c>
      <c r="M1190" s="464">
        <f>IF(K1190=1,SUM($K$6:K1190),0)</f>
        <v>0</v>
      </c>
      <c r="N1190" s="509">
        <f t="shared" si="95"/>
        <v>0</v>
      </c>
      <c r="O1190" s="464">
        <f t="shared" si="96"/>
        <v>0</v>
      </c>
      <c r="P1190" s="464">
        <f>IF(O1190=1,SUM($O$6:O1190),0)</f>
        <v>0</v>
      </c>
    </row>
    <row r="1191" customHeight="1" spans="1:16">
      <c r="A1191" s="483"/>
      <c r="B1191" s="493">
        <v>7</v>
      </c>
      <c r="C1191" s="203" t="s">
        <v>1215</v>
      </c>
      <c r="D1191" s="494" t="s">
        <v>24</v>
      </c>
      <c r="E1191" s="495" t="s">
        <v>53</v>
      </c>
      <c r="F1191" s="497">
        <v>358140</v>
      </c>
      <c r="G1191" s="497">
        <v>358140</v>
      </c>
      <c r="H1191" s="498"/>
      <c r="I1191" s="491">
        <f t="shared" si="97"/>
        <v>358140</v>
      </c>
      <c r="J1191" s="507">
        <f t="shared" si="93"/>
        <v>0</v>
      </c>
      <c r="K1191" s="464">
        <f t="shared" si="94"/>
        <v>0</v>
      </c>
      <c r="L1191" s="464">
        <f>IF(J1191=1,SUM($J$6:J1191),0)</f>
        <v>0</v>
      </c>
      <c r="M1191" s="464">
        <f>IF(K1191=1,SUM($K$6:K1191),0)</f>
        <v>0</v>
      </c>
      <c r="N1191" s="509">
        <f t="shared" si="95"/>
        <v>0</v>
      </c>
      <c r="O1191" s="464">
        <f t="shared" si="96"/>
        <v>0</v>
      </c>
      <c r="P1191" s="464">
        <f>IF(O1191=1,SUM($O$6:O1191),0)</f>
        <v>0</v>
      </c>
    </row>
    <row r="1192" customHeight="1" spans="1:16">
      <c r="A1192" s="483"/>
      <c r="B1192" s="493">
        <v>8</v>
      </c>
      <c r="C1192" s="203" t="s">
        <v>1216</v>
      </c>
      <c r="D1192" s="494" t="s">
        <v>24</v>
      </c>
      <c r="E1192" s="495" t="s">
        <v>53</v>
      </c>
      <c r="F1192" s="497">
        <v>240900</v>
      </c>
      <c r="G1192" s="497">
        <v>240900</v>
      </c>
      <c r="H1192" s="498"/>
      <c r="I1192" s="491">
        <f t="shared" si="97"/>
        <v>240900</v>
      </c>
      <c r="J1192" s="507">
        <f t="shared" si="93"/>
        <v>0</v>
      </c>
      <c r="K1192" s="464">
        <f t="shared" si="94"/>
        <v>0</v>
      </c>
      <c r="L1192" s="464">
        <f>IF(J1192=1,SUM($J$6:J1192),0)</f>
        <v>0</v>
      </c>
      <c r="M1192" s="464">
        <f>IF(K1192=1,SUM($K$6:K1192),0)</f>
        <v>0</v>
      </c>
      <c r="N1192" s="509">
        <f t="shared" si="95"/>
        <v>0</v>
      </c>
      <c r="O1192" s="464">
        <f t="shared" si="96"/>
        <v>0</v>
      </c>
      <c r="P1192" s="464">
        <f>IF(O1192=1,SUM($O$6:O1192),0)</f>
        <v>0</v>
      </c>
    </row>
    <row r="1193" customHeight="1" spans="1:16">
      <c r="A1193" s="483"/>
      <c r="B1193" s="493"/>
      <c r="C1193" s="203"/>
      <c r="D1193" s="494" t="s">
        <v>122</v>
      </c>
      <c r="E1193" s="495"/>
      <c r="F1193" s="497">
        <v>0</v>
      </c>
      <c r="G1193" s="497">
        <v>0</v>
      </c>
      <c r="H1193" s="498"/>
      <c r="I1193" s="491">
        <f t="shared" si="97"/>
        <v>0</v>
      </c>
      <c r="J1193" s="507">
        <f t="shared" si="93"/>
        <v>0</v>
      </c>
      <c r="K1193" s="464">
        <f t="shared" si="94"/>
        <v>0</v>
      </c>
      <c r="L1193" s="464">
        <f>IF(J1193=1,SUM($J$6:J1193),0)</f>
        <v>0</v>
      </c>
      <c r="M1193" s="464">
        <f>IF(K1193=1,SUM($K$6:K1193),0)</f>
        <v>0</v>
      </c>
      <c r="N1193" s="509">
        <f t="shared" si="95"/>
        <v>0</v>
      </c>
      <c r="O1193" s="464">
        <f t="shared" si="96"/>
        <v>0</v>
      </c>
      <c r="P1193" s="464">
        <f>IF(O1193=1,SUM($O$6:O1193),0)</f>
        <v>0</v>
      </c>
    </row>
    <row r="1194" customHeight="1" spans="1:16">
      <c r="A1194" s="483"/>
      <c r="B1194" s="493" t="s">
        <v>705</v>
      </c>
      <c r="C1194" s="203" t="s">
        <v>854</v>
      </c>
      <c r="D1194" s="494" t="s">
        <v>122</v>
      </c>
      <c r="E1194" s="495"/>
      <c r="F1194" s="497">
        <v>0</v>
      </c>
      <c r="G1194" s="497">
        <v>0</v>
      </c>
      <c r="H1194" s="498"/>
      <c r="I1194" s="491">
        <f t="shared" si="97"/>
        <v>0</v>
      </c>
      <c r="J1194" s="507">
        <f t="shared" si="93"/>
        <v>0</v>
      </c>
      <c r="K1194" s="464">
        <f t="shared" si="94"/>
        <v>0</v>
      </c>
      <c r="L1194" s="464">
        <f>IF(J1194=1,SUM($J$6:J1194),0)</f>
        <v>0</v>
      </c>
      <c r="M1194" s="464">
        <f>IF(K1194=1,SUM($K$6:K1194),0)</f>
        <v>0</v>
      </c>
      <c r="N1194" s="509">
        <f t="shared" si="95"/>
        <v>0</v>
      </c>
      <c r="O1194" s="464">
        <f t="shared" si="96"/>
        <v>0</v>
      </c>
      <c r="P1194" s="464">
        <f>IF(O1194=1,SUM($O$6:O1194),0)</f>
        <v>0</v>
      </c>
    </row>
    <row r="1195" customHeight="1" spans="1:16">
      <c r="A1195" s="483"/>
      <c r="B1195" s="493">
        <v>1</v>
      </c>
      <c r="C1195" s="203" t="s">
        <v>1217</v>
      </c>
      <c r="D1195" s="494" t="s">
        <v>24</v>
      </c>
      <c r="E1195" s="495" t="s">
        <v>53</v>
      </c>
      <c r="F1195" s="497">
        <v>33840</v>
      </c>
      <c r="G1195" s="497">
        <v>33840</v>
      </c>
      <c r="H1195" s="498"/>
      <c r="I1195" s="491">
        <f t="shared" si="97"/>
        <v>33840</v>
      </c>
      <c r="J1195" s="507">
        <f t="shared" si="93"/>
        <v>0</v>
      </c>
      <c r="K1195" s="464">
        <f t="shared" si="94"/>
        <v>0</v>
      </c>
      <c r="L1195" s="464">
        <f>IF(J1195=1,SUM($J$6:J1195),0)</f>
        <v>0</v>
      </c>
      <c r="M1195" s="464">
        <f>IF(K1195=1,SUM($K$6:K1195),0)</f>
        <v>0</v>
      </c>
      <c r="N1195" s="509">
        <f t="shared" si="95"/>
        <v>0</v>
      </c>
      <c r="O1195" s="464">
        <f t="shared" si="96"/>
        <v>0</v>
      </c>
      <c r="P1195" s="464">
        <f>IF(O1195=1,SUM($O$6:O1195),0)</f>
        <v>0</v>
      </c>
    </row>
    <row r="1196" customHeight="1" spans="1:16">
      <c r="A1196" s="483"/>
      <c r="B1196" s="493">
        <v>2</v>
      </c>
      <c r="C1196" s="203" t="s">
        <v>1218</v>
      </c>
      <c r="D1196" s="494" t="s">
        <v>24</v>
      </c>
      <c r="E1196" s="495" t="s">
        <v>53</v>
      </c>
      <c r="F1196" s="497">
        <v>39240</v>
      </c>
      <c r="G1196" s="497">
        <v>39240</v>
      </c>
      <c r="H1196" s="498"/>
      <c r="I1196" s="491">
        <f t="shared" si="97"/>
        <v>39240</v>
      </c>
      <c r="J1196" s="507">
        <f t="shared" si="93"/>
        <v>0</v>
      </c>
      <c r="K1196" s="464">
        <f t="shared" si="94"/>
        <v>0</v>
      </c>
      <c r="L1196" s="464">
        <f>IF(J1196=1,SUM($J$6:J1196),0)</f>
        <v>0</v>
      </c>
      <c r="M1196" s="464">
        <f>IF(K1196=1,SUM($K$6:K1196),0)</f>
        <v>0</v>
      </c>
      <c r="N1196" s="509">
        <f t="shared" si="95"/>
        <v>0</v>
      </c>
      <c r="O1196" s="464">
        <f t="shared" si="96"/>
        <v>0</v>
      </c>
      <c r="P1196" s="464">
        <f>IF(O1196=1,SUM($O$6:O1196),0)</f>
        <v>0</v>
      </c>
    </row>
    <row r="1197" customHeight="1" spans="1:16">
      <c r="A1197" s="483"/>
      <c r="B1197" s="493">
        <v>3</v>
      </c>
      <c r="C1197" s="203" t="s">
        <v>1219</v>
      </c>
      <c r="D1197" s="494" t="s">
        <v>24</v>
      </c>
      <c r="E1197" s="495" t="s">
        <v>53</v>
      </c>
      <c r="F1197" s="497">
        <v>7320</v>
      </c>
      <c r="G1197" s="497">
        <v>7320</v>
      </c>
      <c r="H1197" s="498"/>
      <c r="I1197" s="491">
        <f t="shared" si="97"/>
        <v>7320</v>
      </c>
      <c r="J1197" s="507">
        <f t="shared" si="93"/>
        <v>0</v>
      </c>
      <c r="K1197" s="464">
        <f t="shared" si="94"/>
        <v>0</v>
      </c>
      <c r="L1197" s="464">
        <f>IF(J1197=1,SUM($J$6:J1197),0)</f>
        <v>0</v>
      </c>
      <c r="M1197" s="464">
        <f>IF(K1197=1,SUM($K$6:K1197),0)</f>
        <v>0</v>
      </c>
      <c r="N1197" s="509">
        <f t="shared" si="95"/>
        <v>0</v>
      </c>
      <c r="O1197" s="464">
        <f t="shared" si="96"/>
        <v>0</v>
      </c>
      <c r="P1197" s="464">
        <f>IF(O1197=1,SUM($O$6:O1197),0)</f>
        <v>0</v>
      </c>
    </row>
    <row r="1198" customHeight="1" spans="1:16">
      <c r="A1198" s="483"/>
      <c r="B1198" s="493">
        <v>4</v>
      </c>
      <c r="C1198" s="203" t="s">
        <v>1220</v>
      </c>
      <c r="D1198" s="494" t="s">
        <v>24</v>
      </c>
      <c r="E1198" s="495" t="s">
        <v>53</v>
      </c>
      <c r="F1198" s="497">
        <v>9600</v>
      </c>
      <c r="G1198" s="497">
        <v>9600</v>
      </c>
      <c r="H1198" s="498"/>
      <c r="I1198" s="491">
        <f t="shared" si="97"/>
        <v>9600</v>
      </c>
      <c r="J1198" s="507">
        <f t="shared" si="93"/>
        <v>0</v>
      </c>
      <c r="K1198" s="464">
        <f t="shared" si="94"/>
        <v>0</v>
      </c>
      <c r="L1198" s="464">
        <f>IF(J1198=1,SUM($J$6:J1198),0)</f>
        <v>0</v>
      </c>
      <c r="M1198" s="464">
        <f>IF(K1198=1,SUM($K$6:K1198),0)</f>
        <v>0</v>
      </c>
      <c r="N1198" s="509">
        <f t="shared" si="95"/>
        <v>0</v>
      </c>
      <c r="O1198" s="464">
        <f t="shared" si="96"/>
        <v>0</v>
      </c>
      <c r="P1198" s="464">
        <f>IF(O1198=1,SUM($O$6:O1198),0)</f>
        <v>0</v>
      </c>
    </row>
    <row r="1199" customHeight="1" spans="1:16">
      <c r="A1199" s="483"/>
      <c r="B1199" s="493">
        <v>5</v>
      </c>
      <c r="C1199" s="203" t="s">
        <v>1221</v>
      </c>
      <c r="D1199" s="494" t="s">
        <v>24</v>
      </c>
      <c r="E1199" s="495" t="s">
        <v>53</v>
      </c>
      <c r="F1199" s="497">
        <v>103860</v>
      </c>
      <c r="G1199" s="497">
        <v>103860</v>
      </c>
      <c r="H1199" s="498"/>
      <c r="I1199" s="491">
        <f t="shared" si="97"/>
        <v>103860</v>
      </c>
      <c r="J1199" s="507">
        <f t="shared" si="93"/>
        <v>0</v>
      </c>
      <c r="K1199" s="464">
        <f t="shared" si="94"/>
        <v>0</v>
      </c>
      <c r="L1199" s="464">
        <f>IF(J1199=1,SUM($J$6:J1199),0)</f>
        <v>0</v>
      </c>
      <c r="M1199" s="464">
        <f>IF(K1199=1,SUM($K$6:K1199),0)</f>
        <v>0</v>
      </c>
      <c r="N1199" s="509">
        <f t="shared" si="95"/>
        <v>0</v>
      </c>
      <c r="O1199" s="464">
        <f t="shared" si="96"/>
        <v>0</v>
      </c>
      <c r="P1199" s="464">
        <f>IF(O1199=1,SUM($O$6:O1199),0)</f>
        <v>0</v>
      </c>
    </row>
    <row r="1200" customHeight="1" spans="1:16">
      <c r="A1200" s="483"/>
      <c r="B1200" s="493">
        <v>6</v>
      </c>
      <c r="C1200" s="203" t="s">
        <v>1222</v>
      </c>
      <c r="D1200" s="494" t="s">
        <v>24</v>
      </c>
      <c r="E1200" s="495" t="s">
        <v>53</v>
      </c>
      <c r="F1200" s="497">
        <v>923940</v>
      </c>
      <c r="G1200" s="497">
        <v>923940</v>
      </c>
      <c r="H1200" s="498"/>
      <c r="I1200" s="491">
        <f t="shared" si="97"/>
        <v>923940</v>
      </c>
      <c r="J1200" s="507">
        <f t="shared" si="93"/>
        <v>0</v>
      </c>
      <c r="K1200" s="464">
        <f t="shared" si="94"/>
        <v>0</v>
      </c>
      <c r="L1200" s="464">
        <f>IF(J1200=1,SUM($J$6:J1200),0)</f>
        <v>0</v>
      </c>
      <c r="M1200" s="464">
        <f>IF(K1200=1,SUM($K$6:K1200),0)</f>
        <v>0</v>
      </c>
      <c r="N1200" s="509">
        <f t="shared" si="95"/>
        <v>0</v>
      </c>
      <c r="O1200" s="464">
        <f t="shared" si="96"/>
        <v>0</v>
      </c>
      <c r="P1200" s="464">
        <f>IF(O1200=1,SUM($O$6:O1200),0)</f>
        <v>0</v>
      </c>
    </row>
    <row r="1201" customHeight="1" spans="1:16">
      <c r="A1201" s="483"/>
      <c r="B1201" s="493">
        <v>7</v>
      </c>
      <c r="C1201" s="203" t="s">
        <v>1223</v>
      </c>
      <c r="D1201" s="494" t="s">
        <v>24</v>
      </c>
      <c r="E1201" s="495" t="s">
        <v>53</v>
      </c>
      <c r="F1201" s="497">
        <v>14160</v>
      </c>
      <c r="G1201" s="497">
        <v>14160</v>
      </c>
      <c r="H1201" s="498"/>
      <c r="I1201" s="491">
        <f t="shared" si="97"/>
        <v>14160</v>
      </c>
      <c r="J1201" s="507">
        <f t="shared" si="93"/>
        <v>0</v>
      </c>
      <c r="K1201" s="464">
        <f t="shared" si="94"/>
        <v>0</v>
      </c>
      <c r="L1201" s="464">
        <f>IF(J1201=1,SUM($J$6:J1201),0)</f>
        <v>0</v>
      </c>
      <c r="M1201" s="464">
        <f>IF(K1201=1,SUM($K$6:K1201),0)</f>
        <v>0</v>
      </c>
      <c r="N1201" s="509">
        <f t="shared" si="95"/>
        <v>0</v>
      </c>
      <c r="O1201" s="464">
        <f t="shared" si="96"/>
        <v>0</v>
      </c>
      <c r="P1201" s="464">
        <f>IF(O1201=1,SUM($O$6:O1201),0)</f>
        <v>0</v>
      </c>
    </row>
    <row r="1202" customHeight="1" spans="1:16">
      <c r="A1202" s="483"/>
      <c r="B1202" s="493">
        <v>8</v>
      </c>
      <c r="C1202" s="203" t="s">
        <v>1224</v>
      </c>
      <c r="D1202" s="494" t="s">
        <v>24</v>
      </c>
      <c r="E1202" s="495" t="s">
        <v>53</v>
      </c>
      <c r="F1202" s="497">
        <v>12060</v>
      </c>
      <c r="G1202" s="497">
        <v>12060</v>
      </c>
      <c r="H1202" s="498"/>
      <c r="I1202" s="491">
        <f t="shared" si="97"/>
        <v>12060</v>
      </c>
      <c r="J1202" s="507">
        <f t="shared" si="93"/>
        <v>0</v>
      </c>
      <c r="K1202" s="464">
        <f t="shared" si="94"/>
        <v>0</v>
      </c>
      <c r="L1202" s="464">
        <f>IF(J1202=1,SUM($J$6:J1202),0)</f>
        <v>0</v>
      </c>
      <c r="M1202" s="464">
        <f>IF(K1202=1,SUM($K$6:K1202),0)</f>
        <v>0</v>
      </c>
      <c r="N1202" s="509">
        <f t="shared" si="95"/>
        <v>0</v>
      </c>
      <c r="O1202" s="464">
        <f t="shared" si="96"/>
        <v>0</v>
      </c>
      <c r="P1202" s="464">
        <f>IF(O1202=1,SUM($O$6:O1202),0)</f>
        <v>0</v>
      </c>
    </row>
    <row r="1203" customHeight="1" spans="1:16">
      <c r="A1203" s="483"/>
      <c r="B1203" s="493">
        <v>9</v>
      </c>
      <c r="C1203" s="203" t="s">
        <v>1225</v>
      </c>
      <c r="D1203" s="494" t="s">
        <v>24</v>
      </c>
      <c r="E1203" s="495" t="s">
        <v>53</v>
      </c>
      <c r="F1203" s="497">
        <v>14160</v>
      </c>
      <c r="G1203" s="497">
        <v>14160</v>
      </c>
      <c r="H1203" s="498"/>
      <c r="I1203" s="491">
        <f t="shared" si="97"/>
        <v>14160</v>
      </c>
      <c r="J1203" s="507">
        <f t="shared" si="93"/>
        <v>0</v>
      </c>
      <c r="K1203" s="464">
        <f t="shared" si="94"/>
        <v>0</v>
      </c>
      <c r="L1203" s="464">
        <f>IF(J1203=1,SUM($J$6:J1203),0)</f>
        <v>0</v>
      </c>
      <c r="M1203" s="464">
        <f>IF(K1203=1,SUM($K$6:K1203),0)</f>
        <v>0</v>
      </c>
      <c r="N1203" s="509">
        <f t="shared" si="95"/>
        <v>0</v>
      </c>
      <c r="O1203" s="464">
        <f t="shared" si="96"/>
        <v>0</v>
      </c>
      <c r="P1203" s="464">
        <f>IF(O1203=1,SUM($O$6:O1203),0)</f>
        <v>0</v>
      </c>
    </row>
    <row r="1204" customHeight="1" spans="1:16">
      <c r="A1204" s="483"/>
      <c r="B1204" s="493">
        <v>10</v>
      </c>
      <c r="C1204" s="203" t="s">
        <v>1226</v>
      </c>
      <c r="D1204" s="494" t="s">
        <v>24</v>
      </c>
      <c r="E1204" s="495" t="s">
        <v>53</v>
      </c>
      <c r="F1204" s="497">
        <v>14160</v>
      </c>
      <c r="G1204" s="497">
        <v>14160</v>
      </c>
      <c r="H1204" s="498"/>
      <c r="I1204" s="491">
        <f t="shared" si="97"/>
        <v>14160</v>
      </c>
      <c r="J1204" s="507">
        <f t="shared" si="93"/>
        <v>0</v>
      </c>
      <c r="K1204" s="464">
        <f t="shared" si="94"/>
        <v>0</v>
      </c>
      <c r="L1204" s="464">
        <f>IF(J1204=1,SUM($J$6:J1204),0)</f>
        <v>0</v>
      </c>
      <c r="M1204" s="464">
        <f>IF(K1204=1,SUM($K$6:K1204),0)</f>
        <v>0</v>
      </c>
      <c r="N1204" s="509">
        <f t="shared" si="95"/>
        <v>0</v>
      </c>
      <c r="O1204" s="464">
        <f t="shared" si="96"/>
        <v>0</v>
      </c>
      <c r="P1204" s="464">
        <f>IF(O1204=1,SUM($O$6:O1204),0)</f>
        <v>0</v>
      </c>
    </row>
    <row r="1205" customHeight="1" spans="1:16">
      <c r="A1205" s="483"/>
      <c r="B1205" s="493">
        <v>11</v>
      </c>
      <c r="C1205" s="203" t="s">
        <v>1227</v>
      </c>
      <c r="D1205" s="494" t="s">
        <v>24</v>
      </c>
      <c r="E1205" s="495" t="s">
        <v>53</v>
      </c>
      <c r="F1205" s="497">
        <v>35040</v>
      </c>
      <c r="G1205" s="497">
        <v>35040</v>
      </c>
      <c r="H1205" s="498"/>
      <c r="I1205" s="491">
        <f t="shared" si="97"/>
        <v>35040</v>
      </c>
      <c r="J1205" s="507">
        <f t="shared" si="93"/>
        <v>0</v>
      </c>
      <c r="K1205" s="464">
        <f t="shared" si="94"/>
        <v>0</v>
      </c>
      <c r="L1205" s="464">
        <f>IF(J1205=1,SUM($J$6:J1205),0)</f>
        <v>0</v>
      </c>
      <c r="M1205" s="464">
        <f>IF(K1205=1,SUM($K$6:K1205),0)</f>
        <v>0</v>
      </c>
      <c r="N1205" s="509">
        <f t="shared" si="95"/>
        <v>0</v>
      </c>
      <c r="O1205" s="464">
        <f t="shared" si="96"/>
        <v>0</v>
      </c>
      <c r="P1205" s="464">
        <f>IF(O1205=1,SUM($O$6:O1205),0)</f>
        <v>0</v>
      </c>
    </row>
    <row r="1206" customHeight="1" spans="1:16">
      <c r="A1206" s="483"/>
      <c r="B1206" s="493">
        <v>12</v>
      </c>
      <c r="C1206" s="203" t="s">
        <v>1228</v>
      </c>
      <c r="D1206" s="494" t="s">
        <v>24</v>
      </c>
      <c r="E1206" s="495" t="s">
        <v>53</v>
      </c>
      <c r="F1206" s="497">
        <v>25860</v>
      </c>
      <c r="G1206" s="497">
        <v>25860</v>
      </c>
      <c r="H1206" s="498"/>
      <c r="I1206" s="491">
        <f t="shared" si="97"/>
        <v>25860</v>
      </c>
      <c r="J1206" s="507">
        <f t="shared" si="93"/>
        <v>0</v>
      </c>
      <c r="K1206" s="464">
        <f t="shared" si="94"/>
        <v>0</v>
      </c>
      <c r="L1206" s="464">
        <f>IF(J1206=1,SUM($J$6:J1206),0)</f>
        <v>0</v>
      </c>
      <c r="M1206" s="464">
        <f>IF(K1206=1,SUM($K$6:K1206),0)</f>
        <v>0</v>
      </c>
      <c r="N1206" s="509">
        <f t="shared" si="95"/>
        <v>0</v>
      </c>
      <c r="O1206" s="464">
        <f t="shared" si="96"/>
        <v>0</v>
      </c>
      <c r="P1206" s="464">
        <f>IF(O1206=1,SUM($O$6:O1206),0)</f>
        <v>0</v>
      </c>
    </row>
    <row r="1207" customHeight="1" spans="1:16">
      <c r="A1207" s="483"/>
      <c r="B1207" s="493">
        <v>13</v>
      </c>
      <c r="C1207" s="203" t="s">
        <v>1229</v>
      </c>
      <c r="D1207" s="494" t="s">
        <v>24</v>
      </c>
      <c r="E1207" s="495" t="s">
        <v>53</v>
      </c>
      <c r="F1207" s="497">
        <v>35040</v>
      </c>
      <c r="G1207" s="497">
        <v>35040</v>
      </c>
      <c r="H1207" s="498"/>
      <c r="I1207" s="491">
        <f t="shared" si="97"/>
        <v>35040</v>
      </c>
      <c r="J1207" s="507">
        <f t="shared" si="93"/>
        <v>0</v>
      </c>
      <c r="K1207" s="464">
        <f t="shared" si="94"/>
        <v>0</v>
      </c>
      <c r="L1207" s="464">
        <f>IF(J1207=1,SUM($J$6:J1207),0)</f>
        <v>0</v>
      </c>
      <c r="M1207" s="464">
        <f>IF(K1207=1,SUM($K$6:K1207),0)</f>
        <v>0</v>
      </c>
      <c r="N1207" s="509">
        <f t="shared" si="95"/>
        <v>0</v>
      </c>
      <c r="O1207" s="464">
        <f t="shared" si="96"/>
        <v>0</v>
      </c>
      <c r="P1207" s="464">
        <f>IF(O1207=1,SUM($O$6:O1207),0)</f>
        <v>0</v>
      </c>
    </row>
    <row r="1208" customHeight="1" spans="1:16">
      <c r="A1208" s="483"/>
      <c r="B1208" s="493">
        <v>14</v>
      </c>
      <c r="C1208" s="203" t="s">
        <v>1230</v>
      </c>
      <c r="D1208" s="494" t="s">
        <v>24</v>
      </c>
      <c r="E1208" s="495" t="s">
        <v>53</v>
      </c>
      <c r="F1208" s="497">
        <v>35040</v>
      </c>
      <c r="G1208" s="497">
        <v>35040</v>
      </c>
      <c r="H1208" s="498"/>
      <c r="I1208" s="491">
        <f t="shared" si="97"/>
        <v>35040</v>
      </c>
      <c r="J1208" s="507">
        <f t="shared" si="93"/>
        <v>0</v>
      </c>
      <c r="K1208" s="464">
        <f t="shared" si="94"/>
        <v>0</v>
      </c>
      <c r="L1208" s="464">
        <f>IF(J1208=1,SUM($J$6:J1208),0)</f>
        <v>0</v>
      </c>
      <c r="M1208" s="464">
        <f>IF(K1208=1,SUM($K$6:K1208),0)</f>
        <v>0</v>
      </c>
      <c r="N1208" s="509">
        <f t="shared" si="95"/>
        <v>0</v>
      </c>
      <c r="O1208" s="464">
        <f t="shared" si="96"/>
        <v>0</v>
      </c>
      <c r="P1208" s="464">
        <f>IF(O1208=1,SUM($O$6:O1208),0)</f>
        <v>0</v>
      </c>
    </row>
    <row r="1209" customHeight="1" spans="1:16">
      <c r="A1209" s="483"/>
      <c r="B1209" s="493">
        <v>15</v>
      </c>
      <c r="C1209" s="203" t="s">
        <v>1231</v>
      </c>
      <c r="D1209" s="494" t="s">
        <v>24</v>
      </c>
      <c r="E1209" s="495" t="s">
        <v>53</v>
      </c>
      <c r="F1209" s="497">
        <v>25860</v>
      </c>
      <c r="G1209" s="497">
        <v>25860</v>
      </c>
      <c r="H1209" s="498"/>
      <c r="I1209" s="491">
        <f t="shared" si="97"/>
        <v>25860</v>
      </c>
      <c r="J1209" s="507">
        <f t="shared" si="93"/>
        <v>0</v>
      </c>
      <c r="K1209" s="464">
        <f t="shared" si="94"/>
        <v>0</v>
      </c>
      <c r="L1209" s="464">
        <f>IF(J1209=1,SUM($J$6:J1209),0)</f>
        <v>0</v>
      </c>
      <c r="M1209" s="464">
        <f>IF(K1209=1,SUM($K$6:K1209),0)</f>
        <v>0</v>
      </c>
      <c r="N1209" s="509">
        <f t="shared" si="95"/>
        <v>0</v>
      </c>
      <c r="O1209" s="464">
        <f t="shared" si="96"/>
        <v>0</v>
      </c>
      <c r="P1209" s="464">
        <f>IF(O1209=1,SUM($O$6:O1209),0)</f>
        <v>0</v>
      </c>
    </row>
    <row r="1210" customHeight="1" spans="1:16">
      <c r="A1210" s="483"/>
      <c r="B1210" s="493">
        <v>16</v>
      </c>
      <c r="C1210" s="203" t="s">
        <v>1232</v>
      </c>
      <c r="D1210" s="494" t="s">
        <v>24</v>
      </c>
      <c r="E1210" s="495" t="s">
        <v>53</v>
      </c>
      <c r="F1210" s="497">
        <v>25860</v>
      </c>
      <c r="G1210" s="497">
        <v>25860</v>
      </c>
      <c r="H1210" s="498"/>
      <c r="I1210" s="491">
        <f t="shared" si="97"/>
        <v>25860</v>
      </c>
      <c r="J1210" s="507">
        <f t="shared" si="93"/>
        <v>0</v>
      </c>
      <c r="K1210" s="464">
        <f t="shared" si="94"/>
        <v>0</v>
      </c>
      <c r="L1210" s="464">
        <f>IF(J1210=1,SUM($J$6:J1210),0)</f>
        <v>0</v>
      </c>
      <c r="M1210" s="464">
        <f>IF(K1210=1,SUM($K$6:K1210),0)</f>
        <v>0</v>
      </c>
      <c r="N1210" s="509">
        <f t="shared" si="95"/>
        <v>0</v>
      </c>
      <c r="O1210" s="464">
        <f t="shared" si="96"/>
        <v>0</v>
      </c>
      <c r="P1210" s="464">
        <f>IF(O1210=1,SUM($O$6:O1210),0)</f>
        <v>0</v>
      </c>
    </row>
    <row r="1211" customHeight="1" spans="1:16">
      <c r="A1211" s="483"/>
      <c r="B1211" s="493">
        <v>17</v>
      </c>
      <c r="C1211" s="203" t="s">
        <v>1233</v>
      </c>
      <c r="D1211" s="494" t="s">
        <v>24</v>
      </c>
      <c r="E1211" s="495" t="s">
        <v>53</v>
      </c>
      <c r="F1211" s="497">
        <v>30960</v>
      </c>
      <c r="G1211" s="497">
        <v>30960</v>
      </c>
      <c r="H1211" s="498"/>
      <c r="I1211" s="491">
        <f t="shared" si="97"/>
        <v>30960</v>
      </c>
      <c r="J1211" s="507">
        <f t="shared" si="93"/>
        <v>0</v>
      </c>
      <c r="K1211" s="464">
        <f t="shared" si="94"/>
        <v>0</v>
      </c>
      <c r="L1211" s="464">
        <f>IF(J1211=1,SUM($J$6:J1211),0)</f>
        <v>0</v>
      </c>
      <c r="M1211" s="464">
        <f>IF(K1211=1,SUM($K$6:K1211),0)</f>
        <v>0</v>
      </c>
      <c r="N1211" s="509">
        <f t="shared" si="95"/>
        <v>0</v>
      </c>
      <c r="O1211" s="464">
        <f t="shared" si="96"/>
        <v>0</v>
      </c>
      <c r="P1211" s="464">
        <f>IF(O1211=1,SUM($O$6:O1211),0)</f>
        <v>0</v>
      </c>
    </row>
    <row r="1212" customHeight="1" spans="1:16">
      <c r="A1212" s="483"/>
      <c r="B1212" s="493">
        <v>18</v>
      </c>
      <c r="C1212" s="203" t="s">
        <v>1234</v>
      </c>
      <c r="D1212" s="494" t="s">
        <v>24</v>
      </c>
      <c r="E1212" s="495" t="s">
        <v>53</v>
      </c>
      <c r="F1212" s="497">
        <v>25860</v>
      </c>
      <c r="G1212" s="497">
        <v>25860</v>
      </c>
      <c r="H1212" s="498"/>
      <c r="I1212" s="491">
        <f t="shared" si="97"/>
        <v>25860</v>
      </c>
      <c r="J1212" s="507">
        <f t="shared" si="93"/>
        <v>0</v>
      </c>
      <c r="K1212" s="464">
        <f t="shared" si="94"/>
        <v>0</v>
      </c>
      <c r="L1212" s="464">
        <f>IF(J1212=1,SUM($J$6:J1212),0)</f>
        <v>0</v>
      </c>
      <c r="M1212" s="464">
        <f>IF(K1212=1,SUM($K$6:K1212),0)</f>
        <v>0</v>
      </c>
      <c r="N1212" s="509">
        <f t="shared" si="95"/>
        <v>0</v>
      </c>
      <c r="O1212" s="464">
        <f t="shared" si="96"/>
        <v>0</v>
      </c>
      <c r="P1212" s="464">
        <f>IF(O1212=1,SUM($O$6:O1212),0)</f>
        <v>0</v>
      </c>
    </row>
    <row r="1213" customHeight="1" spans="1:16">
      <c r="A1213" s="483"/>
      <c r="B1213" s="493">
        <v>19</v>
      </c>
      <c r="C1213" s="203" t="s">
        <v>1235</v>
      </c>
      <c r="D1213" s="494" t="s">
        <v>24</v>
      </c>
      <c r="E1213" s="495" t="s">
        <v>53</v>
      </c>
      <c r="F1213" s="497">
        <v>2305860</v>
      </c>
      <c r="G1213" s="497">
        <v>2305860</v>
      </c>
      <c r="H1213" s="498"/>
      <c r="I1213" s="491">
        <f t="shared" si="97"/>
        <v>2305860</v>
      </c>
      <c r="J1213" s="507">
        <f t="shared" si="93"/>
        <v>0</v>
      </c>
      <c r="K1213" s="464">
        <f t="shared" si="94"/>
        <v>0</v>
      </c>
      <c r="L1213" s="464">
        <f>IF(J1213=1,SUM($J$6:J1213),0)</f>
        <v>0</v>
      </c>
      <c r="M1213" s="464">
        <f>IF(K1213=1,SUM($K$6:K1213),0)</f>
        <v>0</v>
      </c>
      <c r="N1213" s="509">
        <f t="shared" si="95"/>
        <v>0</v>
      </c>
      <c r="O1213" s="464">
        <f t="shared" si="96"/>
        <v>0</v>
      </c>
      <c r="P1213" s="464">
        <f>IF(O1213=1,SUM($O$6:O1213),0)</f>
        <v>0</v>
      </c>
    </row>
    <row r="1214" customHeight="1" spans="1:16">
      <c r="A1214" s="483"/>
      <c r="B1214" s="493">
        <v>20</v>
      </c>
      <c r="C1214" s="203" t="s">
        <v>1236</v>
      </c>
      <c r="D1214" s="494" t="s">
        <v>24</v>
      </c>
      <c r="E1214" s="495" t="s">
        <v>53</v>
      </c>
      <c r="F1214" s="497">
        <v>18780</v>
      </c>
      <c r="G1214" s="497">
        <v>18780</v>
      </c>
      <c r="H1214" s="498"/>
      <c r="I1214" s="491">
        <f t="shared" si="97"/>
        <v>18780</v>
      </c>
      <c r="J1214" s="507">
        <f t="shared" si="93"/>
        <v>0</v>
      </c>
      <c r="K1214" s="464">
        <f t="shared" si="94"/>
        <v>0</v>
      </c>
      <c r="L1214" s="464">
        <f>IF(J1214=1,SUM($J$6:J1214),0)</f>
        <v>0</v>
      </c>
      <c r="M1214" s="464">
        <f>IF(K1214=1,SUM($K$6:K1214),0)</f>
        <v>0</v>
      </c>
      <c r="N1214" s="509">
        <f t="shared" si="95"/>
        <v>0</v>
      </c>
      <c r="O1214" s="464">
        <f t="shared" si="96"/>
        <v>0</v>
      </c>
      <c r="P1214" s="464">
        <f>IF(O1214=1,SUM($O$6:O1214),0)</f>
        <v>0</v>
      </c>
    </row>
    <row r="1215" customHeight="1" spans="1:16">
      <c r="A1215" s="483"/>
      <c r="B1215" s="493">
        <v>21</v>
      </c>
      <c r="C1215" s="203" t="s">
        <v>1237</v>
      </c>
      <c r="D1215" s="494" t="s">
        <v>24</v>
      </c>
      <c r="E1215" s="495" t="s">
        <v>53</v>
      </c>
      <c r="F1215" s="497">
        <v>27360</v>
      </c>
      <c r="G1215" s="497">
        <v>27360</v>
      </c>
      <c r="H1215" s="523"/>
      <c r="I1215" s="491">
        <f t="shared" si="97"/>
        <v>27360</v>
      </c>
      <c r="J1215" s="507">
        <f t="shared" si="93"/>
        <v>0</v>
      </c>
      <c r="K1215" s="464">
        <f t="shared" si="94"/>
        <v>0</v>
      </c>
      <c r="L1215" s="464">
        <f>IF(J1215=1,SUM($J$6:J1215),0)</f>
        <v>0</v>
      </c>
      <c r="M1215" s="464">
        <f>IF(K1215=1,SUM($K$6:K1215),0)</f>
        <v>0</v>
      </c>
      <c r="N1215" s="509">
        <f t="shared" si="95"/>
        <v>0</v>
      </c>
      <c r="O1215" s="464">
        <f t="shared" si="96"/>
        <v>0</v>
      </c>
      <c r="P1215" s="464">
        <f>IF(O1215=1,SUM($O$6:O1215),0)</f>
        <v>0</v>
      </c>
    </row>
    <row r="1216" customHeight="1" spans="1:16">
      <c r="A1216" s="483"/>
      <c r="B1216" s="493">
        <v>22</v>
      </c>
      <c r="C1216" s="203" t="s">
        <v>1238</v>
      </c>
      <c r="D1216" s="494" t="s">
        <v>24</v>
      </c>
      <c r="E1216" s="495" t="s">
        <v>53</v>
      </c>
      <c r="F1216" s="497">
        <v>18780</v>
      </c>
      <c r="G1216" s="497">
        <v>18780</v>
      </c>
      <c r="H1216" s="523"/>
      <c r="I1216" s="491">
        <f t="shared" si="97"/>
        <v>18780</v>
      </c>
      <c r="J1216" s="507">
        <f t="shared" si="93"/>
        <v>0</v>
      </c>
      <c r="K1216" s="464">
        <f t="shared" si="94"/>
        <v>0</v>
      </c>
      <c r="L1216" s="464">
        <f>IF(J1216=1,SUM($J$6:J1216),0)</f>
        <v>0</v>
      </c>
      <c r="M1216" s="464">
        <f>IF(K1216=1,SUM($K$6:K1216),0)</f>
        <v>0</v>
      </c>
      <c r="N1216" s="509">
        <f t="shared" si="95"/>
        <v>0</v>
      </c>
      <c r="O1216" s="464">
        <f t="shared" si="96"/>
        <v>0</v>
      </c>
      <c r="P1216" s="464">
        <f>IF(O1216=1,SUM($O$6:O1216),0)</f>
        <v>0</v>
      </c>
    </row>
    <row r="1217" customHeight="1" spans="1:16">
      <c r="A1217" s="483"/>
      <c r="B1217" s="493">
        <v>23</v>
      </c>
      <c r="C1217" s="203" t="s">
        <v>1239</v>
      </c>
      <c r="D1217" s="494" t="s">
        <v>24</v>
      </c>
      <c r="E1217" s="495" t="s">
        <v>53</v>
      </c>
      <c r="F1217" s="497">
        <v>27360</v>
      </c>
      <c r="G1217" s="497">
        <v>27360</v>
      </c>
      <c r="H1217" s="523"/>
      <c r="I1217" s="491">
        <f t="shared" si="97"/>
        <v>27360</v>
      </c>
      <c r="J1217" s="507">
        <f t="shared" si="93"/>
        <v>0</v>
      </c>
      <c r="K1217" s="464">
        <f t="shared" si="94"/>
        <v>0</v>
      </c>
      <c r="L1217" s="464">
        <f>IF(J1217=1,SUM($J$6:J1217),0)</f>
        <v>0</v>
      </c>
      <c r="M1217" s="464">
        <f>IF(K1217=1,SUM($K$6:K1217),0)</f>
        <v>0</v>
      </c>
      <c r="N1217" s="509">
        <f t="shared" si="95"/>
        <v>0</v>
      </c>
      <c r="O1217" s="464">
        <f t="shared" si="96"/>
        <v>0</v>
      </c>
      <c r="P1217" s="464">
        <f>IF(O1217=1,SUM($O$6:O1217),0)</f>
        <v>0</v>
      </c>
    </row>
    <row r="1218" customHeight="1" spans="1:16">
      <c r="A1218" s="483"/>
      <c r="B1218" s="493">
        <v>24</v>
      </c>
      <c r="C1218" s="203" t="s">
        <v>1240</v>
      </c>
      <c r="D1218" s="494" t="s">
        <v>24</v>
      </c>
      <c r="E1218" s="495" t="s">
        <v>53</v>
      </c>
      <c r="F1218" s="497">
        <v>18720</v>
      </c>
      <c r="G1218" s="497">
        <v>18720</v>
      </c>
      <c r="H1218" s="523"/>
      <c r="I1218" s="491">
        <f t="shared" si="97"/>
        <v>18720</v>
      </c>
      <c r="J1218" s="507">
        <f t="shared" si="93"/>
        <v>0</v>
      </c>
      <c r="K1218" s="464">
        <f t="shared" si="94"/>
        <v>0</v>
      </c>
      <c r="L1218" s="464">
        <f>IF(J1218=1,SUM($J$6:J1218),0)</f>
        <v>0</v>
      </c>
      <c r="M1218" s="464">
        <f>IF(K1218=1,SUM($K$6:K1218),0)</f>
        <v>0</v>
      </c>
      <c r="N1218" s="509">
        <f t="shared" si="95"/>
        <v>0</v>
      </c>
      <c r="O1218" s="464">
        <f t="shared" si="96"/>
        <v>0</v>
      </c>
      <c r="P1218" s="464">
        <f>IF(O1218=1,SUM($O$6:O1218),0)</f>
        <v>0</v>
      </c>
    </row>
    <row r="1219" customHeight="1" spans="1:16">
      <c r="A1219" s="483"/>
      <c r="B1219" s="493">
        <v>25</v>
      </c>
      <c r="C1219" s="203" t="s">
        <v>1241</v>
      </c>
      <c r="D1219" s="494" t="s">
        <v>24</v>
      </c>
      <c r="E1219" s="495" t="s">
        <v>53</v>
      </c>
      <c r="F1219" s="497">
        <v>18720</v>
      </c>
      <c r="G1219" s="497">
        <v>18720</v>
      </c>
      <c r="H1219" s="523"/>
      <c r="I1219" s="491">
        <f t="shared" si="97"/>
        <v>18720</v>
      </c>
      <c r="J1219" s="507">
        <f t="shared" si="93"/>
        <v>0</v>
      </c>
      <c r="K1219" s="464">
        <f t="shared" si="94"/>
        <v>0</v>
      </c>
      <c r="L1219" s="464">
        <f>IF(J1219=1,SUM($J$6:J1219),0)</f>
        <v>0</v>
      </c>
      <c r="M1219" s="464">
        <f>IF(K1219=1,SUM($K$6:K1219),0)</f>
        <v>0</v>
      </c>
      <c r="N1219" s="509">
        <f t="shared" si="95"/>
        <v>0</v>
      </c>
      <c r="O1219" s="464">
        <f t="shared" si="96"/>
        <v>0</v>
      </c>
      <c r="P1219" s="464">
        <f>IF(O1219=1,SUM($O$6:O1219),0)</f>
        <v>0</v>
      </c>
    </row>
    <row r="1220" customHeight="1" spans="1:16">
      <c r="A1220" s="483"/>
      <c r="B1220" s="493">
        <v>26</v>
      </c>
      <c r="C1220" s="203" t="s">
        <v>1242</v>
      </c>
      <c r="D1220" s="494" t="s">
        <v>24</v>
      </c>
      <c r="E1220" s="495" t="s">
        <v>53</v>
      </c>
      <c r="F1220" s="497">
        <v>18720</v>
      </c>
      <c r="G1220" s="497">
        <v>18720</v>
      </c>
      <c r="H1220" s="523"/>
      <c r="I1220" s="491">
        <f t="shared" si="97"/>
        <v>18720</v>
      </c>
      <c r="J1220" s="507">
        <f t="shared" si="93"/>
        <v>0</v>
      </c>
      <c r="K1220" s="464">
        <f t="shared" si="94"/>
        <v>0</v>
      </c>
      <c r="L1220" s="464">
        <f>IF(J1220=1,SUM($J$6:J1220),0)</f>
        <v>0</v>
      </c>
      <c r="M1220" s="464">
        <f>IF(K1220=1,SUM($K$6:K1220),0)</f>
        <v>0</v>
      </c>
      <c r="N1220" s="509">
        <f t="shared" si="95"/>
        <v>0</v>
      </c>
      <c r="O1220" s="464">
        <f t="shared" si="96"/>
        <v>0</v>
      </c>
      <c r="P1220" s="464">
        <f>IF(O1220=1,SUM($O$6:O1220),0)</f>
        <v>0</v>
      </c>
    </row>
    <row r="1221" customHeight="1" spans="1:16">
      <c r="A1221" s="483"/>
      <c r="B1221" s="493">
        <v>27</v>
      </c>
      <c r="C1221" s="203" t="s">
        <v>1243</v>
      </c>
      <c r="D1221" s="494" t="s">
        <v>24</v>
      </c>
      <c r="E1221" s="495" t="s">
        <v>53</v>
      </c>
      <c r="F1221" s="497">
        <v>25260</v>
      </c>
      <c r="G1221" s="497">
        <v>25260</v>
      </c>
      <c r="H1221" s="523"/>
      <c r="I1221" s="491">
        <f t="shared" si="97"/>
        <v>25260</v>
      </c>
      <c r="J1221" s="507">
        <f t="shared" si="93"/>
        <v>0</v>
      </c>
      <c r="K1221" s="464">
        <f t="shared" si="94"/>
        <v>0</v>
      </c>
      <c r="L1221" s="464">
        <f>IF(J1221=1,SUM($J$6:J1221),0)</f>
        <v>0</v>
      </c>
      <c r="M1221" s="464">
        <f>IF(K1221=1,SUM($K$6:K1221),0)</f>
        <v>0</v>
      </c>
      <c r="N1221" s="509">
        <f t="shared" si="95"/>
        <v>0</v>
      </c>
      <c r="O1221" s="464">
        <f t="shared" si="96"/>
        <v>0</v>
      </c>
      <c r="P1221" s="464">
        <f>IF(O1221=1,SUM($O$6:O1221),0)</f>
        <v>0</v>
      </c>
    </row>
    <row r="1222" customHeight="1" spans="1:16">
      <c r="A1222" s="483"/>
      <c r="B1222" s="493">
        <v>28</v>
      </c>
      <c r="C1222" s="203" t="s">
        <v>1244</v>
      </c>
      <c r="D1222" s="494" t="s">
        <v>24</v>
      </c>
      <c r="E1222" s="495" t="s">
        <v>53</v>
      </c>
      <c r="F1222" s="497">
        <v>25260</v>
      </c>
      <c r="G1222" s="497">
        <v>25260</v>
      </c>
      <c r="H1222" s="523"/>
      <c r="I1222" s="491">
        <f t="shared" si="97"/>
        <v>25260</v>
      </c>
      <c r="J1222" s="507">
        <f t="shared" si="93"/>
        <v>0</v>
      </c>
      <c r="K1222" s="464">
        <f t="shared" si="94"/>
        <v>0</v>
      </c>
      <c r="L1222" s="464">
        <f>IF(J1222=1,SUM($J$6:J1222),0)</f>
        <v>0</v>
      </c>
      <c r="M1222" s="464">
        <f>IF(K1222=1,SUM($K$6:K1222),0)</f>
        <v>0</v>
      </c>
      <c r="N1222" s="509">
        <f t="shared" si="95"/>
        <v>0</v>
      </c>
      <c r="O1222" s="464">
        <f t="shared" si="96"/>
        <v>0</v>
      </c>
      <c r="P1222" s="464">
        <f>IF(O1222=1,SUM($O$6:O1222),0)</f>
        <v>0</v>
      </c>
    </row>
    <row r="1223" customHeight="1" spans="1:16">
      <c r="A1223" s="483"/>
      <c r="B1223" s="493">
        <v>29</v>
      </c>
      <c r="C1223" s="203" t="s">
        <v>1245</v>
      </c>
      <c r="D1223" s="494" t="s">
        <v>24</v>
      </c>
      <c r="E1223" s="495" t="s">
        <v>53</v>
      </c>
      <c r="F1223" s="497">
        <v>22860</v>
      </c>
      <c r="G1223" s="497">
        <v>22860</v>
      </c>
      <c r="H1223" s="523"/>
      <c r="I1223" s="491">
        <f t="shared" si="97"/>
        <v>22860</v>
      </c>
      <c r="J1223" s="507">
        <f t="shared" si="93"/>
        <v>0</v>
      </c>
      <c r="K1223" s="464">
        <f t="shared" si="94"/>
        <v>0</v>
      </c>
      <c r="L1223" s="464">
        <f>IF(J1223=1,SUM($J$6:J1223),0)</f>
        <v>0</v>
      </c>
      <c r="M1223" s="464">
        <f>IF(K1223=1,SUM($K$6:K1223),0)</f>
        <v>0</v>
      </c>
      <c r="N1223" s="509">
        <f t="shared" si="95"/>
        <v>0</v>
      </c>
      <c r="O1223" s="464">
        <f t="shared" si="96"/>
        <v>0</v>
      </c>
      <c r="P1223" s="464">
        <f>IF(O1223=1,SUM($O$6:O1223),0)</f>
        <v>0</v>
      </c>
    </row>
    <row r="1224" customHeight="1" spans="1:16">
      <c r="A1224" s="483"/>
      <c r="B1224" s="493">
        <v>30</v>
      </c>
      <c r="C1224" s="203" t="s">
        <v>1246</v>
      </c>
      <c r="D1224" s="494" t="s">
        <v>24</v>
      </c>
      <c r="E1224" s="495" t="s">
        <v>53</v>
      </c>
      <c r="F1224" s="497">
        <v>74340</v>
      </c>
      <c r="G1224" s="497">
        <v>74340</v>
      </c>
      <c r="H1224" s="523"/>
      <c r="I1224" s="491">
        <f t="shared" si="97"/>
        <v>74340</v>
      </c>
      <c r="J1224" s="507">
        <f t="shared" si="93"/>
        <v>0</v>
      </c>
      <c r="K1224" s="464">
        <f t="shared" si="94"/>
        <v>0</v>
      </c>
      <c r="L1224" s="464">
        <f>IF(J1224=1,SUM($J$6:J1224),0)</f>
        <v>0</v>
      </c>
      <c r="M1224" s="464">
        <f>IF(K1224=1,SUM($K$6:K1224),0)</f>
        <v>0</v>
      </c>
      <c r="N1224" s="509">
        <f t="shared" si="95"/>
        <v>0</v>
      </c>
      <c r="O1224" s="464">
        <f t="shared" si="96"/>
        <v>0</v>
      </c>
      <c r="P1224" s="464">
        <f>IF(O1224=1,SUM($O$6:O1224),0)</f>
        <v>0</v>
      </c>
    </row>
    <row r="1225" customHeight="1" spans="1:16">
      <c r="A1225" s="483"/>
      <c r="B1225" s="493">
        <v>31</v>
      </c>
      <c r="C1225" s="203" t="s">
        <v>1247</v>
      </c>
      <c r="D1225" s="494" t="s">
        <v>24</v>
      </c>
      <c r="E1225" s="495" t="s">
        <v>53</v>
      </c>
      <c r="F1225" s="497">
        <v>74340</v>
      </c>
      <c r="G1225" s="497">
        <v>74340</v>
      </c>
      <c r="H1225" s="523"/>
      <c r="I1225" s="491">
        <f t="shared" si="97"/>
        <v>74340</v>
      </c>
      <c r="J1225" s="507">
        <f t="shared" ref="J1225:J1288" si="98">IF(D1225="MDU-KD",1,0)</f>
        <v>0</v>
      </c>
      <c r="K1225" s="464">
        <f t="shared" ref="K1225:K1288" si="99">IF(D1225="HDW",1,0)</f>
        <v>0</v>
      </c>
      <c r="L1225" s="464">
        <f>IF(J1225=1,SUM($J$6:J1225),0)</f>
        <v>0</v>
      </c>
      <c r="M1225" s="464">
        <f>IF(K1225=1,SUM($K$6:K1225),0)</f>
        <v>0</v>
      </c>
      <c r="N1225" s="509">
        <f t="shared" ref="N1225:N1288" si="100">IF(L1225=0,M1225,L1225)</f>
        <v>0</v>
      </c>
      <c r="O1225" s="464">
        <f t="shared" ref="O1225:O1288" si="101">IF(E1225=0,0,IF(LEFT(C1225,11)="Tiang Beton",1,0))</f>
        <v>0</v>
      </c>
      <c r="P1225" s="464">
        <f>IF(O1225=1,SUM($O$6:O1225),0)</f>
        <v>0</v>
      </c>
    </row>
    <row r="1226" customHeight="1" spans="1:16">
      <c r="A1226" s="483"/>
      <c r="B1226" s="493">
        <v>32</v>
      </c>
      <c r="C1226" s="203" t="s">
        <v>1248</v>
      </c>
      <c r="D1226" s="494" t="s">
        <v>24</v>
      </c>
      <c r="E1226" s="495" t="s">
        <v>53</v>
      </c>
      <c r="F1226" s="497">
        <v>27540</v>
      </c>
      <c r="G1226" s="497">
        <v>27540</v>
      </c>
      <c r="H1226" s="523"/>
      <c r="I1226" s="491">
        <f t="shared" si="97"/>
        <v>27540</v>
      </c>
      <c r="J1226" s="507">
        <f t="shared" si="98"/>
        <v>0</v>
      </c>
      <c r="K1226" s="464">
        <f t="shared" si="99"/>
        <v>0</v>
      </c>
      <c r="L1226" s="464">
        <f>IF(J1226=1,SUM($J$6:J1226),0)</f>
        <v>0</v>
      </c>
      <c r="M1226" s="464">
        <f>IF(K1226=1,SUM($K$6:K1226),0)</f>
        <v>0</v>
      </c>
      <c r="N1226" s="509">
        <f t="shared" si="100"/>
        <v>0</v>
      </c>
      <c r="O1226" s="464">
        <f t="shared" si="101"/>
        <v>0</v>
      </c>
      <c r="P1226" s="464">
        <f>IF(O1226=1,SUM($O$6:O1226),0)</f>
        <v>0</v>
      </c>
    </row>
    <row r="1227" customHeight="1" spans="1:16">
      <c r="A1227" s="483"/>
      <c r="B1227" s="493">
        <v>33</v>
      </c>
      <c r="C1227" s="203" t="s">
        <v>1249</v>
      </c>
      <c r="D1227" s="494" t="s">
        <v>24</v>
      </c>
      <c r="E1227" s="495" t="s">
        <v>53</v>
      </c>
      <c r="F1227" s="497">
        <v>21480</v>
      </c>
      <c r="G1227" s="497">
        <v>21480</v>
      </c>
      <c r="H1227" s="523"/>
      <c r="I1227" s="491">
        <f t="shared" si="97"/>
        <v>21480</v>
      </c>
      <c r="J1227" s="507">
        <f t="shared" si="98"/>
        <v>0</v>
      </c>
      <c r="K1227" s="464">
        <f t="shared" si="99"/>
        <v>0</v>
      </c>
      <c r="L1227" s="464">
        <f>IF(J1227=1,SUM($J$6:J1227),0)</f>
        <v>0</v>
      </c>
      <c r="M1227" s="464">
        <f>IF(K1227=1,SUM($K$6:K1227),0)</f>
        <v>0</v>
      </c>
      <c r="N1227" s="509">
        <f t="shared" si="100"/>
        <v>0</v>
      </c>
      <c r="O1227" s="464">
        <f t="shared" si="101"/>
        <v>0</v>
      </c>
      <c r="P1227" s="464">
        <f>IF(O1227=1,SUM($O$6:O1227),0)</f>
        <v>0</v>
      </c>
    </row>
    <row r="1228" customHeight="1" spans="1:16">
      <c r="A1228" s="483"/>
      <c r="B1228" s="493">
        <v>34</v>
      </c>
      <c r="C1228" s="203" t="s">
        <v>1250</v>
      </c>
      <c r="D1228" s="494" t="s">
        <v>24</v>
      </c>
      <c r="E1228" s="495" t="s">
        <v>53</v>
      </c>
      <c r="F1228" s="497">
        <v>25560</v>
      </c>
      <c r="G1228" s="497">
        <v>25560</v>
      </c>
      <c r="H1228" s="523"/>
      <c r="I1228" s="491">
        <f t="shared" si="97"/>
        <v>25560</v>
      </c>
      <c r="J1228" s="507">
        <f t="shared" si="98"/>
        <v>0</v>
      </c>
      <c r="K1228" s="464">
        <f t="shared" si="99"/>
        <v>0</v>
      </c>
      <c r="L1228" s="464">
        <f>IF(J1228=1,SUM($J$6:J1228),0)</f>
        <v>0</v>
      </c>
      <c r="M1228" s="464">
        <f>IF(K1228=1,SUM($K$6:K1228),0)</f>
        <v>0</v>
      </c>
      <c r="N1228" s="509">
        <f t="shared" si="100"/>
        <v>0</v>
      </c>
      <c r="O1228" s="464">
        <f t="shared" si="101"/>
        <v>0</v>
      </c>
      <c r="P1228" s="464">
        <f>IF(O1228=1,SUM($O$6:O1228),0)</f>
        <v>0</v>
      </c>
    </row>
    <row r="1229" customHeight="1" spans="1:16">
      <c r="A1229" s="483"/>
      <c r="B1229" s="493">
        <v>35</v>
      </c>
      <c r="C1229" s="203" t="s">
        <v>1251</v>
      </c>
      <c r="D1229" s="494" t="s">
        <v>24</v>
      </c>
      <c r="E1229" s="495" t="s">
        <v>53</v>
      </c>
      <c r="F1229" s="497">
        <v>457260</v>
      </c>
      <c r="G1229" s="497">
        <v>457260</v>
      </c>
      <c r="H1229" s="523"/>
      <c r="I1229" s="491">
        <f t="shared" si="97"/>
        <v>457260</v>
      </c>
      <c r="J1229" s="507">
        <f t="shared" si="98"/>
        <v>0</v>
      </c>
      <c r="K1229" s="464">
        <f t="shared" si="99"/>
        <v>0</v>
      </c>
      <c r="L1229" s="464">
        <f>IF(J1229=1,SUM($J$6:J1229),0)</f>
        <v>0</v>
      </c>
      <c r="M1229" s="464">
        <f>IF(K1229=1,SUM($K$6:K1229),0)</f>
        <v>0</v>
      </c>
      <c r="N1229" s="509">
        <f t="shared" si="100"/>
        <v>0</v>
      </c>
      <c r="O1229" s="464">
        <f t="shared" si="101"/>
        <v>0</v>
      </c>
      <c r="P1229" s="464">
        <f>IF(O1229=1,SUM($O$6:O1229),0)</f>
        <v>0</v>
      </c>
    </row>
    <row r="1230" customHeight="1" spans="1:16">
      <c r="A1230" s="483"/>
      <c r="B1230" s="493">
        <v>36</v>
      </c>
      <c r="C1230" s="203" t="s">
        <v>1252</v>
      </c>
      <c r="D1230" s="494" t="s">
        <v>24</v>
      </c>
      <c r="E1230" s="495" t="s">
        <v>53</v>
      </c>
      <c r="F1230" s="497">
        <v>6360</v>
      </c>
      <c r="G1230" s="497">
        <v>6360</v>
      </c>
      <c r="H1230" s="523"/>
      <c r="I1230" s="491">
        <f t="shared" si="97"/>
        <v>6360</v>
      </c>
      <c r="J1230" s="507">
        <f t="shared" si="98"/>
        <v>0</v>
      </c>
      <c r="K1230" s="464">
        <f t="shared" si="99"/>
        <v>0</v>
      </c>
      <c r="L1230" s="464">
        <f>IF(J1230=1,SUM($J$6:J1230),0)</f>
        <v>0</v>
      </c>
      <c r="M1230" s="464">
        <f>IF(K1230=1,SUM($K$6:K1230),0)</f>
        <v>0</v>
      </c>
      <c r="N1230" s="509">
        <f t="shared" si="100"/>
        <v>0</v>
      </c>
      <c r="O1230" s="464">
        <f t="shared" si="101"/>
        <v>0</v>
      </c>
      <c r="P1230" s="464">
        <f>IF(O1230=1,SUM($O$6:O1230),0)</f>
        <v>0</v>
      </c>
    </row>
    <row r="1231" customHeight="1" spans="1:16">
      <c r="A1231" s="483"/>
      <c r="B1231" s="493">
        <v>38</v>
      </c>
      <c r="C1231" s="203" t="s">
        <v>1253</v>
      </c>
      <c r="D1231" s="494" t="s">
        <v>24</v>
      </c>
      <c r="E1231" s="495" t="s">
        <v>53</v>
      </c>
      <c r="F1231" s="497">
        <v>368820</v>
      </c>
      <c r="G1231" s="497">
        <v>368820</v>
      </c>
      <c r="H1231" s="523"/>
      <c r="I1231" s="491">
        <f t="shared" si="97"/>
        <v>368820</v>
      </c>
      <c r="J1231" s="507">
        <f t="shared" si="98"/>
        <v>0</v>
      </c>
      <c r="K1231" s="464">
        <f t="shared" si="99"/>
        <v>0</v>
      </c>
      <c r="L1231" s="464">
        <f>IF(J1231=1,SUM($J$6:J1231),0)</f>
        <v>0</v>
      </c>
      <c r="M1231" s="464">
        <f>IF(K1231=1,SUM($K$6:K1231),0)</f>
        <v>0</v>
      </c>
      <c r="N1231" s="509">
        <f t="shared" si="100"/>
        <v>0</v>
      </c>
      <c r="O1231" s="464">
        <f t="shared" si="101"/>
        <v>0</v>
      </c>
      <c r="P1231" s="464">
        <f>IF(O1231=1,SUM($O$6:O1231),0)</f>
        <v>0</v>
      </c>
    </row>
    <row r="1232" customHeight="1" spans="1:16">
      <c r="A1232" s="483"/>
      <c r="B1232" s="493">
        <v>39</v>
      </c>
      <c r="C1232" s="203" t="s">
        <v>1254</v>
      </c>
      <c r="D1232" s="494" t="s">
        <v>24</v>
      </c>
      <c r="E1232" s="495" t="s">
        <v>53</v>
      </c>
      <c r="F1232" s="497">
        <v>497400</v>
      </c>
      <c r="G1232" s="497">
        <v>497400</v>
      </c>
      <c r="H1232" s="523"/>
      <c r="I1232" s="491">
        <f t="shared" si="97"/>
        <v>497400</v>
      </c>
      <c r="J1232" s="507">
        <f t="shared" si="98"/>
        <v>0</v>
      </c>
      <c r="K1232" s="464">
        <f t="shared" si="99"/>
        <v>0</v>
      </c>
      <c r="L1232" s="464">
        <f>IF(J1232=1,SUM($J$6:J1232),0)</f>
        <v>0</v>
      </c>
      <c r="M1232" s="464">
        <f>IF(K1232=1,SUM($K$6:K1232),0)</f>
        <v>0</v>
      </c>
      <c r="N1232" s="509">
        <f t="shared" si="100"/>
        <v>0</v>
      </c>
      <c r="O1232" s="464">
        <f t="shared" si="101"/>
        <v>0</v>
      </c>
      <c r="P1232" s="464">
        <f>IF(O1232=1,SUM($O$6:O1232),0)</f>
        <v>0</v>
      </c>
    </row>
    <row r="1233" customHeight="1" spans="1:16">
      <c r="A1233" s="483"/>
      <c r="B1233" s="493">
        <v>41</v>
      </c>
      <c r="C1233" s="203" t="s">
        <v>1255</v>
      </c>
      <c r="D1233" s="494" t="s">
        <v>24</v>
      </c>
      <c r="E1233" s="495" t="s">
        <v>53</v>
      </c>
      <c r="F1233" s="497">
        <v>107520</v>
      </c>
      <c r="G1233" s="497">
        <v>107520</v>
      </c>
      <c r="H1233" s="523"/>
      <c r="I1233" s="491">
        <f t="shared" si="97"/>
        <v>107520</v>
      </c>
      <c r="J1233" s="507">
        <f t="shared" si="98"/>
        <v>0</v>
      </c>
      <c r="K1233" s="464">
        <f t="shared" si="99"/>
        <v>0</v>
      </c>
      <c r="L1233" s="464">
        <f>IF(J1233=1,SUM($J$6:J1233),0)</f>
        <v>0</v>
      </c>
      <c r="M1233" s="464">
        <f>IF(K1233=1,SUM($K$6:K1233),0)</f>
        <v>0</v>
      </c>
      <c r="N1233" s="509">
        <f t="shared" si="100"/>
        <v>0</v>
      </c>
      <c r="O1233" s="464">
        <f t="shared" si="101"/>
        <v>0</v>
      </c>
      <c r="P1233" s="464">
        <f>IF(O1233=1,SUM($O$6:O1233),0)</f>
        <v>0</v>
      </c>
    </row>
    <row r="1234" customHeight="1" spans="1:16">
      <c r="A1234" s="483"/>
      <c r="B1234" s="493">
        <v>42</v>
      </c>
      <c r="C1234" s="203" t="s">
        <v>1256</v>
      </c>
      <c r="D1234" s="494" t="s">
        <v>24</v>
      </c>
      <c r="E1234" s="495" t="s">
        <v>895</v>
      </c>
      <c r="F1234" s="497">
        <v>8622.46</v>
      </c>
      <c r="G1234" s="497">
        <v>8622.46</v>
      </c>
      <c r="H1234" s="523"/>
      <c r="I1234" s="491">
        <f t="shared" si="97"/>
        <v>8622.46</v>
      </c>
      <c r="J1234" s="507">
        <f t="shared" si="98"/>
        <v>0</v>
      </c>
      <c r="K1234" s="464">
        <f t="shared" si="99"/>
        <v>0</v>
      </c>
      <c r="L1234" s="464">
        <f>IF(J1234=1,SUM($J$6:J1234),0)</f>
        <v>0</v>
      </c>
      <c r="M1234" s="464">
        <f>IF(K1234=1,SUM($K$6:K1234),0)</f>
        <v>0</v>
      </c>
      <c r="N1234" s="509">
        <f t="shared" si="100"/>
        <v>0</v>
      </c>
      <c r="O1234" s="464">
        <f t="shared" si="101"/>
        <v>0</v>
      </c>
      <c r="P1234" s="464">
        <f>IF(O1234=1,SUM($O$6:O1234),0)</f>
        <v>0</v>
      </c>
    </row>
    <row r="1235" customHeight="1" spans="1:16">
      <c r="A1235" s="483"/>
      <c r="B1235" s="493"/>
      <c r="C1235" s="203"/>
      <c r="D1235" s="494" t="s">
        <v>122</v>
      </c>
      <c r="E1235" s="495"/>
      <c r="F1235" s="497">
        <v>0</v>
      </c>
      <c r="G1235" s="497">
        <v>0</v>
      </c>
      <c r="H1235" s="523"/>
      <c r="I1235" s="491">
        <f t="shared" si="97"/>
        <v>0</v>
      </c>
      <c r="J1235" s="507">
        <f t="shared" si="98"/>
        <v>0</v>
      </c>
      <c r="K1235" s="464">
        <f t="shared" si="99"/>
        <v>0</v>
      </c>
      <c r="L1235" s="464">
        <f>IF(J1235=1,SUM($J$6:J1235),0)</f>
        <v>0</v>
      </c>
      <c r="M1235" s="464">
        <f>IF(K1235=1,SUM($K$6:K1235),0)</f>
        <v>0</v>
      </c>
      <c r="N1235" s="509">
        <f t="shared" si="100"/>
        <v>0</v>
      </c>
      <c r="O1235" s="464">
        <f t="shared" si="101"/>
        <v>0</v>
      </c>
      <c r="P1235" s="464">
        <f>IF(O1235=1,SUM($O$6:O1235),0)</f>
        <v>0</v>
      </c>
    </row>
    <row r="1236" customHeight="1" spans="1:16">
      <c r="A1236" s="483"/>
      <c r="B1236" s="493" t="s">
        <v>705</v>
      </c>
      <c r="C1236" s="203" t="s">
        <v>896</v>
      </c>
      <c r="D1236" s="494" t="s">
        <v>122</v>
      </c>
      <c r="E1236" s="495"/>
      <c r="F1236" s="497">
        <v>0</v>
      </c>
      <c r="G1236" s="497">
        <v>0</v>
      </c>
      <c r="H1236" s="523"/>
      <c r="I1236" s="491">
        <f t="shared" si="97"/>
        <v>0</v>
      </c>
      <c r="J1236" s="507">
        <f t="shared" si="98"/>
        <v>0</v>
      </c>
      <c r="K1236" s="464">
        <f t="shared" si="99"/>
        <v>0</v>
      </c>
      <c r="L1236" s="464">
        <f>IF(J1236=1,SUM($J$6:J1236),0)</f>
        <v>0</v>
      </c>
      <c r="M1236" s="464">
        <f>IF(K1236=1,SUM($K$6:K1236),0)</f>
        <v>0</v>
      </c>
      <c r="N1236" s="509">
        <f t="shared" si="100"/>
        <v>0</v>
      </c>
      <c r="O1236" s="464">
        <f t="shared" si="101"/>
        <v>0</v>
      </c>
      <c r="P1236" s="464">
        <f>IF(O1236=1,SUM($O$6:O1236),0)</f>
        <v>0</v>
      </c>
    </row>
    <row r="1237" customHeight="1" spans="1:16">
      <c r="A1237" s="483"/>
      <c r="B1237" s="493">
        <v>1</v>
      </c>
      <c r="C1237" s="203" t="s">
        <v>1257</v>
      </c>
      <c r="D1237" s="494" t="s">
        <v>24</v>
      </c>
      <c r="E1237" s="495" t="s">
        <v>53</v>
      </c>
      <c r="F1237" s="497">
        <v>940920</v>
      </c>
      <c r="G1237" s="497">
        <v>940920</v>
      </c>
      <c r="H1237" s="498"/>
      <c r="I1237" s="491">
        <f t="shared" si="97"/>
        <v>940920</v>
      </c>
      <c r="J1237" s="507">
        <f t="shared" si="98"/>
        <v>0</v>
      </c>
      <c r="K1237" s="464">
        <f t="shared" si="99"/>
        <v>0</v>
      </c>
      <c r="L1237" s="464">
        <f>IF(J1237=1,SUM($J$6:J1237),0)</f>
        <v>0</v>
      </c>
      <c r="M1237" s="464">
        <f>IF(K1237=1,SUM($K$6:K1237),0)</f>
        <v>0</v>
      </c>
      <c r="N1237" s="509">
        <f t="shared" si="100"/>
        <v>0</v>
      </c>
      <c r="O1237" s="464">
        <f t="shared" si="101"/>
        <v>0</v>
      </c>
      <c r="P1237" s="464">
        <f>IF(O1237=1,SUM($O$6:O1237),0)</f>
        <v>0</v>
      </c>
    </row>
    <row r="1238" customHeight="1" spans="1:16">
      <c r="A1238" s="483"/>
      <c r="B1238" s="493">
        <v>2</v>
      </c>
      <c r="C1238" s="203" t="s">
        <v>1258</v>
      </c>
      <c r="D1238" s="494" t="s">
        <v>24</v>
      </c>
      <c r="E1238" s="495" t="s">
        <v>53</v>
      </c>
      <c r="F1238" s="497">
        <v>2080260</v>
      </c>
      <c r="G1238" s="497">
        <v>2080260</v>
      </c>
      <c r="H1238" s="523"/>
      <c r="I1238" s="491">
        <f t="shared" si="97"/>
        <v>2080260</v>
      </c>
      <c r="J1238" s="507">
        <f t="shared" si="98"/>
        <v>0</v>
      </c>
      <c r="K1238" s="464">
        <f t="shared" si="99"/>
        <v>0</v>
      </c>
      <c r="L1238" s="464">
        <f>IF(J1238=1,SUM($J$6:J1238),0)</f>
        <v>0</v>
      </c>
      <c r="M1238" s="464">
        <f>IF(K1238=1,SUM($K$6:K1238),0)</f>
        <v>0</v>
      </c>
      <c r="N1238" s="509">
        <f t="shared" si="100"/>
        <v>0</v>
      </c>
      <c r="O1238" s="464">
        <f t="shared" si="101"/>
        <v>0</v>
      </c>
      <c r="P1238" s="464">
        <f>IF(O1238=1,SUM($O$6:O1238),0)</f>
        <v>0</v>
      </c>
    </row>
    <row r="1239" customHeight="1" spans="1:16">
      <c r="A1239" s="483"/>
      <c r="B1239" s="493">
        <v>3</v>
      </c>
      <c r="C1239" s="203" t="s">
        <v>1259</v>
      </c>
      <c r="D1239" s="494" t="s">
        <v>24</v>
      </c>
      <c r="E1239" s="495" t="s">
        <v>53</v>
      </c>
      <c r="F1239" s="497">
        <v>2080260</v>
      </c>
      <c r="G1239" s="497">
        <v>2080260</v>
      </c>
      <c r="H1239" s="523"/>
      <c r="I1239" s="491">
        <f t="shared" si="97"/>
        <v>2080260</v>
      </c>
      <c r="J1239" s="507">
        <f t="shared" si="98"/>
        <v>0</v>
      </c>
      <c r="K1239" s="464">
        <f t="shared" si="99"/>
        <v>0</v>
      </c>
      <c r="L1239" s="464">
        <f>IF(J1239=1,SUM($J$6:J1239),0)</f>
        <v>0</v>
      </c>
      <c r="M1239" s="464">
        <f>IF(K1239=1,SUM($K$6:K1239),0)</f>
        <v>0</v>
      </c>
      <c r="N1239" s="509">
        <f t="shared" si="100"/>
        <v>0</v>
      </c>
      <c r="O1239" s="464">
        <f t="shared" si="101"/>
        <v>0</v>
      </c>
      <c r="P1239" s="464">
        <f>IF(O1239=1,SUM($O$6:O1239),0)</f>
        <v>0</v>
      </c>
    </row>
    <row r="1240" customHeight="1" spans="1:16">
      <c r="A1240" s="483"/>
      <c r="B1240" s="493">
        <v>4</v>
      </c>
      <c r="C1240" s="203" t="s">
        <v>1260</v>
      </c>
      <c r="D1240" s="494" t="s">
        <v>24</v>
      </c>
      <c r="E1240" s="495" t="s">
        <v>53</v>
      </c>
      <c r="F1240" s="497">
        <v>909420</v>
      </c>
      <c r="G1240" s="497">
        <v>909420</v>
      </c>
      <c r="H1240" s="523"/>
      <c r="I1240" s="491">
        <f t="shared" si="97"/>
        <v>909420</v>
      </c>
      <c r="J1240" s="507">
        <f t="shared" si="98"/>
        <v>0</v>
      </c>
      <c r="K1240" s="464">
        <f t="shared" si="99"/>
        <v>0</v>
      </c>
      <c r="L1240" s="464">
        <f>IF(J1240=1,SUM($J$6:J1240),0)</f>
        <v>0</v>
      </c>
      <c r="M1240" s="464">
        <f>IF(K1240=1,SUM($K$6:K1240),0)</f>
        <v>0</v>
      </c>
      <c r="N1240" s="509">
        <f t="shared" si="100"/>
        <v>0</v>
      </c>
      <c r="O1240" s="464">
        <f t="shared" si="101"/>
        <v>0</v>
      </c>
      <c r="P1240" s="464">
        <f>IF(O1240=1,SUM($O$6:O1240),0)</f>
        <v>0</v>
      </c>
    </row>
    <row r="1241" customHeight="1" spans="1:16">
      <c r="A1241" s="483"/>
      <c r="B1241" s="493"/>
      <c r="C1241" s="203"/>
      <c r="D1241" s="494"/>
      <c r="E1241" s="495"/>
      <c r="F1241" s="497">
        <v>0</v>
      </c>
      <c r="G1241" s="497">
        <v>0</v>
      </c>
      <c r="H1241" s="523"/>
      <c r="I1241" s="491">
        <f t="shared" si="97"/>
        <v>0</v>
      </c>
      <c r="J1241" s="507">
        <f t="shared" si="98"/>
        <v>0</v>
      </c>
      <c r="K1241" s="464">
        <f t="shared" si="99"/>
        <v>0</v>
      </c>
      <c r="L1241" s="464">
        <f>IF(J1241=1,SUM($J$6:J1241),0)</f>
        <v>0</v>
      </c>
      <c r="M1241" s="464">
        <f>IF(K1241=1,SUM($K$6:K1241),0)</f>
        <v>0</v>
      </c>
      <c r="N1241" s="509">
        <f t="shared" si="100"/>
        <v>0</v>
      </c>
      <c r="O1241" s="464">
        <f t="shared" si="101"/>
        <v>0</v>
      </c>
      <c r="P1241" s="464">
        <f>IF(O1241=1,SUM($O$6:O1241),0)</f>
        <v>0</v>
      </c>
    </row>
    <row r="1242" customHeight="1" spans="1:16">
      <c r="A1242" s="483"/>
      <c r="B1242" s="493" t="s">
        <v>705</v>
      </c>
      <c r="C1242" s="203" t="s">
        <v>901</v>
      </c>
      <c r="D1242" s="494" t="s">
        <v>122</v>
      </c>
      <c r="E1242" s="495"/>
      <c r="F1242" s="497">
        <v>0</v>
      </c>
      <c r="G1242" s="497">
        <v>0</v>
      </c>
      <c r="H1242" s="523"/>
      <c r="I1242" s="491">
        <f t="shared" si="97"/>
        <v>0</v>
      </c>
      <c r="J1242" s="507">
        <f t="shared" si="98"/>
        <v>0</v>
      </c>
      <c r="K1242" s="464">
        <f t="shared" si="99"/>
        <v>0</v>
      </c>
      <c r="L1242" s="464">
        <f>IF(J1242=1,SUM($J$6:J1242),0)</f>
        <v>0</v>
      </c>
      <c r="M1242" s="464">
        <f>IF(K1242=1,SUM($K$6:K1242),0)</f>
        <v>0</v>
      </c>
      <c r="N1242" s="509">
        <f t="shared" si="100"/>
        <v>0</v>
      </c>
      <c r="O1242" s="464">
        <f t="shared" si="101"/>
        <v>0</v>
      </c>
      <c r="P1242" s="464">
        <f>IF(O1242=1,SUM($O$6:O1242),0)</f>
        <v>0</v>
      </c>
    </row>
    <row r="1243" customHeight="1" spans="1:16">
      <c r="A1243" s="483"/>
      <c r="B1243" s="493">
        <v>1</v>
      </c>
      <c r="C1243" s="203" t="s">
        <v>1261</v>
      </c>
      <c r="D1243" s="494" t="s">
        <v>24</v>
      </c>
      <c r="E1243" s="495" t="s">
        <v>903</v>
      </c>
      <c r="F1243" s="497">
        <v>285420</v>
      </c>
      <c r="G1243" s="497">
        <v>285420</v>
      </c>
      <c r="H1243" s="523"/>
      <c r="I1243" s="491">
        <f t="shared" si="97"/>
        <v>285420</v>
      </c>
      <c r="J1243" s="507">
        <f t="shared" si="98"/>
        <v>0</v>
      </c>
      <c r="K1243" s="464">
        <f t="shared" si="99"/>
        <v>0</v>
      </c>
      <c r="L1243" s="464">
        <f>IF(J1243=1,SUM($J$6:J1243),0)</f>
        <v>0</v>
      </c>
      <c r="M1243" s="464">
        <f>IF(K1243=1,SUM($K$6:K1243),0)</f>
        <v>0</v>
      </c>
      <c r="N1243" s="509">
        <f t="shared" si="100"/>
        <v>0</v>
      </c>
      <c r="O1243" s="464">
        <f t="shared" si="101"/>
        <v>0</v>
      </c>
      <c r="P1243" s="464">
        <f>IF(O1243=1,SUM($O$6:O1243),0)</f>
        <v>0</v>
      </c>
    </row>
    <row r="1244" customHeight="1" spans="1:16">
      <c r="A1244" s="483"/>
      <c r="B1244" s="493">
        <v>2</v>
      </c>
      <c r="C1244" s="203" t="s">
        <v>1262</v>
      </c>
      <c r="D1244" s="494" t="s">
        <v>24</v>
      </c>
      <c r="E1244" s="495" t="s">
        <v>903</v>
      </c>
      <c r="F1244" s="497">
        <v>285420</v>
      </c>
      <c r="G1244" s="497">
        <v>285420</v>
      </c>
      <c r="H1244" s="523"/>
      <c r="I1244" s="491">
        <f t="shared" si="97"/>
        <v>285420</v>
      </c>
      <c r="J1244" s="507">
        <f t="shared" si="98"/>
        <v>0</v>
      </c>
      <c r="K1244" s="464">
        <f t="shared" si="99"/>
        <v>0</v>
      </c>
      <c r="L1244" s="464">
        <f>IF(J1244=1,SUM($J$6:J1244),0)</f>
        <v>0</v>
      </c>
      <c r="M1244" s="464">
        <f>IF(K1244=1,SUM($K$6:K1244),0)</f>
        <v>0</v>
      </c>
      <c r="N1244" s="509">
        <f t="shared" si="100"/>
        <v>0</v>
      </c>
      <c r="O1244" s="464">
        <f t="shared" si="101"/>
        <v>0</v>
      </c>
      <c r="P1244" s="464">
        <f>IF(O1244=1,SUM($O$6:O1244),0)</f>
        <v>0</v>
      </c>
    </row>
    <row r="1245" customHeight="1" spans="1:16">
      <c r="A1245" s="483"/>
      <c r="B1245" s="493">
        <v>3</v>
      </c>
      <c r="C1245" s="203" t="s">
        <v>1263</v>
      </c>
      <c r="D1245" s="494" t="s">
        <v>24</v>
      </c>
      <c r="E1245" s="495" t="s">
        <v>903</v>
      </c>
      <c r="F1245" s="497">
        <v>222780</v>
      </c>
      <c r="G1245" s="497">
        <v>222780</v>
      </c>
      <c r="H1245" s="523"/>
      <c r="I1245" s="491">
        <f t="shared" si="97"/>
        <v>222780</v>
      </c>
      <c r="J1245" s="507">
        <f t="shared" si="98"/>
        <v>0</v>
      </c>
      <c r="K1245" s="464">
        <f t="shared" si="99"/>
        <v>0</v>
      </c>
      <c r="L1245" s="464">
        <f>IF(J1245=1,SUM($J$6:J1245),0)</f>
        <v>0</v>
      </c>
      <c r="M1245" s="464">
        <f>IF(K1245=1,SUM($K$6:K1245),0)</f>
        <v>0</v>
      </c>
      <c r="N1245" s="509">
        <f t="shared" si="100"/>
        <v>0</v>
      </c>
      <c r="O1245" s="464">
        <f t="shared" si="101"/>
        <v>0</v>
      </c>
      <c r="P1245" s="464">
        <f>IF(O1245=1,SUM($O$6:O1245),0)</f>
        <v>0</v>
      </c>
    </row>
    <row r="1246" customHeight="1" spans="1:16">
      <c r="A1246" s="483"/>
      <c r="B1246" s="493">
        <v>4</v>
      </c>
      <c r="C1246" s="203" t="s">
        <v>1264</v>
      </c>
      <c r="D1246" s="494" t="s">
        <v>24</v>
      </c>
      <c r="E1246" s="495" t="s">
        <v>903</v>
      </c>
      <c r="F1246" s="497">
        <v>211020</v>
      </c>
      <c r="G1246" s="497">
        <v>211020</v>
      </c>
      <c r="H1246" s="523"/>
      <c r="I1246" s="491">
        <f t="shared" si="97"/>
        <v>211020</v>
      </c>
      <c r="J1246" s="507">
        <f t="shared" si="98"/>
        <v>0</v>
      </c>
      <c r="K1246" s="464">
        <f t="shared" si="99"/>
        <v>0</v>
      </c>
      <c r="L1246" s="464">
        <f>IF(J1246=1,SUM($J$6:J1246),0)</f>
        <v>0</v>
      </c>
      <c r="M1246" s="464">
        <f>IF(K1246=1,SUM($K$6:K1246),0)</f>
        <v>0</v>
      </c>
      <c r="N1246" s="509">
        <f t="shared" si="100"/>
        <v>0</v>
      </c>
      <c r="O1246" s="464">
        <f t="shared" si="101"/>
        <v>0</v>
      </c>
      <c r="P1246" s="464">
        <f>IF(O1246=1,SUM($O$6:O1246),0)</f>
        <v>0</v>
      </c>
    </row>
    <row r="1247" customHeight="1" spans="1:16">
      <c r="A1247" s="483"/>
      <c r="B1247" s="493">
        <v>5</v>
      </c>
      <c r="C1247" s="203" t="s">
        <v>1265</v>
      </c>
      <c r="D1247" s="494" t="s">
        <v>24</v>
      </c>
      <c r="E1247" s="495" t="s">
        <v>903</v>
      </c>
      <c r="F1247" s="497">
        <v>180060</v>
      </c>
      <c r="G1247" s="497">
        <v>180060</v>
      </c>
      <c r="H1247" s="523"/>
      <c r="I1247" s="491">
        <f t="shared" si="97"/>
        <v>180060</v>
      </c>
      <c r="J1247" s="507">
        <f t="shared" si="98"/>
        <v>0</v>
      </c>
      <c r="K1247" s="464">
        <f t="shared" si="99"/>
        <v>0</v>
      </c>
      <c r="L1247" s="464">
        <f>IF(J1247=1,SUM($J$6:J1247),0)</f>
        <v>0</v>
      </c>
      <c r="M1247" s="464">
        <f>IF(K1247=1,SUM($K$6:K1247),0)</f>
        <v>0</v>
      </c>
      <c r="N1247" s="509">
        <f t="shared" si="100"/>
        <v>0</v>
      </c>
      <c r="O1247" s="464">
        <f t="shared" si="101"/>
        <v>0</v>
      </c>
      <c r="P1247" s="464">
        <f>IF(O1247=1,SUM($O$6:O1247),0)</f>
        <v>0</v>
      </c>
    </row>
    <row r="1248" customHeight="1" spans="1:16">
      <c r="A1248" s="483"/>
      <c r="B1248" s="493">
        <v>6</v>
      </c>
      <c r="C1248" s="203" t="s">
        <v>1266</v>
      </c>
      <c r="D1248" s="494" t="s">
        <v>24</v>
      </c>
      <c r="E1248" s="495" t="s">
        <v>903</v>
      </c>
      <c r="F1248" s="497">
        <v>174540</v>
      </c>
      <c r="G1248" s="497">
        <v>174540</v>
      </c>
      <c r="H1248" s="523"/>
      <c r="I1248" s="491">
        <f t="shared" si="97"/>
        <v>174540</v>
      </c>
      <c r="J1248" s="507">
        <f t="shared" si="98"/>
        <v>0</v>
      </c>
      <c r="K1248" s="464">
        <f t="shared" si="99"/>
        <v>0</v>
      </c>
      <c r="L1248" s="464">
        <f>IF(J1248=1,SUM($J$6:J1248),0)</f>
        <v>0</v>
      </c>
      <c r="M1248" s="464">
        <f>IF(K1248=1,SUM($K$6:K1248),0)</f>
        <v>0</v>
      </c>
      <c r="N1248" s="509">
        <f t="shared" si="100"/>
        <v>0</v>
      </c>
      <c r="O1248" s="464">
        <f t="shared" si="101"/>
        <v>0</v>
      </c>
      <c r="P1248" s="464">
        <f>IF(O1248=1,SUM($O$6:O1248),0)</f>
        <v>0</v>
      </c>
    </row>
    <row r="1249" customHeight="1" spans="1:16">
      <c r="A1249" s="483"/>
      <c r="B1249" s="493">
        <v>7</v>
      </c>
      <c r="C1249" s="203" t="s">
        <v>1267</v>
      </c>
      <c r="D1249" s="494" t="s">
        <v>24</v>
      </c>
      <c r="E1249" s="495" t="s">
        <v>903</v>
      </c>
      <c r="F1249" s="497">
        <v>174360</v>
      </c>
      <c r="G1249" s="497">
        <v>174360</v>
      </c>
      <c r="H1249" s="523"/>
      <c r="I1249" s="491">
        <f t="shared" si="97"/>
        <v>174360</v>
      </c>
      <c r="J1249" s="507">
        <f t="shared" si="98"/>
        <v>0</v>
      </c>
      <c r="K1249" s="464">
        <f t="shared" si="99"/>
        <v>0</v>
      </c>
      <c r="L1249" s="464">
        <f>IF(J1249=1,SUM($J$6:J1249),0)</f>
        <v>0</v>
      </c>
      <c r="M1249" s="464">
        <f>IF(K1249=1,SUM($K$6:K1249),0)</f>
        <v>0</v>
      </c>
      <c r="N1249" s="509">
        <f t="shared" si="100"/>
        <v>0</v>
      </c>
      <c r="O1249" s="464">
        <f t="shared" si="101"/>
        <v>0</v>
      </c>
      <c r="P1249" s="464">
        <f>IF(O1249=1,SUM($O$6:O1249),0)</f>
        <v>0</v>
      </c>
    </row>
    <row r="1250" customHeight="1" spans="1:16">
      <c r="A1250" s="483"/>
      <c r="B1250" s="493">
        <v>8</v>
      </c>
      <c r="C1250" s="203" t="s">
        <v>1268</v>
      </c>
      <c r="D1250" s="494" t="s">
        <v>24</v>
      </c>
      <c r="E1250" s="495" t="s">
        <v>903</v>
      </c>
      <c r="F1250" s="497">
        <v>148200</v>
      </c>
      <c r="G1250" s="497">
        <v>148200</v>
      </c>
      <c r="H1250" s="523"/>
      <c r="I1250" s="491">
        <f t="shared" ref="I1250:I1314" si="102">IF($I$5=$G$4,G1250,(IF($I$5=$F$4,F1250,0)))</f>
        <v>148200</v>
      </c>
      <c r="J1250" s="507">
        <f t="shared" si="98"/>
        <v>0</v>
      </c>
      <c r="K1250" s="464">
        <f t="shared" si="99"/>
        <v>0</v>
      </c>
      <c r="L1250" s="464">
        <f>IF(J1250=1,SUM($J$6:J1250),0)</f>
        <v>0</v>
      </c>
      <c r="M1250" s="464">
        <f>IF(K1250=1,SUM($K$6:K1250),0)</f>
        <v>0</v>
      </c>
      <c r="N1250" s="509">
        <f t="shared" si="100"/>
        <v>0</v>
      </c>
      <c r="O1250" s="464">
        <f t="shared" si="101"/>
        <v>0</v>
      </c>
      <c r="P1250" s="464">
        <f>IF(O1250=1,SUM($O$6:O1250),0)</f>
        <v>0</v>
      </c>
    </row>
    <row r="1251" customHeight="1" spans="1:16">
      <c r="A1251" s="483"/>
      <c r="B1251" s="493">
        <v>9</v>
      </c>
      <c r="C1251" s="203" t="s">
        <v>1269</v>
      </c>
      <c r="D1251" s="494" t="s">
        <v>24</v>
      </c>
      <c r="E1251" s="495" t="s">
        <v>903</v>
      </c>
      <c r="F1251" s="497">
        <v>165600</v>
      </c>
      <c r="G1251" s="497">
        <v>165600</v>
      </c>
      <c r="H1251" s="523"/>
      <c r="I1251" s="491">
        <f t="shared" si="102"/>
        <v>165600</v>
      </c>
      <c r="J1251" s="507">
        <f t="shared" si="98"/>
        <v>0</v>
      </c>
      <c r="K1251" s="464">
        <f t="shared" si="99"/>
        <v>0</v>
      </c>
      <c r="L1251" s="464">
        <f>IF(J1251=1,SUM($J$6:J1251),0)</f>
        <v>0</v>
      </c>
      <c r="M1251" s="464">
        <f>IF(K1251=1,SUM($K$6:K1251),0)</f>
        <v>0</v>
      </c>
      <c r="N1251" s="509">
        <f t="shared" si="100"/>
        <v>0</v>
      </c>
      <c r="O1251" s="464">
        <f t="shared" si="101"/>
        <v>0</v>
      </c>
      <c r="P1251" s="464">
        <f>IF(O1251=1,SUM($O$6:O1251),0)</f>
        <v>0</v>
      </c>
    </row>
    <row r="1252" customHeight="1" spans="1:16">
      <c r="A1252" s="483"/>
      <c r="B1252" s="493">
        <v>10</v>
      </c>
      <c r="C1252" s="203" t="s">
        <v>1270</v>
      </c>
      <c r="D1252" s="494" t="s">
        <v>24</v>
      </c>
      <c r="E1252" s="495" t="s">
        <v>903</v>
      </c>
      <c r="F1252" s="497">
        <v>160860</v>
      </c>
      <c r="G1252" s="497">
        <v>160860</v>
      </c>
      <c r="H1252" s="523"/>
      <c r="I1252" s="491">
        <f t="shared" si="102"/>
        <v>160860</v>
      </c>
      <c r="J1252" s="507">
        <f t="shared" si="98"/>
        <v>0</v>
      </c>
      <c r="K1252" s="464">
        <f t="shared" si="99"/>
        <v>0</v>
      </c>
      <c r="L1252" s="464">
        <f>IF(J1252=1,SUM($J$6:J1252),0)</f>
        <v>0</v>
      </c>
      <c r="M1252" s="464">
        <f>IF(K1252=1,SUM($K$6:K1252),0)</f>
        <v>0</v>
      </c>
      <c r="N1252" s="509">
        <f t="shared" si="100"/>
        <v>0</v>
      </c>
      <c r="O1252" s="464">
        <f t="shared" si="101"/>
        <v>0</v>
      </c>
      <c r="P1252" s="464">
        <f>IF(O1252=1,SUM($O$6:O1252),0)</f>
        <v>0</v>
      </c>
    </row>
    <row r="1253" customHeight="1" spans="1:16">
      <c r="A1253" s="483"/>
      <c r="B1253" s="493">
        <v>11</v>
      </c>
      <c r="C1253" s="203" t="s">
        <v>1271</v>
      </c>
      <c r="D1253" s="494" t="s">
        <v>24</v>
      </c>
      <c r="E1253" s="495" t="s">
        <v>903</v>
      </c>
      <c r="F1253" s="497">
        <v>133440</v>
      </c>
      <c r="G1253" s="497">
        <v>133440</v>
      </c>
      <c r="H1253" s="523"/>
      <c r="I1253" s="491">
        <f t="shared" si="102"/>
        <v>133440</v>
      </c>
      <c r="J1253" s="507">
        <f t="shared" si="98"/>
        <v>0</v>
      </c>
      <c r="K1253" s="464">
        <f t="shared" si="99"/>
        <v>0</v>
      </c>
      <c r="L1253" s="464">
        <f>IF(J1253=1,SUM($J$6:J1253),0)</f>
        <v>0</v>
      </c>
      <c r="M1253" s="464">
        <f>IF(K1253=1,SUM($K$6:K1253),0)</f>
        <v>0</v>
      </c>
      <c r="N1253" s="509">
        <f t="shared" si="100"/>
        <v>0</v>
      </c>
      <c r="O1253" s="464">
        <f t="shared" si="101"/>
        <v>0</v>
      </c>
      <c r="P1253" s="464">
        <f>IF(O1253=1,SUM($O$6:O1253),0)</f>
        <v>0</v>
      </c>
    </row>
    <row r="1254" customHeight="1" spans="1:16">
      <c r="A1254" s="483"/>
      <c r="B1254" s="493">
        <v>12</v>
      </c>
      <c r="C1254" s="203" t="s">
        <v>1272</v>
      </c>
      <c r="D1254" s="494" t="s">
        <v>24</v>
      </c>
      <c r="E1254" s="495" t="s">
        <v>903</v>
      </c>
      <c r="F1254" s="497">
        <v>133440</v>
      </c>
      <c r="G1254" s="497">
        <v>133440</v>
      </c>
      <c r="H1254" s="523"/>
      <c r="I1254" s="491">
        <f t="shared" si="102"/>
        <v>133440</v>
      </c>
      <c r="J1254" s="507">
        <f t="shared" si="98"/>
        <v>0</v>
      </c>
      <c r="K1254" s="464">
        <f t="shared" si="99"/>
        <v>0</v>
      </c>
      <c r="L1254" s="464">
        <f>IF(J1254=1,SUM($J$6:J1254),0)</f>
        <v>0</v>
      </c>
      <c r="M1254" s="464">
        <f>IF(K1254=1,SUM($K$6:K1254),0)</f>
        <v>0</v>
      </c>
      <c r="N1254" s="509">
        <f t="shared" si="100"/>
        <v>0</v>
      </c>
      <c r="O1254" s="464">
        <f t="shared" si="101"/>
        <v>0</v>
      </c>
      <c r="P1254" s="464">
        <f>IF(O1254=1,SUM($O$6:O1254),0)</f>
        <v>0</v>
      </c>
    </row>
    <row r="1255" customHeight="1" spans="1:16">
      <c r="A1255" s="483"/>
      <c r="B1255" s="493">
        <v>13</v>
      </c>
      <c r="C1255" s="203" t="s">
        <v>1273</v>
      </c>
      <c r="D1255" s="494" t="s">
        <v>24</v>
      </c>
      <c r="E1255" s="495" t="s">
        <v>903</v>
      </c>
      <c r="F1255" s="497">
        <v>118380</v>
      </c>
      <c r="G1255" s="497">
        <v>118380</v>
      </c>
      <c r="H1255" s="523"/>
      <c r="I1255" s="491">
        <f t="shared" si="102"/>
        <v>118380</v>
      </c>
      <c r="J1255" s="507">
        <f t="shared" si="98"/>
        <v>0</v>
      </c>
      <c r="K1255" s="464">
        <f t="shared" si="99"/>
        <v>0</v>
      </c>
      <c r="L1255" s="464">
        <f>IF(J1255=1,SUM($J$6:J1255),0)</f>
        <v>0</v>
      </c>
      <c r="M1255" s="464">
        <f>IF(K1255=1,SUM($K$6:K1255),0)</f>
        <v>0</v>
      </c>
      <c r="N1255" s="509">
        <f t="shared" si="100"/>
        <v>0</v>
      </c>
      <c r="O1255" s="464">
        <f t="shared" si="101"/>
        <v>0</v>
      </c>
      <c r="P1255" s="464">
        <f>IF(O1255=1,SUM($O$6:O1255),0)</f>
        <v>0</v>
      </c>
    </row>
    <row r="1256" customHeight="1" spans="1:16">
      <c r="A1256" s="483"/>
      <c r="B1256" s="493">
        <v>14</v>
      </c>
      <c r="C1256" s="203" t="s">
        <v>1274</v>
      </c>
      <c r="D1256" s="494" t="s">
        <v>24</v>
      </c>
      <c r="E1256" s="495" t="s">
        <v>903</v>
      </c>
      <c r="F1256" s="497">
        <v>89520</v>
      </c>
      <c r="G1256" s="497">
        <v>89520</v>
      </c>
      <c r="H1256" s="523"/>
      <c r="I1256" s="491">
        <f t="shared" si="102"/>
        <v>89520</v>
      </c>
      <c r="J1256" s="507">
        <f t="shared" si="98"/>
        <v>0</v>
      </c>
      <c r="K1256" s="464">
        <f t="shared" si="99"/>
        <v>0</v>
      </c>
      <c r="L1256" s="464">
        <f>IF(J1256=1,SUM($J$6:J1256),0)</f>
        <v>0</v>
      </c>
      <c r="M1256" s="464">
        <f>IF(K1256=1,SUM($K$6:K1256),0)</f>
        <v>0</v>
      </c>
      <c r="N1256" s="509">
        <f t="shared" si="100"/>
        <v>0</v>
      </c>
      <c r="O1256" s="464">
        <f t="shared" si="101"/>
        <v>0</v>
      </c>
      <c r="P1256" s="464">
        <f>IF(O1256=1,SUM($O$6:O1256),0)</f>
        <v>0</v>
      </c>
    </row>
    <row r="1257" customHeight="1" spans="1:16">
      <c r="A1257" s="483"/>
      <c r="B1257" s="493">
        <v>15</v>
      </c>
      <c r="C1257" s="203" t="s">
        <v>1275</v>
      </c>
      <c r="D1257" s="494" t="s">
        <v>24</v>
      </c>
      <c r="E1257" s="495" t="s">
        <v>903</v>
      </c>
      <c r="F1257" s="497">
        <v>234120</v>
      </c>
      <c r="G1257" s="497">
        <v>234120</v>
      </c>
      <c r="H1257" s="523"/>
      <c r="I1257" s="491">
        <f t="shared" si="102"/>
        <v>234120</v>
      </c>
      <c r="J1257" s="507">
        <f t="shared" si="98"/>
        <v>0</v>
      </c>
      <c r="K1257" s="464">
        <f t="shared" si="99"/>
        <v>0</v>
      </c>
      <c r="L1257" s="464">
        <f>IF(J1257=1,SUM($J$6:J1257),0)</f>
        <v>0</v>
      </c>
      <c r="M1257" s="464">
        <f>IF(K1257=1,SUM($K$6:K1257),0)</f>
        <v>0</v>
      </c>
      <c r="N1257" s="509">
        <f t="shared" si="100"/>
        <v>0</v>
      </c>
      <c r="O1257" s="464">
        <f t="shared" si="101"/>
        <v>0</v>
      </c>
      <c r="P1257" s="464">
        <f>IF(O1257=1,SUM($O$6:O1257),0)</f>
        <v>0</v>
      </c>
    </row>
    <row r="1258" customHeight="1" spans="1:16">
      <c r="A1258" s="483"/>
      <c r="B1258" s="493">
        <v>16</v>
      </c>
      <c r="C1258" s="203" t="s">
        <v>1276</v>
      </c>
      <c r="D1258" s="494" t="s">
        <v>24</v>
      </c>
      <c r="E1258" s="495" t="s">
        <v>903</v>
      </c>
      <c r="F1258" s="497">
        <v>184560</v>
      </c>
      <c r="G1258" s="497">
        <v>184560</v>
      </c>
      <c r="H1258" s="523"/>
      <c r="I1258" s="491">
        <f t="shared" si="102"/>
        <v>184560</v>
      </c>
      <c r="J1258" s="507">
        <f t="shared" si="98"/>
        <v>0</v>
      </c>
      <c r="K1258" s="464">
        <f t="shared" si="99"/>
        <v>0</v>
      </c>
      <c r="L1258" s="464">
        <f>IF(J1258=1,SUM($J$6:J1258),0)</f>
        <v>0</v>
      </c>
      <c r="M1258" s="464">
        <f>IF(K1258=1,SUM($K$6:K1258),0)</f>
        <v>0</v>
      </c>
      <c r="N1258" s="509">
        <f t="shared" si="100"/>
        <v>0</v>
      </c>
      <c r="O1258" s="464">
        <f t="shared" si="101"/>
        <v>0</v>
      </c>
      <c r="P1258" s="464">
        <f>IF(O1258=1,SUM($O$6:O1258),0)</f>
        <v>0</v>
      </c>
    </row>
    <row r="1259" customHeight="1" spans="1:16">
      <c r="A1259" s="483"/>
      <c r="B1259" s="493">
        <v>17</v>
      </c>
      <c r="C1259" s="203" t="s">
        <v>1277</v>
      </c>
      <c r="D1259" s="494" t="s">
        <v>24</v>
      </c>
      <c r="E1259" s="495" t="s">
        <v>903</v>
      </c>
      <c r="F1259" s="497">
        <v>156960</v>
      </c>
      <c r="G1259" s="497">
        <v>156960</v>
      </c>
      <c r="H1259" s="523"/>
      <c r="I1259" s="491">
        <f t="shared" si="102"/>
        <v>156960</v>
      </c>
      <c r="J1259" s="507">
        <f t="shared" si="98"/>
        <v>0</v>
      </c>
      <c r="K1259" s="464">
        <f t="shared" si="99"/>
        <v>0</v>
      </c>
      <c r="L1259" s="464">
        <f>IF(J1259=1,SUM($J$6:J1259),0)</f>
        <v>0</v>
      </c>
      <c r="M1259" s="464">
        <f>IF(K1259=1,SUM($K$6:K1259),0)</f>
        <v>0</v>
      </c>
      <c r="N1259" s="509">
        <f t="shared" si="100"/>
        <v>0</v>
      </c>
      <c r="O1259" s="464">
        <f t="shared" si="101"/>
        <v>0</v>
      </c>
      <c r="P1259" s="464">
        <f>IF(O1259=1,SUM($O$6:O1259),0)</f>
        <v>0</v>
      </c>
    </row>
    <row r="1260" customHeight="1" spans="1:16">
      <c r="A1260" s="483"/>
      <c r="B1260" s="493">
        <v>18</v>
      </c>
      <c r="C1260" s="203" t="s">
        <v>1278</v>
      </c>
      <c r="D1260" s="494" t="s">
        <v>24</v>
      </c>
      <c r="E1260" s="495" t="s">
        <v>903</v>
      </c>
      <c r="F1260" s="497">
        <v>119220</v>
      </c>
      <c r="G1260" s="497">
        <v>119220</v>
      </c>
      <c r="H1260" s="498"/>
      <c r="I1260" s="491">
        <f t="shared" si="102"/>
        <v>119220</v>
      </c>
      <c r="J1260" s="507">
        <f t="shared" si="98"/>
        <v>0</v>
      </c>
      <c r="K1260" s="464">
        <f t="shared" si="99"/>
        <v>0</v>
      </c>
      <c r="L1260" s="464">
        <f>IF(J1260=1,SUM($J$6:J1260),0)</f>
        <v>0</v>
      </c>
      <c r="M1260" s="464">
        <f>IF(K1260=1,SUM($K$6:K1260),0)</f>
        <v>0</v>
      </c>
      <c r="N1260" s="509">
        <f t="shared" si="100"/>
        <v>0</v>
      </c>
      <c r="O1260" s="464">
        <f t="shared" si="101"/>
        <v>0</v>
      </c>
      <c r="P1260" s="464">
        <f>IF(O1260=1,SUM($O$6:O1260),0)</f>
        <v>0</v>
      </c>
    </row>
    <row r="1261" customHeight="1" spans="1:16">
      <c r="A1261" s="483"/>
      <c r="B1261" s="493">
        <v>19</v>
      </c>
      <c r="C1261" s="203" t="s">
        <v>1279</v>
      </c>
      <c r="D1261" s="494" t="s">
        <v>24</v>
      </c>
      <c r="E1261" s="495" t="s">
        <v>903</v>
      </c>
      <c r="F1261" s="497">
        <v>163560</v>
      </c>
      <c r="G1261" s="497">
        <v>163560</v>
      </c>
      <c r="H1261" s="498"/>
      <c r="I1261" s="491">
        <f t="shared" si="102"/>
        <v>163560</v>
      </c>
      <c r="J1261" s="507">
        <f t="shared" si="98"/>
        <v>0</v>
      </c>
      <c r="K1261" s="464">
        <f t="shared" si="99"/>
        <v>0</v>
      </c>
      <c r="L1261" s="464">
        <f>IF(J1261=1,SUM($J$6:J1261),0)</f>
        <v>0</v>
      </c>
      <c r="M1261" s="464">
        <f>IF(K1261=1,SUM($K$6:K1261),0)</f>
        <v>0</v>
      </c>
      <c r="N1261" s="509">
        <f t="shared" si="100"/>
        <v>0</v>
      </c>
      <c r="O1261" s="464">
        <f t="shared" si="101"/>
        <v>0</v>
      </c>
      <c r="P1261" s="464">
        <f>IF(O1261=1,SUM($O$6:O1261),0)</f>
        <v>0</v>
      </c>
    </row>
    <row r="1262" customHeight="1" spans="1:16">
      <c r="A1262" s="483"/>
      <c r="B1262" s="493">
        <v>20</v>
      </c>
      <c r="C1262" s="203" t="s">
        <v>1280</v>
      </c>
      <c r="D1262" s="494" t="s">
        <v>24</v>
      </c>
      <c r="E1262" s="495" t="s">
        <v>903</v>
      </c>
      <c r="F1262" s="497">
        <v>146040</v>
      </c>
      <c r="G1262" s="497">
        <v>146040</v>
      </c>
      <c r="H1262" s="498"/>
      <c r="I1262" s="491">
        <f t="shared" si="102"/>
        <v>146040</v>
      </c>
      <c r="J1262" s="507">
        <f t="shared" si="98"/>
        <v>0</v>
      </c>
      <c r="K1262" s="464">
        <f t="shared" si="99"/>
        <v>0</v>
      </c>
      <c r="L1262" s="464">
        <f>IF(J1262=1,SUM($J$6:J1262),0)</f>
        <v>0</v>
      </c>
      <c r="M1262" s="464">
        <f>IF(K1262=1,SUM($K$6:K1262),0)</f>
        <v>0</v>
      </c>
      <c r="N1262" s="509">
        <f t="shared" si="100"/>
        <v>0</v>
      </c>
      <c r="O1262" s="464">
        <f t="shared" si="101"/>
        <v>0</v>
      </c>
      <c r="P1262" s="464">
        <f>IF(O1262=1,SUM($O$6:O1262),0)</f>
        <v>0</v>
      </c>
    </row>
    <row r="1263" customHeight="1" spans="1:16">
      <c r="A1263" s="483"/>
      <c r="B1263" s="493">
        <v>21</v>
      </c>
      <c r="C1263" s="203" t="s">
        <v>1281</v>
      </c>
      <c r="D1263" s="494" t="s">
        <v>24</v>
      </c>
      <c r="E1263" s="495" t="s">
        <v>903</v>
      </c>
      <c r="F1263" s="497">
        <v>107580</v>
      </c>
      <c r="G1263" s="497">
        <v>107580</v>
      </c>
      <c r="H1263" s="498"/>
      <c r="I1263" s="491">
        <f t="shared" si="102"/>
        <v>107580</v>
      </c>
      <c r="J1263" s="507">
        <f t="shared" si="98"/>
        <v>0</v>
      </c>
      <c r="K1263" s="464">
        <f t="shared" si="99"/>
        <v>0</v>
      </c>
      <c r="L1263" s="464">
        <f>IF(J1263=1,SUM($J$6:J1263),0)</f>
        <v>0</v>
      </c>
      <c r="M1263" s="464">
        <f>IF(K1263=1,SUM($K$6:K1263),0)</f>
        <v>0</v>
      </c>
      <c r="N1263" s="509">
        <f t="shared" si="100"/>
        <v>0</v>
      </c>
      <c r="O1263" s="464">
        <f t="shared" si="101"/>
        <v>0</v>
      </c>
      <c r="P1263" s="464">
        <f>IF(O1263=1,SUM($O$6:O1263),0)</f>
        <v>0</v>
      </c>
    </row>
    <row r="1264" customHeight="1" spans="1:16">
      <c r="A1264" s="483"/>
      <c r="B1264" s="493">
        <v>22</v>
      </c>
      <c r="C1264" s="203" t="s">
        <v>1282</v>
      </c>
      <c r="D1264" s="494" t="s">
        <v>24</v>
      </c>
      <c r="E1264" s="495" t="s">
        <v>903</v>
      </c>
      <c r="F1264" s="497">
        <v>91140</v>
      </c>
      <c r="G1264" s="497">
        <v>91140</v>
      </c>
      <c r="H1264" s="498"/>
      <c r="I1264" s="491">
        <f t="shared" si="102"/>
        <v>91140</v>
      </c>
      <c r="J1264" s="507">
        <f t="shared" si="98"/>
        <v>0</v>
      </c>
      <c r="K1264" s="464">
        <f t="shared" si="99"/>
        <v>0</v>
      </c>
      <c r="L1264" s="464">
        <f>IF(J1264=1,SUM($J$6:J1264),0)</f>
        <v>0</v>
      </c>
      <c r="M1264" s="464">
        <f>IF(K1264=1,SUM($K$6:K1264),0)</f>
        <v>0</v>
      </c>
      <c r="N1264" s="509">
        <f t="shared" si="100"/>
        <v>0</v>
      </c>
      <c r="O1264" s="464">
        <f t="shared" si="101"/>
        <v>0</v>
      </c>
      <c r="P1264" s="464">
        <f>IF(O1264=1,SUM($O$6:O1264),0)</f>
        <v>0</v>
      </c>
    </row>
    <row r="1265" customHeight="1" spans="1:16">
      <c r="A1265" s="483"/>
      <c r="B1265" s="493">
        <v>23</v>
      </c>
      <c r="C1265" s="203" t="s">
        <v>1283</v>
      </c>
      <c r="D1265" s="494" t="s">
        <v>24</v>
      </c>
      <c r="E1265" s="495" t="s">
        <v>903</v>
      </c>
      <c r="F1265" s="497">
        <v>81891.0658683689</v>
      </c>
      <c r="G1265" s="497">
        <v>81891.0658683689</v>
      </c>
      <c r="H1265" s="498"/>
      <c r="I1265" s="491">
        <f t="shared" si="102"/>
        <v>81891.0658683689</v>
      </c>
      <c r="J1265" s="507">
        <f t="shared" si="98"/>
        <v>0</v>
      </c>
      <c r="K1265" s="464">
        <f t="shared" si="99"/>
        <v>0</v>
      </c>
      <c r="L1265" s="464">
        <f>IF(J1265=1,SUM($J$6:J1265),0)</f>
        <v>0</v>
      </c>
      <c r="M1265" s="464">
        <f>IF(K1265=1,SUM($K$6:K1265),0)</f>
        <v>0</v>
      </c>
      <c r="N1265" s="509">
        <f t="shared" si="100"/>
        <v>0</v>
      </c>
      <c r="O1265" s="464">
        <f t="shared" si="101"/>
        <v>0</v>
      </c>
      <c r="P1265" s="464">
        <f>IF(O1265=1,SUM($O$6:O1265),0)</f>
        <v>0</v>
      </c>
    </row>
    <row r="1266" customHeight="1" spans="1:16">
      <c r="A1266" s="483"/>
      <c r="B1266" s="493">
        <v>24</v>
      </c>
      <c r="C1266" s="203" t="s">
        <v>1284</v>
      </c>
      <c r="D1266" s="494" t="s">
        <v>24</v>
      </c>
      <c r="E1266" s="495" t="s">
        <v>903</v>
      </c>
      <c r="F1266" s="497">
        <v>75288.6997801854</v>
      </c>
      <c r="G1266" s="497">
        <v>75288.6997801854</v>
      </c>
      <c r="H1266" s="498"/>
      <c r="I1266" s="491">
        <f t="shared" si="102"/>
        <v>75288.6997801854</v>
      </c>
      <c r="J1266" s="507">
        <f t="shared" si="98"/>
        <v>0</v>
      </c>
      <c r="K1266" s="464">
        <f t="shared" si="99"/>
        <v>0</v>
      </c>
      <c r="L1266" s="464">
        <f>IF(J1266=1,SUM($J$6:J1266),0)</f>
        <v>0</v>
      </c>
      <c r="M1266" s="464">
        <f>IF(K1266=1,SUM($K$6:K1266),0)</f>
        <v>0</v>
      </c>
      <c r="N1266" s="509">
        <f t="shared" si="100"/>
        <v>0</v>
      </c>
      <c r="O1266" s="464">
        <f t="shared" si="101"/>
        <v>0</v>
      </c>
      <c r="P1266" s="464">
        <f>IF(O1266=1,SUM($O$6:O1266),0)</f>
        <v>0</v>
      </c>
    </row>
    <row r="1267" customHeight="1" spans="1:16">
      <c r="A1267" s="483"/>
      <c r="B1267" s="493">
        <v>25</v>
      </c>
      <c r="C1267" s="203" t="s">
        <v>1285</v>
      </c>
      <c r="D1267" s="494" t="s">
        <v>24</v>
      </c>
      <c r="E1267" s="495" t="s">
        <v>903</v>
      </c>
      <c r="F1267" s="497">
        <v>69120</v>
      </c>
      <c r="G1267" s="497">
        <v>69120</v>
      </c>
      <c r="H1267" s="498"/>
      <c r="I1267" s="491">
        <f t="shared" si="102"/>
        <v>69120</v>
      </c>
      <c r="J1267" s="507">
        <f t="shared" si="98"/>
        <v>0</v>
      </c>
      <c r="K1267" s="464">
        <f t="shared" si="99"/>
        <v>0</v>
      </c>
      <c r="L1267" s="464">
        <f>IF(J1267=1,SUM($J$6:J1267),0)</f>
        <v>0</v>
      </c>
      <c r="M1267" s="464">
        <f>IF(K1267=1,SUM($K$6:K1267),0)</f>
        <v>0</v>
      </c>
      <c r="N1267" s="509">
        <f t="shared" si="100"/>
        <v>0</v>
      </c>
      <c r="O1267" s="464">
        <f t="shared" si="101"/>
        <v>0</v>
      </c>
      <c r="P1267" s="464">
        <f>IF(O1267=1,SUM($O$6:O1267),0)</f>
        <v>0</v>
      </c>
    </row>
    <row r="1268" customHeight="1" spans="1:16">
      <c r="A1268" s="483"/>
      <c r="B1268" s="493">
        <v>26</v>
      </c>
      <c r="C1268" s="203" t="s">
        <v>1286</v>
      </c>
      <c r="D1268" s="494" t="s">
        <v>24</v>
      </c>
      <c r="E1268" s="495" t="s">
        <v>903</v>
      </c>
      <c r="F1268" s="497">
        <v>69000</v>
      </c>
      <c r="G1268" s="497">
        <v>69000</v>
      </c>
      <c r="H1268" s="498"/>
      <c r="I1268" s="491">
        <f t="shared" si="102"/>
        <v>69000</v>
      </c>
      <c r="J1268" s="507">
        <f t="shared" si="98"/>
        <v>0</v>
      </c>
      <c r="K1268" s="464">
        <f t="shared" si="99"/>
        <v>0</v>
      </c>
      <c r="L1268" s="464">
        <f>IF(J1268=1,SUM($J$6:J1268),0)</f>
        <v>0</v>
      </c>
      <c r="M1268" s="464">
        <f>IF(K1268=1,SUM($K$6:K1268),0)</f>
        <v>0</v>
      </c>
      <c r="N1268" s="509">
        <f t="shared" si="100"/>
        <v>0</v>
      </c>
      <c r="O1268" s="464">
        <f t="shared" si="101"/>
        <v>0</v>
      </c>
      <c r="P1268" s="464">
        <f>IF(O1268=1,SUM($O$6:O1268),0)</f>
        <v>0</v>
      </c>
    </row>
    <row r="1269" customHeight="1" spans="1:16">
      <c r="A1269" s="483"/>
      <c r="B1269" s="493">
        <v>27</v>
      </c>
      <c r="C1269" s="203" t="s">
        <v>1287</v>
      </c>
      <c r="D1269" s="494" t="s">
        <v>24</v>
      </c>
      <c r="E1269" s="495" t="s">
        <v>903</v>
      </c>
      <c r="F1269" s="497">
        <v>61080</v>
      </c>
      <c r="G1269" s="497">
        <v>61080</v>
      </c>
      <c r="H1269" s="498"/>
      <c r="I1269" s="491">
        <f t="shared" si="102"/>
        <v>61080</v>
      </c>
      <c r="J1269" s="507">
        <f t="shared" si="98"/>
        <v>0</v>
      </c>
      <c r="K1269" s="464">
        <f t="shared" si="99"/>
        <v>0</v>
      </c>
      <c r="L1269" s="464">
        <f>IF(J1269=1,SUM($J$6:J1269),0)</f>
        <v>0</v>
      </c>
      <c r="M1269" s="464">
        <f>IF(K1269=1,SUM($K$6:K1269),0)</f>
        <v>0</v>
      </c>
      <c r="N1269" s="509">
        <f t="shared" si="100"/>
        <v>0</v>
      </c>
      <c r="O1269" s="464">
        <f t="shared" si="101"/>
        <v>0</v>
      </c>
      <c r="P1269" s="464">
        <f>IF(O1269=1,SUM($O$6:O1269),0)</f>
        <v>0</v>
      </c>
    </row>
    <row r="1270" customHeight="1" spans="1:16">
      <c r="A1270" s="483"/>
      <c r="B1270" s="493">
        <v>28</v>
      </c>
      <c r="C1270" s="203" t="s">
        <v>1288</v>
      </c>
      <c r="D1270" s="494" t="s">
        <v>24</v>
      </c>
      <c r="E1270" s="495" t="s">
        <v>903</v>
      </c>
      <c r="F1270" s="497">
        <v>313962</v>
      </c>
      <c r="G1270" s="497">
        <v>313962</v>
      </c>
      <c r="H1270" s="498"/>
      <c r="I1270" s="491">
        <f t="shared" si="102"/>
        <v>313962</v>
      </c>
      <c r="J1270" s="507">
        <f t="shared" si="98"/>
        <v>0</v>
      </c>
      <c r="K1270" s="464">
        <f t="shared" si="99"/>
        <v>0</v>
      </c>
      <c r="L1270" s="464">
        <f>IF(J1270=1,SUM($J$6:J1270),0)</f>
        <v>0</v>
      </c>
      <c r="M1270" s="464">
        <f>IF(K1270=1,SUM($K$6:K1270),0)</f>
        <v>0</v>
      </c>
      <c r="N1270" s="509">
        <f t="shared" si="100"/>
        <v>0</v>
      </c>
      <c r="O1270" s="464">
        <f t="shared" si="101"/>
        <v>0</v>
      </c>
      <c r="P1270" s="464">
        <f>IF(O1270=1,SUM($O$6:O1270),0)</f>
        <v>0</v>
      </c>
    </row>
    <row r="1271" customHeight="1" spans="1:16">
      <c r="A1271" s="483"/>
      <c r="B1271" s="493">
        <v>29</v>
      </c>
      <c r="C1271" s="203" t="s">
        <v>1289</v>
      </c>
      <c r="D1271" s="494" t="s">
        <v>24</v>
      </c>
      <c r="E1271" s="495" t="s">
        <v>903</v>
      </c>
      <c r="F1271" s="497">
        <v>313962</v>
      </c>
      <c r="G1271" s="497">
        <v>313962</v>
      </c>
      <c r="H1271" s="498"/>
      <c r="I1271" s="491">
        <f t="shared" si="102"/>
        <v>313962</v>
      </c>
      <c r="J1271" s="507">
        <f t="shared" si="98"/>
        <v>0</v>
      </c>
      <c r="K1271" s="464">
        <f t="shared" si="99"/>
        <v>0</v>
      </c>
      <c r="L1271" s="464">
        <f>IF(J1271=1,SUM($J$6:J1271),0)</f>
        <v>0</v>
      </c>
      <c r="M1271" s="464">
        <f>IF(K1271=1,SUM($K$6:K1271),0)</f>
        <v>0</v>
      </c>
      <c r="N1271" s="509">
        <f t="shared" si="100"/>
        <v>0</v>
      </c>
      <c r="O1271" s="464">
        <f t="shared" si="101"/>
        <v>0</v>
      </c>
      <c r="P1271" s="464">
        <f>IF(O1271=1,SUM($O$6:O1271),0)</f>
        <v>0</v>
      </c>
    </row>
    <row r="1272" customHeight="1" spans="1:16">
      <c r="A1272" s="483"/>
      <c r="B1272" s="493">
        <v>30</v>
      </c>
      <c r="C1272" s="203" t="s">
        <v>1290</v>
      </c>
      <c r="D1272" s="494" t="s">
        <v>24</v>
      </c>
      <c r="E1272" s="495" t="s">
        <v>903</v>
      </c>
      <c r="F1272" s="497">
        <v>245058</v>
      </c>
      <c r="G1272" s="497">
        <v>245058</v>
      </c>
      <c r="H1272" s="498"/>
      <c r="I1272" s="491">
        <f t="shared" si="102"/>
        <v>245058</v>
      </c>
      <c r="J1272" s="507">
        <f t="shared" si="98"/>
        <v>0</v>
      </c>
      <c r="K1272" s="464">
        <f t="shared" si="99"/>
        <v>0</v>
      </c>
      <c r="L1272" s="464">
        <f>IF(J1272=1,SUM($J$6:J1272),0)</f>
        <v>0</v>
      </c>
      <c r="M1272" s="464">
        <f>IF(K1272=1,SUM($K$6:K1272),0)</f>
        <v>0</v>
      </c>
      <c r="N1272" s="509">
        <f t="shared" si="100"/>
        <v>0</v>
      </c>
      <c r="O1272" s="464">
        <f t="shared" si="101"/>
        <v>0</v>
      </c>
      <c r="P1272" s="464">
        <f>IF(O1272=1,SUM($O$6:O1272),0)</f>
        <v>0</v>
      </c>
    </row>
    <row r="1273" customHeight="1" spans="1:16">
      <c r="A1273" s="483"/>
      <c r="B1273" s="493">
        <v>31</v>
      </c>
      <c r="C1273" s="203" t="s">
        <v>1291</v>
      </c>
      <c r="D1273" s="494" t="s">
        <v>24</v>
      </c>
      <c r="E1273" s="495" t="s">
        <v>903</v>
      </c>
      <c r="F1273" s="497">
        <v>232122</v>
      </c>
      <c r="G1273" s="497">
        <v>232122</v>
      </c>
      <c r="H1273" s="498"/>
      <c r="I1273" s="491">
        <f t="shared" si="102"/>
        <v>232122</v>
      </c>
      <c r="J1273" s="507">
        <f t="shared" si="98"/>
        <v>0</v>
      </c>
      <c r="K1273" s="464">
        <f t="shared" si="99"/>
        <v>0</v>
      </c>
      <c r="L1273" s="464">
        <f>IF(J1273=1,SUM($J$6:J1273),0)</f>
        <v>0</v>
      </c>
      <c r="M1273" s="464">
        <f>IF(K1273=1,SUM($K$6:K1273),0)</f>
        <v>0</v>
      </c>
      <c r="N1273" s="509">
        <f t="shared" si="100"/>
        <v>0</v>
      </c>
      <c r="O1273" s="464">
        <f t="shared" si="101"/>
        <v>0</v>
      </c>
      <c r="P1273" s="464">
        <f>IF(O1273=1,SUM($O$6:O1273),0)</f>
        <v>0</v>
      </c>
    </row>
    <row r="1274" customHeight="1" spans="1:16">
      <c r="A1274" s="483"/>
      <c r="B1274" s="493">
        <v>32</v>
      </c>
      <c r="C1274" s="203" t="s">
        <v>1292</v>
      </c>
      <c r="D1274" s="494" t="s">
        <v>24</v>
      </c>
      <c r="E1274" s="495" t="s">
        <v>903</v>
      </c>
      <c r="F1274" s="497">
        <v>198066</v>
      </c>
      <c r="G1274" s="497">
        <v>198066</v>
      </c>
      <c r="H1274" s="498"/>
      <c r="I1274" s="491">
        <f t="shared" si="102"/>
        <v>198066</v>
      </c>
      <c r="J1274" s="507">
        <f t="shared" si="98"/>
        <v>0</v>
      </c>
      <c r="K1274" s="464">
        <f t="shared" si="99"/>
        <v>0</v>
      </c>
      <c r="L1274" s="464">
        <f>IF(J1274=1,SUM($J$6:J1274),0)</f>
        <v>0</v>
      </c>
      <c r="M1274" s="464">
        <f>IF(K1274=1,SUM($K$6:K1274),0)</f>
        <v>0</v>
      </c>
      <c r="N1274" s="509">
        <f t="shared" si="100"/>
        <v>0</v>
      </c>
      <c r="O1274" s="464">
        <f t="shared" si="101"/>
        <v>0</v>
      </c>
      <c r="P1274" s="464">
        <f>IF(O1274=1,SUM($O$6:O1274),0)</f>
        <v>0</v>
      </c>
    </row>
    <row r="1275" customHeight="1" spans="1:16">
      <c r="A1275" s="483"/>
      <c r="B1275" s="493">
        <v>33</v>
      </c>
      <c r="C1275" s="203" t="s">
        <v>1293</v>
      </c>
      <c r="D1275" s="494" t="s">
        <v>24</v>
      </c>
      <c r="E1275" s="495" t="s">
        <v>903</v>
      </c>
      <c r="F1275" s="497">
        <v>191994</v>
      </c>
      <c r="G1275" s="497">
        <v>191994</v>
      </c>
      <c r="H1275" s="498"/>
      <c r="I1275" s="491">
        <f t="shared" si="102"/>
        <v>191994</v>
      </c>
      <c r="J1275" s="507">
        <f t="shared" si="98"/>
        <v>0</v>
      </c>
      <c r="K1275" s="464">
        <f t="shared" si="99"/>
        <v>0</v>
      </c>
      <c r="L1275" s="464">
        <f>IF(J1275=1,SUM($J$6:J1275),0)</f>
        <v>0</v>
      </c>
      <c r="M1275" s="464">
        <f>IF(K1275=1,SUM($K$6:K1275),0)</f>
        <v>0</v>
      </c>
      <c r="N1275" s="509">
        <f t="shared" si="100"/>
        <v>0</v>
      </c>
      <c r="O1275" s="464">
        <f t="shared" si="101"/>
        <v>0</v>
      </c>
      <c r="P1275" s="464">
        <f>IF(O1275=1,SUM($O$6:O1275),0)</f>
        <v>0</v>
      </c>
    </row>
    <row r="1276" customHeight="1" spans="1:16">
      <c r="A1276" s="483"/>
      <c r="B1276" s="493">
        <v>34</v>
      </c>
      <c r="C1276" s="203" t="s">
        <v>1294</v>
      </c>
      <c r="D1276" s="494" t="s">
        <v>24</v>
      </c>
      <c r="E1276" s="495" t="s">
        <v>903</v>
      </c>
      <c r="F1276" s="497">
        <v>191796</v>
      </c>
      <c r="G1276" s="497">
        <v>191796</v>
      </c>
      <c r="H1276" s="498"/>
      <c r="I1276" s="491">
        <f t="shared" si="102"/>
        <v>191796</v>
      </c>
      <c r="J1276" s="507">
        <f t="shared" si="98"/>
        <v>0</v>
      </c>
      <c r="K1276" s="464">
        <f t="shared" si="99"/>
        <v>0</v>
      </c>
      <c r="L1276" s="464">
        <f>IF(J1276=1,SUM($J$6:J1276),0)</f>
        <v>0</v>
      </c>
      <c r="M1276" s="464">
        <f>IF(K1276=1,SUM($K$6:K1276),0)</f>
        <v>0</v>
      </c>
      <c r="N1276" s="509">
        <f t="shared" si="100"/>
        <v>0</v>
      </c>
      <c r="O1276" s="464">
        <f t="shared" si="101"/>
        <v>0</v>
      </c>
      <c r="P1276" s="464">
        <f>IF(O1276=1,SUM($O$6:O1276),0)</f>
        <v>0</v>
      </c>
    </row>
    <row r="1277" customHeight="1" spans="1:16">
      <c r="A1277" s="483"/>
      <c r="B1277" s="493">
        <v>35</v>
      </c>
      <c r="C1277" s="203" t="s">
        <v>1295</v>
      </c>
      <c r="D1277" s="494" t="s">
        <v>24</v>
      </c>
      <c r="E1277" s="495" t="s">
        <v>903</v>
      </c>
      <c r="F1277" s="497">
        <v>163020</v>
      </c>
      <c r="G1277" s="497">
        <v>163020</v>
      </c>
      <c r="H1277" s="498"/>
      <c r="I1277" s="491">
        <f t="shared" si="102"/>
        <v>163020</v>
      </c>
      <c r="J1277" s="507">
        <f t="shared" si="98"/>
        <v>0</v>
      </c>
      <c r="K1277" s="464">
        <f t="shared" si="99"/>
        <v>0</v>
      </c>
      <c r="L1277" s="464">
        <f>IF(J1277=1,SUM($J$6:J1277),0)</f>
        <v>0</v>
      </c>
      <c r="M1277" s="464">
        <f>IF(K1277=1,SUM($K$6:K1277),0)</f>
        <v>0</v>
      </c>
      <c r="N1277" s="509">
        <f t="shared" si="100"/>
        <v>0</v>
      </c>
      <c r="O1277" s="464">
        <f t="shared" si="101"/>
        <v>0</v>
      </c>
      <c r="P1277" s="464">
        <f>IF(O1277=1,SUM($O$6:O1277),0)</f>
        <v>0</v>
      </c>
    </row>
    <row r="1278" customHeight="1" spans="1:16">
      <c r="A1278" s="483"/>
      <c r="B1278" s="493">
        <v>36</v>
      </c>
      <c r="C1278" s="203" t="s">
        <v>1296</v>
      </c>
      <c r="D1278" s="494" t="s">
        <v>24</v>
      </c>
      <c r="E1278" s="495" t="s">
        <v>903</v>
      </c>
      <c r="F1278" s="497">
        <v>182160</v>
      </c>
      <c r="G1278" s="497">
        <v>182160</v>
      </c>
      <c r="H1278" s="498"/>
      <c r="I1278" s="491">
        <f t="shared" si="102"/>
        <v>182160</v>
      </c>
      <c r="J1278" s="507">
        <f t="shared" si="98"/>
        <v>0</v>
      </c>
      <c r="K1278" s="464">
        <f t="shared" si="99"/>
        <v>0</v>
      </c>
      <c r="L1278" s="464">
        <f>IF(J1278=1,SUM($J$6:J1278),0)</f>
        <v>0</v>
      </c>
      <c r="M1278" s="464">
        <f>IF(K1278=1,SUM($K$6:K1278),0)</f>
        <v>0</v>
      </c>
      <c r="N1278" s="509">
        <f t="shared" si="100"/>
        <v>0</v>
      </c>
      <c r="O1278" s="464">
        <f t="shared" si="101"/>
        <v>0</v>
      </c>
      <c r="P1278" s="464">
        <f>IF(O1278=1,SUM($O$6:O1278),0)</f>
        <v>0</v>
      </c>
    </row>
    <row r="1279" customHeight="1" spans="1:16">
      <c r="A1279" s="483"/>
      <c r="B1279" s="493">
        <v>37</v>
      </c>
      <c r="C1279" s="203" t="s">
        <v>1297</v>
      </c>
      <c r="D1279" s="494" t="s">
        <v>24</v>
      </c>
      <c r="E1279" s="495" t="s">
        <v>903</v>
      </c>
      <c r="F1279" s="497">
        <v>176946</v>
      </c>
      <c r="G1279" s="497">
        <v>176946</v>
      </c>
      <c r="H1279" s="498"/>
      <c r="I1279" s="491">
        <f t="shared" si="102"/>
        <v>176946</v>
      </c>
      <c r="J1279" s="507">
        <f t="shared" si="98"/>
        <v>0</v>
      </c>
      <c r="K1279" s="464">
        <f t="shared" si="99"/>
        <v>0</v>
      </c>
      <c r="L1279" s="464">
        <f>IF(J1279=1,SUM($J$6:J1279),0)</f>
        <v>0</v>
      </c>
      <c r="M1279" s="464">
        <f>IF(K1279=1,SUM($K$6:K1279),0)</f>
        <v>0</v>
      </c>
      <c r="N1279" s="509">
        <f t="shared" si="100"/>
        <v>0</v>
      </c>
      <c r="O1279" s="464">
        <f t="shared" si="101"/>
        <v>0</v>
      </c>
      <c r="P1279" s="464">
        <f>IF(O1279=1,SUM($O$6:O1279),0)</f>
        <v>0</v>
      </c>
    </row>
    <row r="1280" customHeight="1" spans="1:16">
      <c r="A1280" s="483"/>
      <c r="B1280" s="493">
        <v>38</v>
      </c>
      <c r="C1280" s="203" t="s">
        <v>1298</v>
      </c>
      <c r="D1280" s="494" t="s">
        <v>24</v>
      </c>
      <c r="E1280" s="495" t="s">
        <v>903</v>
      </c>
      <c r="F1280" s="497">
        <v>146784</v>
      </c>
      <c r="G1280" s="497">
        <v>146784</v>
      </c>
      <c r="H1280" s="498"/>
      <c r="I1280" s="491">
        <f t="shared" si="102"/>
        <v>146784</v>
      </c>
      <c r="J1280" s="507">
        <f t="shared" si="98"/>
        <v>0</v>
      </c>
      <c r="K1280" s="464">
        <f t="shared" si="99"/>
        <v>0</v>
      </c>
      <c r="L1280" s="464">
        <f>IF(J1280=1,SUM($J$6:J1280),0)</f>
        <v>0</v>
      </c>
      <c r="M1280" s="464">
        <f>IF(K1280=1,SUM($K$6:K1280),0)</f>
        <v>0</v>
      </c>
      <c r="N1280" s="509">
        <f t="shared" si="100"/>
        <v>0</v>
      </c>
      <c r="O1280" s="464">
        <f t="shared" si="101"/>
        <v>0</v>
      </c>
      <c r="P1280" s="464">
        <f>IF(O1280=1,SUM($O$6:O1280),0)</f>
        <v>0</v>
      </c>
    </row>
    <row r="1281" customHeight="1" spans="1:16">
      <c r="A1281" s="483"/>
      <c r="B1281" s="493">
        <v>39</v>
      </c>
      <c r="C1281" s="203" t="s">
        <v>1299</v>
      </c>
      <c r="D1281" s="494" t="s">
        <v>24</v>
      </c>
      <c r="E1281" s="495" t="s">
        <v>903</v>
      </c>
      <c r="F1281" s="497">
        <v>146784</v>
      </c>
      <c r="G1281" s="497">
        <v>146784</v>
      </c>
      <c r="H1281" s="498"/>
      <c r="I1281" s="491">
        <f t="shared" si="102"/>
        <v>146784</v>
      </c>
      <c r="J1281" s="507">
        <f t="shared" si="98"/>
        <v>0</v>
      </c>
      <c r="K1281" s="464">
        <f t="shared" si="99"/>
        <v>0</v>
      </c>
      <c r="L1281" s="464">
        <f>IF(J1281=1,SUM($J$6:J1281),0)</f>
        <v>0</v>
      </c>
      <c r="M1281" s="464">
        <f>IF(K1281=1,SUM($K$6:K1281),0)</f>
        <v>0</v>
      </c>
      <c r="N1281" s="509">
        <f t="shared" si="100"/>
        <v>0</v>
      </c>
      <c r="O1281" s="464">
        <f t="shared" si="101"/>
        <v>0</v>
      </c>
      <c r="P1281" s="464">
        <f>IF(O1281=1,SUM($O$6:O1281),0)</f>
        <v>0</v>
      </c>
    </row>
    <row r="1282" customHeight="1" spans="1:16">
      <c r="A1282" s="483"/>
      <c r="B1282" s="493">
        <v>40</v>
      </c>
      <c r="C1282" s="203" t="s">
        <v>1300</v>
      </c>
      <c r="D1282" s="494" t="s">
        <v>24</v>
      </c>
      <c r="E1282" s="495" t="s">
        <v>903</v>
      </c>
      <c r="F1282" s="497">
        <v>130218</v>
      </c>
      <c r="G1282" s="497">
        <v>130218</v>
      </c>
      <c r="H1282" s="498"/>
      <c r="I1282" s="491">
        <f t="shared" si="102"/>
        <v>130218</v>
      </c>
      <c r="J1282" s="507">
        <f t="shared" si="98"/>
        <v>0</v>
      </c>
      <c r="K1282" s="464">
        <f t="shared" si="99"/>
        <v>0</v>
      </c>
      <c r="L1282" s="464">
        <f>IF(J1282=1,SUM($J$6:J1282),0)</f>
        <v>0</v>
      </c>
      <c r="M1282" s="464">
        <f>IF(K1282=1,SUM($K$6:K1282),0)</f>
        <v>0</v>
      </c>
      <c r="N1282" s="509">
        <f t="shared" si="100"/>
        <v>0</v>
      </c>
      <c r="O1282" s="464">
        <f t="shared" si="101"/>
        <v>0</v>
      </c>
      <c r="P1282" s="464">
        <f>IF(O1282=1,SUM($O$6:O1282),0)</f>
        <v>0</v>
      </c>
    </row>
    <row r="1283" customHeight="1" spans="1:16">
      <c r="A1283" s="483"/>
      <c r="B1283" s="493">
        <v>41</v>
      </c>
      <c r="C1283" s="203" t="s">
        <v>1301</v>
      </c>
      <c r="D1283" s="494" t="s">
        <v>24</v>
      </c>
      <c r="E1283" s="495" t="s">
        <v>903</v>
      </c>
      <c r="F1283" s="497">
        <v>98472</v>
      </c>
      <c r="G1283" s="497">
        <v>98472</v>
      </c>
      <c r="H1283" s="498"/>
      <c r="I1283" s="491">
        <f t="shared" si="102"/>
        <v>98472</v>
      </c>
      <c r="J1283" s="507">
        <f t="shared" si="98"/>
        <v>0</v>
      </c>
      <c r="K1283" s="464">
        <f t="shared" si="99"/>
        <v>0</v>
      </c>
      <c r="L1283" s="464">
        <f>IF(J1283=1,SUM($J$6:J1283),0)</f>
        <v>0</v>
      </c>
      <c r="M1283" s="464">
        <f>IF(K1283=1,SUM($K$6:K1283),0)</f>
        <v>0</v>
      </c>
      <c r="N1283" s="509">
        <f t="shared" si="100"/>
        <v>0</v>
      </c>
      <c r="O1283" s="464">
        <f t="shared" si="101"/>
        <v>0</v>
      </c>
      <c r="P1283" s="464">
        <f>IF(O1283=1,SUM($O$6:O1283),0)</f>
        <v>0</v>
      </c>
    </row>
    <row r="1284" customHeight="1" spans="1:16">
      <c r="A1284" s="483"/>
      <c r="B1284" s="493">
        <v>42</v>
      </c>
      <c r="C1284" s="203" t="s">
        <v>1302</v>
      </c>
      <c r="D1284" s="494" t="s">
        <v>24</v>
      </c>
      <c r="E1284" s="495" t="s">
        <v>903</v>
      </c>
      <c r="F1284" s="497">
        <v>257532</v>
      </c>
      <c r="G1284" s="497">
        <v>257532</v>
      </c>
      <c r="H1284" s="498"/>
      <c r="I1284" s="491">
        <f t="shared" si="102"/>
        <v>257532</v>
      </c>
      <c r="J1284" s="507">
        <f t="shared" si="98"/>
        <v>0</v>
      </c>
      <c r="K1284" s="464">
        <f t="shared" si="99"/>
        <v>0</v>
      </c>
      <c r="L1284" s="464">
        <f>IF(J1284=1,SUM($J$6:J1284),0)</f>
        <v>0</v>
      </c>
      <c r="M1284" s="464">
        <f>IF(K1284=1,SUM($K$6:K1284),0)</f>
        <v>0</v>
      </c>
      <c r="N1284" s="509">
        <f t="shared" si="100"/>
        <v>0</v>
      </c>
      <c r="O1284" s="464">
        <f t="shared" si="101"/>
        <v>0</v>
      </c>
      <c r="P1284" s="464">
        <f>IF(O1284=1,SUM($O$6:O1284),0)</f>
        <v>0</v>
      </c>
    </row>
    <row r="1285" customHeight="1" spans="1:16">
      <c r="A1285" s="483"/>
      <c r="B1285" s="493">
        <v>43</v>
      </c>
      <c r="C1285" s="203" t="s">
        <v>1303</v>
      </c>
      <c r="D1285" s="494" t="s">
        <v>24</v>
      </c>
      <c r="E1285" s="495" t="s">
        <v>903</v>
      </c>
      <c r="F1285" s="497">
        <v>203016</v>
      </c>
      <c r="G1285" s="497">
        <v>203016</v>
      </c>
      <c r="H1285" s="498"/>
      <c r="I1285" s="491">
        <f t="shared" si="102"/>
        <v>203016</v>
      </c>
      <c r="J1285" s="507">
        <f t="shared" si="98"/>
        <v>0</v>
      </c>
      <c r="K1285" s="464">
        <f t="shared" si="99"/>
        <v>0</v>
      </c>
      <c r="L1285" s="464">
        <f>IF(J1285=1,SUM($J$6:J1285),0)</f>
        <v>0</v>
      </c>
      <c r="M1285" s="464">
        <f>IF(K1285=1,SUM($K$6:K1285),0)</f>
        <v>0</v>
      </c>
      <c r="N1285" s="509">
        <f t="shared" si="100"/>
        <v>0</v>
      </c>
      <c r="O1285" s="464">
        <f t="shared" si="101"/>
        <v>0</v>
      </c>
      <c r="P1285" s="464">
        <f>IF(O1285=1,SUM($O$6:O1285),0)</f>
        <v>0</v>
      </c>
    </row>
    <row r="1286" customHeight="1" spans="1:16">
      <c r="A1286" s="483"/>
      <c r="B1286" s="493">
        <v>44</v>
      </c>
      <c r="C1286" s="203" t="s">
        <v>1304</v>
      </c>
      <c r="D1286" s="494" t="s">
        <v>24</v>
      </c>
      <c r="E1286" s="495" t="s">
        <v>903</v>
      </c>
      <c r="F1286" s="497">
        <v>172656</v>
      </c>
      <c r="G1286" s="497">
        <v>172656</v>
      </c>
      <c r="H1286" s="498"/>
      <c r="I1286" s="491">
        <f t="shared" si="102"/>
        <v>172656</v>
      </c>
      <c r="J1286" s="507">
        <f t="shared" si="98"/>
        <v>0</v>
      </c>
      <c r="K1286" s="464">
        <f t="shared" si="99"/>
        <v>0</v>
      </c>
      <c r="L1286" s="464">
        <f>IF(J1286=1,SUM($J$6:J1286),0)</f>
        <v>0</v>
      </c>
      <c r="M1286" s="464">
        <f>IF(K1286=1,SUM($K$6:K1286),0)</f>
        <v>0</v>
      </c>
      <c r="N1286" s="509">
        <f t="shared" si="100"/>
        <v>0</v>
      </c>
      <c r="O1286" s="464">
        <f t="shared" si="101"/>
        <v>0</v>
      </c>
      <c r="P1286" s="464">
        <f>IF(O1286=1,SUM($O$6:O1286),0)</f>
        <v>0</v>
      </c>
    </row>
    <row r="1287" customHeight="1" spans="1:16">
      <c r="A1287" s="483"/>
      <c r="B1287" s="493">
        <v>45</v>
      </c>
      <c r="C1287" s="203" t="s">
        <v>1305</v>
      </c>
      <c r="D1287" s="494" t="s">
        <v>24</v>
      </c>
      <c r="E1287" s="495" t="s">
        <v>903</v>
      </c>
      <c r="F1287" s="497">
        <v>131142</v>
      </c>
      <c r="G1287" s="497">
        <v>131142</v>
      </c>
      <c r="H1287" s="498"/>
      <c r="I1287" s="491">
        <f t="shared" si="102"/>
        <v>131142</v>
      </c>
      <c r="J1287" s="507">
        <f t="shared" si="98"/>
        <v>0</v>
      </c>
      <c r="K1287" s="464">
        <f t="shared" si="99"/>
        <v>0</v>
      </c>
      <c r="L1287" s="464">
        <f>IF(J1287=1,SUM($J$6:J1287),0)</f>
        <v>0</v>
      </c>
      <c r="M1287" s="464">
        <f>IF(K1287=1,SUM($K$6:K1287),0)</f>
        <v>0</v>
      </c>
      <c r="N1287" s="509">
        <f t="shared" si="100"/>
        <v>0</v>
      </c>
      <c r="O1287" s="464">
        <f t="shared" si="101"/>
        <v>0</v>
      </c>
      <c r="P1287" s="464">
        <f>IF(O1287=1,SUM($O$6:O1287),0)</f>
        <v>0</v>
      </c>
    </row>
    <row r="1288" customHeight="1" spans="1:16">
      <c r="A1288" s="483"/>
      <c r="B1288" s="493">
        <v>46</v>
      </c>
      <c r="C1288" s="203" t="s">
        <v>1306</v>
      </c>
      <c r="D1288" s="494" t="s">
        <v>24</v>
      </c>
      <c r="E1288" s="495" t="s">
        <v>903</v>
      </c>
      <c r="F1288" s="497">
        <v>179916</v>
      </c>
      <c r="G1288" s="497">
        <v>179916</v>
      </c>
      <c r="H1288" s="498"/>
      <c r="I1288" s="491">
        <f t="shared" si="102"/>
        <v>179916</v>
      </c>
      <c r="J1288" s="507">
        <f t="shared" si="98"/>
        <v>0</v>
      </c>
      <c r="K1288" s="464">
        <f t="shared" si="99"/>
        <v>0</v>
      </c>
      <c r="L1288" s="464">
        <f>IF(J1288=1,SUM($J$6:J1288),0)</f>
        <v>0</v>
      </c>
      <c r="M1288" s="464">
        <f>IF(K1288=1,SUM($K$6:K1288),0)</f>
        <v>0</v>
      </c>
      <c r="N1288" s="509">
        <f t="shared" si="100"/>
        <v>0</v>
      </c>
      <c r="O1288" s="464">
        <f t="shared" si="101"/>
        <v>0</v>
      </c>
      <c r="P1288" s="464">
        <f>IF(O1288=1,SUM($O$6:O1288),0)</f>
        <v>0</v>
      </c>
    </row>
    <row r="1289" customHeight="1" spans="1:16">
      <c r="A1289" s="483"/>
      <c r="B1289" s="493">
        <v>47</v>
      </c>
      <c r="C1289" s="203" t="s">
        <v>1307</v>
      </c>
      <c r="D1289" s="494" t="s">
        <v>24</v>
      </c>
      <c r="E1289" s="495" t="s">
        <v>903</v>
      </c>
      <c r="F1289" s="497">
        <v>160644</v>
      </c>
      <c r="G1289" s="497">
        <v>160644</v>
      </c>
      <c r="H1289" s="498"/>
      <c r="I1289" s="491">
        <f t="shared" si="102"/>
        <v>160644</v>
      </c>
      <c r="J1289" s="507">
        <f t="shared" ref="J1289:J1352" si="103">IF(D1289="MDU-KD",1,0)</f>
        <v>0</v>
      </c>
      <c r="K1289" s="464">
        <f t="shared" ref="K1289:K1352" si="104">IF(D1289="HDW",1,0)</f>
        <v>0</v>
      </c>
      <c r="L1289" s="464">
        <f>IF(J1289=1,SUM($J$6:J1289),0)</f>
        <v>0</v>
      </c>
      <c r="M1289" s="464">
        <f>IF(K1289=1,SUM($K$6:K1289),0)</f>
        <v>0</v>
      </c>
      <c r="N1289" s="509">
        <f t="shared" ref="N1289:N1352" si="105">IF(L1289=0,M1289,L1289)</f>
        <v>0</v>
      </c>
      <c r="O1289" s="464">
        <f t="shared" ref="O1289:O1352" si="106">IF(E1289=0,0,IF(LEFT(C1289,11)="Tiang Beton",1,0))</f>
        <v>0</v>
      </c>
      <c r="P1289" s="464">
        <f>IF(O1289=1,SUM($O$6:O1289),0)</f>
        <v>0</v>
      </c>
    </row>
    <row r="1290" customHeight="1" spans="1:16">
      <c r="A1290" s="483"/>
      <c r="B1290" s="493">
        <v>48</v>
      </c>
      <c r="C1290" s="203" t="s">
        <v>1308</v>
      </c>
      <c r="D1290" s="494" t="s">
        <v>24</v>
      </c>
      <c r="E1290" s="495" t="s">
        <v>903</v>
      </c>
      <c r="F1290" s="497">
        <v>118338</v>
      </c>
      <c r="G1290" s="497">
        <v>118338</v>
      </c>
      <c r="H1290" s="498"/>
      <c r="I1290" s="491">
        <f t="shared" si="102"/>
        <v>118338</v>
      </c>
      <c r="J1290" s="507">
        <f t="shared" si="103"/>
        <v>0</v>
      </c>
      <c r="K1290" s="464">
        <f t="shared" si="104"/>
        <v>0</v>
      </c>
      <c r="L1290" s="464">
        <f>IF(J1290=1,SUM($J$6:J1290),0)</f>
        <v>0</v>
      </c>
      <c r="M1290" s="464">
        <f>IF(K1290=1,SUM($K$6:K1290),0)</f>
        <v>0</v>
      </c>
      <c r="N1290" s="509">
        <f t="shared" si="105"/>
        <v>0</v>
      </c>
      <c r="O1290" s="464">
        <f t="shared" si="106"/>
        <v>0</v>
      </c>
      <c r="P1290" s="464">
        <f>IF(O1290=1,SUM($O$6:O1290),0)</f>
        <v>0</v>
      </c>
    </row>
    <row r="1291" customHeight="1" spans="1:16">
      <c r="A1291" s="483"/>
      <c r="B1291" s="493">
        <v>49</v>
      </c>
      <c r="C1291" s="203" t="s">
        <v>1309</v>
      </c>
      <c r="D1291" s="494" t="s">
        <v>24</v>
      </c>
      <c r="E1291" s="495" t="s">
        <v>903</v>
      </c>
      <c r="F1291" s="497">
        <v>100254</v>
      </c>
      <c r="G1291" s="497">
        <v>100254</v>
      </c>
      <c r="H1291" s="498"/>
      <c r="I1291" s="491">
        <f t="shared" si="102"/>
        <v>100254</v>
      </c>
      <c r="J1291" s="507">
        <f t="shared" si="103"/>
        <v>0</v>
      </c>
      <c r="K1291" s="464">
        <f t="shared" si="104"/>
        <v>0</v>
      </c>
      <c r="L1291" s="464">
        <f>IF(J1291=1,SUM($J$6:J1291),0)</f>
        <v>0</v>
      </c>
      <c r="M1291" s="464">
        <f>IF(K1291=1,SUM($K$6:K1291),0)</f>
        <v>0</v>
      </c>
      <c r="N1291" s="509">
        <f t="shared" si="105"/>
        <v>0</v>
      </c>
      <c r="O1291" s="464">
        <f t="shared" si="106"/>
        <v>0</v>
      </c>
      <c r="P1291" s="464">
        <f>IF(O1291=1,SUM($O$6:O1291),0)</f>
        <v>0</v>
      </c>
    </row>
    <row r="1292" customHeight="1" spans="1:16">
      <c r="A1292" s="483"/>
      <c r="B1292" s="493">
        <v>50</v>
      </c>
      <c r="C1292" s="203" t="s">
        <v>1310</v>
      </c>
      <c r="D1292" s="494" t="s">
        <v>24</v>
      </c>
      <c r="E1292" s="495" t="s">
        <v>903</v>
      </c>
      <c r="F1292" s="497">
        <v>90080.1724552058</v>
      </c>
      <c r="G1292" s="497">
        <v>90080.1724552058</v>
      </c>
      <c r="H1292" s="498"/>
      <c r="I1292" s="491">
        <f t="shared" si="102"/>
        <v>90080.1724552058</v>
      </c>
      <c r="J1292" s="507">
        <f t="shared" si="103"/>
        <v>0</v>
      </c>
      <c r="K1292" s="464">
        <f t="shared" si="104"/>
        <v>0</v>
      </c>
      <c r="L1292" s="464">
        <f>IF(J1292=1,SUM($J$6:J1292),0)</f>
        <v>0</v>
      </c>
      <c r="M1292" s="464">
        <f>IF(K1292=1,SUM($K$6:K1292),0)</f>
        <v>0</v>
      </c>
      <c r="N1292" s="509">
        <f t="shared" si="105"/>
        <v>0</v>
      </c>
      <c r="O1292" s="464">
        <f t="shared" si="106"/>
        <v>0</v>
      </c>
      <c r="P1292" s="464">
        <f>IF(O1292=1,SUM($O$6:O1292),0)</f>
        <v>0</v>
      </c>
    </row>
    <row r="1293" customHeight="1" spans="1:16">
      <c r="A1293" s="483"/>
      <c r="B1293" s="493">
        <v>51</v>
      </c>
      <c r="C1293" s="203" t="s">
        <v>1311</v>
      </c>
      <c r="D1293" s="494" t="s">
        <v>24</v>
      </c>
      <c r="E1293" s="495" t="s">
        <v>903</v>
      </c>
      <c r="F1293" s="497">
        <v>82817.5697582039</v>
      </c>
      <c r="G1293" s="497">
        <v>82817.5697582039</v>
      </c>
      <c r="H1293" s="498"/>
      <c r="I1293" s="491">
        <f t="shared" si="102"/>
        <v>82817.5697582039</v>
      </c>
      <c r="J1293" s="507">
        <f t="shared" si="103"/>
        <v>0</v>
      </c>
      <c r="K1293" s="464">
        <f t="shared" si="104"/>
        <v>0</v>
      </c>
      <c r="L1293" s="464">
        <f>IF(J1293=1,SUM($J$6:J1293),0)</f>
        <v>0</v>
      </c>
      <c r="M1293" s="464">
        <f>IF(K1293=1,SUM($K$6:K1293),0)</f>
        <v>0</v>
      </c>
      <c r="N1293" s="509">
        <f t="shared" si="105"/>
        <v>0</v>
      </c>
      <c r="O1293" s="464">
        <f t="shared" si="106"/>
        <v>0</v>
      </c>
      <c r="P1293" s="464">
        <f>IF(O1293=1,SUM($O$6:O1293),0)</f>
        <v>0</v>
      </c>
    </row>
    <row r="1294" customHeight="1" spans="1:16">
      <c r="A1294" s="483"/>
      <c r="B1294" s="493">
        <v>52</v>
      </c>
      <c r="C1294" s="203" t="s">
        <v>1312</v>
      </c>
      <c r="D1294" s="494" t="s">
        <v>24</v>
      </c>
      <c r="E1294" s="495" t="s">
        <v>903</v>
      </c>
      <c r="F1294" s="497">
        <v>76032</v>
      </c>
      <c r="G1294" s="497">
        <v>76032</v>
      </c>
      <c r="H1294" s="498"/>
      <c r="I1294" s="491">
        <f t="shared" si="102"/>
        <v>76032</v>
      </c>
      <c r="J1294" s="507">
        <f t="shared" si="103"/>
        <v>0</v>
      </c>
      <c r="K1294" s="464">
        <f t="shared" si="104"/>
        <v>0</v>
      </c>
      <c r="L1294" s="464">
        <f>IF(J1294=1,SUM($J$6:J1294),0)</f>
        <v>0</v>
      </c>
      <c r="M1294" s="464">
        <f>IF(K1294=1,SUM($K$6:K1294),0)</f>
        <v>0</v>
      </c>
      <c r="N1294" s="509">
        <f t="shared" si="105"/>
        <v>0</v>
      </c>
      <c r="O1294" s="464">
        <f t="shared" si="106"/>
        <v>0</v>
      </c>
      <c r="P1294" s="464">
        <f>IF(O1294=1,SUM($O$6:O1294),0)</f>
        <v>0</v>
      </c>
    </row>
    <row r="1295" customHeight="1" spans="1:16">
      <c r="A1295" s="483"/>
      <c r="B1295" s="493">
        <v>53</v>
      </c>
      <c r="C1295" s="203" t="s">
        <v>1313</v>
      </c>
      <c r="D1295" s="494" t="s">
        <v>24</v>
      </c>
      <c r="E1295" s="495" t="s">
        <v>903</v>
      </c>
      <c r="F1295" s="497">
        <v>75900</v>
      </c>
      <c r="G1295" s="497">
        <v>75900</v>
      </c>
      <c r="H1295" s="498"/>
      <c r="I1295" s="491">
        <f t="shared" si="102"/>
        <v>75900</v>
      </c>
      <c r="J1295" s="507">
        <f t="shared" si="103"/>
        <v>0</v>
      </c>
      <c r="K1295" s="464">
        <f t="shared" si="104"/>
        <v>0</v>
      </c>
      <c r="L1295" s="464">
        <f>IF(J1295=1,SUM($J$6:J1295),0)</f>
        <v>0</v>
      </c>
      <c r="M1295" s="464">
        <f>IF(K1295=1,SUM($K$6:K1295),0)</f>
        <v>0</v>
      </c>
      <c r="N1295" s="509">
        <f t="shared" si="105"/>
        <v>0</v>
      </c>
      <c r="O1295" s="464">
        <f t="shared" si="106"/>
        <v>0</v>
      </c>
      <c r="P1295" s="464">
        <f>IF(O1295=1,SUM($O$6:O1295),0)</f>
        <v>0</v>
      </c>
    </row>
    <row r="1296" customHeight="1" spans="1:16">
      <c r="A1296" s="483"/>
      <c r="B1296" s="493">
        <v>54</v>
      </c>
      <c r="C1296" s="203" t="s">
        <v>1314</v>
      </c>
      <c r="D1296" s="494" t="s">
        <v>24</v>
      </c>
      <c r="E1296" s="495" t="s">
        <v>903</v>
      </c>
      <c r="F1296" s="497">
        <v>67188</v>
      </c>
      <c r="G1296" s="497">
        <v>67188</v>
      </c>
      <c r="H1296" s="498"/>
      <c r="I1296" s="491">
        <f t="shared" si="102"/>
        <v>67188</v>
      </c>
      <c r="J1296" s="507">
        <f t="shared" si="103"/>
        <v>0</v>
      </c>
      <c r="K1296" s="464">
        <f t="shared" si="104"/>
        <v>0</v>
      </c>
      <c r="L1296" s="464">
        <f>IF(J1296=1,SUM($J$6:J1296),0)</f>
        <v>0</v>
      </c>
      <c r="M1296" s="464">
        <f>IF(K1296=1,SUM($K$6:K1296),0)</f>
        <v>0</v>
      </c>
      <c r="N1296" s="509">
        <f t="shared" si="105"/>
        <v>0</v>
      </c>
      <c r="O1296" s="464">
        <f t="shared" si="106"/>
        <v>0</v>
      </c>
      <c r="P1296" s="464">
        <f>IF(O1296=1,SUM($O$6:O1296),0)</f>
        <v>0</v>
      </c>
    </row>
    <row r="1297" customHeight="1" spans="1:16">
      <c r="A1297" s="483"/>
      <c r="B1297" s="493">
        <v>55</v>
      </c>
      <c r="C1297" s="203" t="s">
        <v>1315</v>
      </c>
      <c r="D1297" s="494" t="s">
        <v>24</v>
      </c>
      <c r="E1297" s="495" t="s">
        <v>903</v>
      </c>
      <c r="F1297" s="497">
        <v>397284.978864566</v>
      </c>
      <c r="G1297" s="497">
        <v>397284.978864566</v>
      </c>
      <c r="H1297" s="498"/>
      <c r="I1297" s="491">
        <f t="shared" si="102"/>
        <v>397284.978864566</v>
      </c>
      <c r="J1297" s="507">
        <f t="shared" si="103"/>
        <v>0</v>
      </c>
      <c r="K1297" s="464">
        <f t="shared" si="104"/>
        <v>0</v>
      </c>
      <c r="L1297" s="464">
        <f>IF(J1297=1,SUM($J$6:J1297),0)</f>
        <v>0</v>
      </c>
      <c r="M1297" s="464">
        <f>IF(K1297=1,SUM($K$6:K1297),0)</f>
        <v>0</v>
      </c>
      <c r="N1297" s="509">
        <f t="shared" si="105"/>
        <v>0</v>
      </c>
      <c r="O1297" s="464">
        <f t="shared" si="106"/>
        <v>0</v>
      </c>
      <c r="P1297" s="464">
        <f>IF(O1297=1,SUM($O$6:O1297),0)</f>
        <v>0</v>
      </c>
    </row>
    <row r="1298" customHeight="1" spans="1:16">
      <c r="A1298" s="483"/>
      <c r="B1298" s="493"/>
      <c r="C1298" s="203"/>
      <c r="D1298" s="494" t="s">
        <v>122</v>
      </c>
      <c r="E1298" s="495"/>
      <c r="F1298" s="497">
        <v>0</v>
      </c>
      <c r="G1298" s="497">
        <v>0</v>
      </c>
      <c r="H1298" s="498"/>
      <c r="I1298" s="491">
        <f t="shared" si="102"/>
        <v>0</v>
      </c>
      <c r="J1298" s="507">
        <f t="shared" si="103"/>
        <v>0</v>
      </c>
      <c r="K1298" s="464">
        <f t="shared" si="104"/>
        <v>0</v>
      </c>
      <c r="L1298" s="464">
        <f>IF(J1298=1,SUM($J$6:J1298),0)</f>
        <v>0</v>
      </c>
      <c r="M1298" s="464">
        <f>IF(K1298=1,SUM($K$6:K1298),0)</f>
        <v>0</v>
      </c>
      <c r="N1298" s="509">
        <f t="shared" si="105"/>
        <v>0</v>
      </c>
      <c r="O1298" s="464">
        <f t="shared" si="106"/>
        <v>0</v>
      </c>
      <c r="P1298" s="464">
        <f>IF(O1298=1,SUM($O$6:O1298),0)</f>
        <v>0</v>
      </c>
    </row>
    <row r="1299" customHeight="1" spans="1:16">
      <c r="A1299" s="483"/>
      <c r="B1299" s="493" t="s">
        <v>705</v>
      </c>
      <c r="C1299" s="203" t="s">
        <v>959</v>
      </c>
      <c r="D1299" s="494" t="s">
        <v>122</v>
      </c>
      <c r="E1299" s="495"/>
      <c r="F1299" s="497">
        <v>0</v>
      </c>
      <c r="G1299" s="497">
        <v>0</v>
      </c>
      <c r="H1299" s="498"/>
      <c r="I1299" s="491">
        <f t="shared" si="102"/>
        <v>0</v>
      </c>
      <c r="J1299" s="507">
        <f t="shared" si="103"/>
        <v>0</v>
      </c>
      <c r="K1299" s="464">
        <f t="shared" si="104"/>
        <v>0</v>
      </c>
      <c r="L1299" s="464">
        <f>IF(J1299=1,SUM($J$6:J1299),0)</f>
        <v>0</v>
      </c>
      <c r="M1299" s="464">
        <f>IF(K1299=1,SUM($K$6:K1299),0)</f>
        <v>0</v>
      </c>
      <c r="N1299" s="509">
        <f t="shared" si="105"/>
        <v>0</v>
      </c>
      <c r="O1299" s="464">
        <f t="shared" si="106"/>
        <v>0</v>
      </c>
      <c r="P1299" s="464">
        <f>IF(O1299=1,SUM($O$6:O1299),0)</f>
        <v>0</v>
      </c>
    </row>
    <row r="1300" customHeight="1" spans="1:16">
      <c r="A1300" s="483"/>
      <c r="B1300" s="493">
        <v>1</v>
      </c>
      <c r="C1300" s="203" t="s">
        <v>1316</v>
      </c>
      <c r="D1300" s="494" t="s">
        <v>24</v>
      </c>
      <c r="E1300" s="495" t="s">
        <v>903</v>
      </c>
      <c r="F1300" s="497">
        <v>171300</v>
      </c>
      <c r="G1300" s="497">
        <v>171300</v>
      </c>
      <c r="H1300" s="498"/>
      <c r="I1300" s="491">
        <f t="shared" si="102"/>
        <v>171300</v>
      </c>
      <c r="J1300" s="507">
        <f t="shared" si="103"/>
        <v>0</v>
      </c>
      <c r="K1300" s="464">
        <f t="shared" si="104"/>
        <v>0</v>
      </c>
      <c r="L1300" s="464">
        <f>IF(J1300=1,SUM($J$6:J1300),0)</f>
        <v>0</v>
      </c>
      <c r="M1300" s="464">
        <f>IF(K1300=1,SUM($K$6:K1300),0)</f>
        <v>0</v>
      </c>
      <c r="N1300" s="509">
        <f t="shared" si="105"/>
        <v>0</v>
      </c>
      <c r="O1300" s="464">
        <f t="shared" si="106"/>
        <v>0</v>
      </c>
      <c r="P1300" s="464">
        <f>IF(O1300=1,SUM($O$6:O1300),0)</f>
        <v>0</v>
      </c>
    </row>
    <row r="1301" customHeight="1" spans="1:16">
      <c r="A1301" s="483"/>
      <c r="B1301" s="493">
        <v>2</v>
      </c>
      <c r="C1301" s="203" t="s">
        <v>1317</v>
      </c>
      <c r="D1301" s="494" t="s">
        <v>24</v>
      </c>
      <c r="E1301" s="495" t="s">
        <v>903</v>
      </c>
      <c r="F1301" s="497">
        <v>144000</v>
      </c>
      <c r="G1301" s="497">
        <v>144000</v>
      </c>
      <c r="H1301" s="498"/>
      <c r="I1301" s="491">
        <f t="shared" si="102"/>
        <v>144000</v>
      </c>
      <c r="J1301" s="507">
        <f t="shared" si="103"/>
        <v>0</v>
      </c>
      <c r="K1301" s="464">
        <f t="shared" si="104"/>
        <v>0</v>
      </c>
      <c r="L1301" s="464">
        <f>IF(J1301=1,SUM($J$6:J1301),0)</f>
        <v>0</v>
      </c>
      <c r="M1301" s="464">
        <f>IF(K1301=1,SUM($K$6:K1301),0)</f>
        <v>0</v>
      </c>
      <c r="N1301" s="509">
        <f t="shared" si="105"/>
        <v>0</v>
      </c>
      <c r="O1301" s="464">
        <f t="shared" si="106"/>
        <v>0</v>
      </c>
      <c r="P1301" s="464">
        <f>IF(O1301=1,SUM($O$6:O1301),0)</f>
        <v>0</v>
      </c>
    </row>
    <row r="1302" customHeight="1" spans="1:16">
      <c r="A1302" s="483"/>
      <c r="B1302" s="493">
        <v>3</v>
      </c>
      <c r="C1302" s="203" t="s">
        <v>1318</v>
      </c>
      <c r="D1302" s="494" t="s">
        <v>24</v>
      </c>
      <c r="E1302" s="495" t="s">
        <v>903</v>
      </c>
      <c r="F1302" s="497">
        <v>132480</v>
      </c>
      <c r="G1302" s="497">
        <v>132480</v>
      </c>
      <c r="H1302" s="498"/>
      <c r="I1302" s="491">
        <f t="shared" si="102"/>
        <v>132480</v>
      </c>
      <c r="J1302" s="507">
        <f t="shared" si="103"/>
        <v>0</v>
      </c>
      <c r="K1302" s="464">
        <f t="shared" si="104"/>
        <v>0</v>
      </c>
      <c r="L1302" s="464">
        <f>IF(J1302=1,SUM($J$6:J1302),0)</f>
        <v>0</v>
      </c>
      <c r="M1302" s="464">
        <f>IF(K1302=1,SUM($K$6:K1302),0)</f>
        <v>0</v>
      </c>
      <c r="N1302" s="509">
        <f t="shared" si="105"/>
        <v>0</v>
      </c>
      <c r="O1302" s="464">
        <f t="shared" si="106"/>
        <v>0</v>
      </c>
      <c r="P1302" s="464">
        <f>IF(O1302=1,SUM($O$6:O1302),0)</f>
        <v>0</v>
      </c>
    </row>
    <row r="1303" customHeight="1" spans="1:16">
      <c r="A1303" s="483"/>
      <c r="B1303" s="493">
        <v>4</v>
      </c>
      <c r="C1303" s="203" t="s">
        <v>1319</v>
      </c>
      <c r="D1303" s="494" t="s">
        <v>24</v>
      </c>
      <c r="E1303" s="495" t="s">
        <v>903</v>
      </c>
      <c r="F1303" s="497">
        <v>98580</v>
      </c>
      <c r="G1303" s="497">
        <v>98580</v>
      </c>
      <c r="H1303" s="498"/>
      <c r="I1303" s="491">
        <f t="shared" si="102"/>
        <v>98580</v>
      </c>
      <c r="J1303" s="507">
        <f t="shared" si="103"/>
        <v>0</v>
      </c>
      <c r="K1303" s="464">
        <f t="shared" si="104"/>
        <v>0</v>
      </c>
      <c r="L1303" s="464">
        <f>IF(J1303=1,SUM($J$6:J1303),0)</f>
        <v>0</v>
      </c>
      <c r="M1303" s="464">
        <f>IF(K1303=1,SUM($K$6:K1303),0)</f>
        <v>0</v>
      </c>
      <c r="N1303" s="509">
        <f t="shared" si="105"/>
        <v>0</v>
      </c>
      <c r="O1303" s="464">
        <f t="shared" si="106"/>
        <v>0</v>
      </c>
      <c r="P1303" s="464">
        <f>IF(O1303=1,SUM($O$6:O1303),0)</f>
        <v>0</v>
      </c>
    </row>
    <row r="1304" customHeight="1" spans="1:16">
      <c r="A1304" s="483"/>
      <c r="B1304" s="493">
        <v>5</v>
      </c>
      <c r="C1304" s="203" t="s">
        <v>1320</v>
      </c>
      <c r="D1304" s="494" t="s">
        <v>24</v>
      </c>
      <c r="E1304" s="495" t="s">
        <v>903</v>
      </c>
      <c r="F1304" s="497">
        <v>67020</v>
      </c>
      <c r="G1304" s="497">
        <v>67020</v>
      </c>
      <c r="H1304" s="498"/>
      <c r="I1304" s="491">
        <f t="shared" si="102"/>
        <v>67020</v>
      </c>
      <c r="J1304" s="507">
        <f t="shared" si="103"/>
        <v>0</v>
      </c>
      <c r="K1304" s="464">
        <f t="shared" si="104"/>
        <v>0</v>
      </c>
      <c r="L1304" s="464">
        <f>IF(J1304=1,SUM($J$6:J1304),0)</f>
        <v>0</v>
      </c>
      <c r="M1304" s="464">
        <f>IF(K1304=1,SUM($K$6:K1304),0)</f>
        <v>0</v>
      </c>
      <c r="N1304" s="509">
        <f t="shared" si="105"/>
        <v>0</v>
      </c>
      <c r="O1304" s="464">
        <f t="shared" si="106"/>
        <v>0</v>
      </c>
      <c r="P1304" s="464">
        <f>IF(O1304=1,SUM($O$6:O1304),0)</f>
        <v>0</v>
      </c>
    </row>
    <row r="1305" customHeight="1" spans="1:16">
      <c r="A1305" s="483"/>
      <c r="B1305" s="493">
        <v>6</v>
      </c>
      <c r="C1305" s="203" t="s">
        <v>1321</v>
      </c>
      <c r="D1305" s="494" t="s">
        <v>24</v>
      </c>
      <c r="E1305" s="495" t="s">
        <v>903</v>
      </c>
      <c r="F1305" s="497">
        <v>134100</v>
      </c>
      <c r="G1305" s="497">
        <v>134100</v>
      </c>
      <c r="H1305" s="498"/>
      <c r="I1305" s="491">
        <f t="shared" si="102"/>
        <v>134100</v>
      </c>
      <c r="J1305" s="507">
        <f t="shared" si="103"/>
        <v>0</v>
      </c>
      <c r="K1305" s="464">
        <f t="shared" si="104"/>
        <v>0</v>
      </c>
      <c r="L1305" s="464">
        <f>IF(J1305=1,SUM($J$6:J1305),0)</f>
        <v>0</v>
      </c>
      <c r="M1305" s="464">
        <f>IF(K1305=1,SUM($K$6:K1305),0)</f>
        <v>0</v>
      </c>
      <c r="N1305" s="509">
        <f t="shared" si="105"/>
        <v>0</v>
      </c>
      <c r="O1305" s="464">
        <f t="shared" si="106"/>
        <v>0</v>
      </c>
      <c r="P1305" s="464">
        <f>IF(O1305=1,SUM($O$6:O1305),0)</f>
        <v>0</v>
      </c>
    </row>
    <row r="1306" customHeight="1" spans="1:16">
      <c r="A1306" s="483"/>
      <c r="B1306" s="493">
        <v>7</v>
      </c>
      <c r="C1306" s="203" t="s">
        <v>1322</v>
      </c>
      <c r="D1306" s="494" t="s">
        <v>24</v>
      </c>
      <c r="E1306" s="495" t="s">
        <v>903</v>
      </c>
      <c r="F1306" s="497">
        <v>107400</v>
      </c>
      <c r="G1306" s="497">
        <v>107400</v>
      </c>
      <c r="H1306" s="498"/>
      <c r="I1306" s="491">
        <f t="shared" si="102"/>
        <v>107400</v>
      </c>
      <c r="J1306" s="507">
        <f t="shared" si="103"/>
        <v>0</v>
      </c>
      <c r="K1306" s="464">
        <f t="shared" si="104"/>
        <v>0</v>
      </c>
      <c r="L1306" s="464">
        <f>IF(J1306=1,SUM($J$6:J1306),0)</f>
        <v>0</v>
      </c>
      <c r="M1306" s="464">
        <f>IF(K1306=1,SUM($K$6:K1306),0)</f>
        <v>0</v>
      </c>
      <c r="N1306" s="509">
        <f t="shared" si="105"/>
        <v>0</v>
      </c>
      <c r="O1306" s="464">
        <f t="shared" si="106"/>
        <v>0</v>
      </c>
      <c r="P1306" s="464">
        <f>IF(O1306=1,SUM($O$6:O1306),0)</f>
        <v>0</v>
      </c>
    </row>
    <row r="1307" customHeight="1" spans="1:16">
      <c r="A1307" s="483"/>
      <c r="B1307" s="493"/>
      <c r="C1307" s="203"/>
      <c r="D1307" s="494" t="s">
        <v>122</v>
      </c>
      <c r="E1307" s="495"/>
      <c r="F1307" s="497">
        <v>0</v>
      </c>
      <c r="G1307" s="497">
        <v>0</v>
      </c>
      <c r="H1307" s="498"/>
      <c r="I1307" s="491">
        <f t="shared" si="102"/>
        <v>0</v>
      </c>
      <c r="J1307" s="507">
        <f t="shared" si="103"/>
        <v>0</v>
      </c>
      <c r="K1307" s="464">
        <f t="shared" si="104"/>
        <v>0</v>
      </c>
      <c r="L1307" s="464">
        <f>IF(J1307=1,SUM($J$6:J1307),0)</f>
        <v>0</v>
      </c>
      <c r="M1307" s="464">
        <f>IF(K1307=1,SUM($K$6:K1307),0)</f>
        <v>0</v>
      </c>
      <c r="N1307" s="509">
        <f t="shared" si="105"/>
        <v>0</v>
      </c>
      <c r="O1307" s="464">
        <f t="shared" si="106"/>
        <v>0</v>
      </c>
      <c r="P1307" s="464">
        <f>IF(O1307=1,SUM($O$6:O1307),0)</f>
        <v>0</v>
      </c>
    </row>
    <row r="1308" customHeight="1" spans="1:16">
      <c r="A1308" s="483"/>
      <c r="B1308" s="493" t="s">
        <v>705</v>
      </c>
      <c r="C1308" s="203" t="s">
        <v>901</v>
      </c>
      <c r="D1308" s="494" t="s">
        <v>122</v>
      </c>
      <c r="E1308" s="495"/>
      <c r="F1308" s="497">
        <v>0</v>
      </c>
      <c r="G1308" s="497">
        <v>0</v>
      </c>
      <c r="H1308" s="498"/>
      <c r="I1308" s="491">
        <f t="shared" si="102"/>
        <v>0</v>
      </c>
      <c r="J1308" s="507">
        <f t="shared" si="103"/>
        <v>0</v>
      </c>
      <c r="K1308" s="464">
        <f t="shared" si="104"/>
        <v>0</v>
      </c>
      <c r="L1308" s="464">
        <f>IF(J1308=1,SUM($J$6:J1308),0)</f>
        <v>0</v>
      </c>
      <c r="M1308" s="464">
        <f>IF(K1308=1,SUM($K$6:K1308),0)</f>
        <v>0</v>
      </c>
      <c r="N1308" s="509">
        <f t="shared" si="105"/>
        <v>0</v>
      </c>
      <c r="O1308" s="464">
        <f t="shared" si="106"/>
        <v>0</v>
      </c>
      <c r="P1308" s="464">
        <f>IF(O1308=1,SUM($O$6:O1308),0)</f>
        <v>0</v>
      </c>
    </row>
    <row r="1309" customHeight="1" spans="1:16">
      <c r="A1309" s="483"/>
      <c r="B1309" s="493">
        <v>1</v>
      </c>
      <c r="C1309" s="203" t="s">
        <v>1323</v>
      </c>
      <c r="D1309" s="494" t="s">
        <v>24</v>
      </c>
      <c r="E1309" s="495" t="s">
        <v>968</v>
      </c>
      <c r="F1309" s="497">
        <v>5708400</v>
      </c>
      <c r="G1309" s="497">
        <v>5708400</v>
      </c>
      <c r="H1309" s="498"/>
      <c r="I1309" s="491">
        <f t="shared" si="102"/>
        <v>5708400</v>
      </c>
      <c r="J1309" s="507">
        <f t="shared" si="103"/>
        <v>0</v>
      </c>
      <c r="K1309" s="464">
        <f t="shared" si="104"/>
        <v>0</v>
      </c>
      <c r="L1309" s="464">
        <f>IF(J1309=1,SUM($J$6:J1309),0)</f>
        <v>0</v>
      </c>
      <c r="M1309" s="464">
        <f>IF(K1309=1,SUM($K$6:K1309),0)</f>
        <v>0</v>
      </c>
      <c r="N1309" s="509">
        <f t="shared" si="105"/>
        <v>0</v>
      </c>
      <c r="O1309" s="464">
        <f t="shared" si="106"/>
        <v>0</v>
      </c>
      <c r="P1309" s="464">
        <f>IF(O1309=1,SUM($O$6:O1309),0)</f>
        <v>0</v>
      </c>
    </row>
    <row r="1310" customHeight="1" spans="1:16">
      <c r="A1310" s="483"/>
      <c r="B1310" s="493">
        <v>2</v>
      </c>
      <c r="C1310" s="203" t="s">
        <v>1324</v>
      </c>
      <c r="D1310" s="494" t="s">
        <v>24</v>
      </c>
      <c r="E1310" s="495" t="s">
        <v>968</v>
      </c>
      <c r="F1310" s="497">
        <v>5708400</v>
      </c>
      <c r="G1310" s="497">
        <v>5708400</v>
      </c>
      <c r="H1310" s="498"/>
      <c r="I1310" s="491">
        <f t="shared" si="102"/>
        <v>5708400</v>
      </c>
      <c r="J1310" s="507">
        <f t="shared" si="103"/>
        <v>0</v>
      </c>
      <c r="K1310" s="464">
        <f t="shared" si="104"/>
        <v>0</v>
      </c>
      <c r="L1310" s="464">
        <f>IF(J1310=1,SUM($J$6:J1310),0)</f>
        <v>0</v>
      </c>
      <c r="M1310" s="464">
        <f>IF(K1310=1,SUM($K$6:K1310),0)</f>
        <v>0</v>
      </c>
      <c r="N1310" s="509">
        <f t="shared" si="105"/>
        <v>0</v>
      </c>
      <c r="O1310" s="464">
        <f t="shared" si="106"/>
        <v>0</v>
      </c>
      <c r="P1310" s="464">
        <f>IF(O1310=1,SUM($O$6:O1310),0)</f>
        <v>0</v>
      </c>
    </row>
    <row r="1311" customHeight="1" spans="1:16">
      <c r="A1311" s="483"/>
      <c r="B1311" s="493">
        <v>3</v>
      </c>
      <c r="C1311" s="203" t="s">
        <v>1325</v>
      </c>
      <c r="D1311" s="494" t="s">
        <v>24</v>
      </c>
      <c r="E1311" s="495" t="s">
        <v>968</v>
      </c>
      <c r="F1311" s="497">
        <v>4455600</v>
      </c>
      <c r="G1311" s="497">
        <v>4455600</v>
      </c>
      <c r="H1311" s="498"/>
      <c r="I1311" s="491">
        <f t="shared" si="102"/>
        <v>4455600</v>
      </c>
      <c r="J1311" s="507">
        <f t="shared" si="103"/>
        <v>0</v>
      </c>
      <c r="K1311" s="464">
        <f t="shared" si="104"/>
        <v>0</v>
      </c>
      <c r="L1311" s="464">
        <f>IF(J1311=1,SUM($J$6:J1311),0)</f>
        <v>0</v>
      </c>
      <c r="M1311" s="464">
        <f>IF(K1311=1,SUM($K$6:K1311),0)</f>
        <v>0</v>
      </c>
      <c r="N1311" s="509">
        <f t="shared" si="105"/>
        <v>0</v>
      </c>
      <c r="O1311" s="464">
        <f t="shared" si="106"/>
        <v>0</v>
      </c>
      <c r="P1311" s="464">
        <f>IF(O1311=1,SUM($O$6:O1311),0)</f>
        <v>0</v>
      </c>
    </row>
    <row r="1312" customHeight="1" spans="1:16">
      <c r="A1312" s="483"/>
      <c r="B1312" s="493">
        <v>4</v>
      </c>
      <c r="C1312" s="203" t="s">
        <v>1326</v>
      </c>
      <c r="D1312" s="494" t="s">
        <v>24</v>
      </c>
      <c r="E1312" s="495" t="s">
        <v>968</v>
      </c>
      <c r="F1312" s="497">
        <v>4220400</v>
      </c>
      <c r="G1312" s="497">
        <v>4220400</v>
      </c>
      <c r="H1312" s="498"/>
      <c r="I1312" s="491">
        <f t="shared" si="102"/>
        <v>4220400</v>
      </c>
      <c r="J1312" s="507">
        <f t="shared" si="103"/>
        <v>0</v>
      </c>
      <c r="K1312" s="464">
        <f t="shared" si="104"/>
        <v>0</v>
      </c>
      <c r="L1312" s="464">
        <f>IF(J1312=1,SUM($J$6:J1312),0)</f>
        <v>0</v>
      </c>
      <c r="M1312" s="464">
        <f>IF(K1312=1,SUM($K$6:K1312),0)</f>
        <v>0</v>
      </c>
      <c r="N1312" s="509">
        <f t="shared" si="105"/>
        <v>0</v>
      </c>
      <c r="O1312" s="464">
        <f t="shared" si="106"/>
        <v>0</v>
      </c>
      <c r="P1312" s="464">
        <f>IF(O1312=1,SUM($O$6:O1312),0)</f>
        <v>0</v>
      </c>
    </row>
    <row r="1313" customHeight="1" spans="1:16">
      <c r="A1313" s="483"/>
      <c r="B1313" s="493">
        <v>5</v>
      </c>
      <c r="C1313" s="203" t="s">
        <v>1327</v>
      </c>
      <c r="D1313" s="494" t="s">
        <v>24</v>
      </c>
      <c r="E1313" s="495" t="s">
        <v>968</v>
      </c>
      <c r="F1313" s="497">
        <v>3601200</v>
      </c>
      <c r="G1313" s="497">
        <v>3601200</v>
      </c>
      <c r="H1313" s="498"/>
      <c r="I1313" s="491">
        <f t="shared" si="102"/>
        <v>3601200</v>
      </c>
      <c r="J1313" s="507">
        <f t="shared" si="103"/>
        <v>0</v>
      </c>
      <c r="K1313" s="464">
        <f t="shared" si="104"/>
        <v>0</v>
      </c>
      <c r="L1313" s="464">
        <f>IF(J1313=1,SUM($J$6:J1313),0)</f>
        <v>0</v>
      </c>
      <c r="M1313" s="464">
        <f>IF(K1313=1,SUM($K$6:K1313),0)</f>
        <v>0</v>
      </c>
      <c r="N1313" s="509">
        <f t="shared" si="105"/>
        <v>0</v>
      </c>
      <c r="O1313" s="464">
        <f t="shared" si="106"/>
        <v>0</v>
      </c>
      <c r="P1313" s="464">
        <f>IF(O1313=1,SUM($O$6:O1313),0)</f>
        <v>0</v>
      </c>
    </row>
    <row r="1314" customHeight="1" spans="1:16">
      <c r="A1314" s="483"/>
      <c r="B1314" s="493">
        <v>6</v>
      </c>
      <c r="C1314" s="203" t="s">
        <v>1328</v>
      </c>
      <c r="D1314" s="494" t="s">
        <v>24</v>
      </c>
      <c r="E1314" s="495" t="s">
        <v>968</v>
      </c>
      <c r="F1314" s="497">
        <v>3490800</v>
      </c>
      <c r="G1314" s="497">
        <v>3490800</v>
      </c>
      <c r="H1314" s="498"/>
      <c r="I1314" s="491">
        <f t="shared" si="102"/>
        <v>3490800</v>
      </c>
      <c r="J1314" s="507">
        <f t="shared" si="103"/>
        <v>0</v>
      </c>
      <c r="K1314" s="464">
        <f t="shared" si="104"/>
        <v>0</v>
      </c>
      <c r="L1314" s="464">
        <f>IF(J1314=1,SUM($J$6:J1314),0)</f>
        <v>0</v>
      </c>
      <c r="M1314" s="464">
        <f>IF(K1314=1,SUM($K$6:K1314),0)</f>
        <v>0</v>
      </c>
      <c r="N1314" s="509">
        <f t="shared" si="105"/>
        <v>0</v>
      </c>
      <c r="O1314" s="464">
        <f t="shared" si="106"/>
        <v>0</v>
      </c>
      <c r="P1314" s="464">
        <f>IF(O1314=1,SUM($O$6:O1314),0)</f>
        <v>0</v>
      </c>
    </row>
    <row r="1315" customHeight="1" spans="1:16">
      <c r="A1315" s="483"/>
      <c r="B1315" s="493">
        <v>7</v>
      </c>
      <c r="C1315" s="203" t="s">
        <v>1329</v>
      </c>
      <c r="D1315" s="494" t="s">
        <v>24</v>
      </c>
      <c r="E1315" s="495" t="s">
        <v>968</v>
      </c>
      <c r="F1315" s="497">
        <v>3487200</v>
      </c>
      <c r="G1315" s="497">
        <v>3487200</v>
      </c>
      <c r="H1315" s="498"/>
      <c r="I1315" s="491">
        <f>IF($I$5=$G$4,G1315,(IF($I$5=$F$4,F1315,0)))</f>
        <v>3487200</v>
      </c>
      <c r="J1315" s="507">
        <f t="shared" si="103"/>
        <v>0</v>
      </c>
      <c r="K1315" s="464">
        <f t="shared" si="104"/>
        <v>0</v>
      </c>
      <c r="L1315" s="464">
        <f>IF(J1315=1,SUM($J$6:J1315),0)</f>
        <v>0</v>
      </c>
      <c r="M1315" s="464">
        <f>IF(K1315=1,SUM($K$6:K1315),0)</f>
        <v>0</v>
      </c>
      <c r="N1315" s="509">
        <f t="shared" si="105"/>
        <v>0</v>
      </c>
      <c r="O1315" s="464">
        <f t="shared" si="106"/>
        <v>0</v>
      </c>
      <c r="P1315" s="464">
        <f>IF(O1315=1,SUM($O$6:O1315),0)</f>
        <v>0</v>
      </c>
    </row>
    <row r="1316" customHeight="1" spans="1:16">
      <c r="A1316" s="483"/>
      <c r="B1316" s="493">
        <v>8</v>
      </c>
      <c r="C1316" s="203" t="s">
        <v>1330</v>
      </c>
      <c r="D1316" s="494" t="s">
        <v>24</v>
      </c>
      <c r="E1316" s="495" t="s">
        <v>968</v>
      </c>
      <c r="F1316" s="497">
        <v>2964000</v>
      </c>
      <c r="G1316" s="497">
        <v>2964000</v>
      </c>
      <c r="H1316" s="523"/>
      <c r="I1316" s="491">
        <f t="shared" ref="I1316:I1381" si="107">IF($I$5=$G$4,G1316,(IF($I$5=$F$4,F1316,0)))</f>
        <v>2964000</v>
      </c>
      <c r="J1316" s="507">
        <f t="shared" si="103"/>
        <v>0</v>
      </c>
      <c r="K1316" s="464">
        <f t="shared" si="104"/>
        <v>0</v>
      </c>
      <c r="L1316" s="464">
        <f>IF(J1316=1,SUM($J$6:J1316),0)</f>
        <v>0</v>
      </c>
      <c r="M1316" s="464">
        <f>IF(K1316=1,SUM($K$6:K1316),0)</f>
        <v>0</v>
      </c>
      <c r="N1316" s="509">
        <f t="shared" si="105"/>
        <v>0</v>
      </c>
      <c r="O1316" s="464">
        <f t="shared" si="106"/>
        <v>0</v>
      </c>
      <c r="P1316" s="464">
        <f>IF(O1316=1,SUM($O$6:O1316),0)</f>
        <v>0</v>
      </c>
    </row>
    <row r="1317" customHeight="1" spans="1:16">
      <c r="A1317" s="483"/>
      <c r="B1317" s="493">
        <v>9</v>
      </c>
      <c r="C1317" s="203" t="s">
        <v>1331</v>
      </c>
      <c r="D1317" s="494" t="s">
        <v>24</v>
      </c>
      <c r="E1317" s="495" t="s">
        <v>968</v>
      </c>
      <c r="F1317" s="497">
        <v>3312000</v>
      </c>
      <c r="G1317" s="497">
        <v>3312000</v>
      </c>
      <c r="H1317" s="523"/>
      <c r="I1317" s="491">
        <f t="shared" si="107"/>
        <v>3312000</v>
      </c>
      <c r="J1317" s="507">
        <f t="shared" si="103"/>
        <v>0</v>
      </c>
      <c r="K1317" s="464">
        <f t="shared" si="104"/>
        <v>0</v>
      </c>
      <c r="L1317" s="464">
        <f>IF(J1317=1,SUM($J$6:J1317),0)</f>
        <v>0</v>
      </c>
      <c r="M1317" s="464">
        <f>IF(K1317=1,SUM($K$6:K1317),0)</f>
        <v>0</v>
      </c>
      <c r="N1317" s="509">
        <f t="shared" si="105"/>
        <v>0</v>
      </c>
      <c r="O1317" s="464">
        <f t="shared" si="106"/>
        <v>0</v>
      </c>
      <c r="P1317" s="464">
        <f>IF(O1317=1,SUM($O$6:O1317),0)</f>
        <v>0</v>
      </c>
    </row>
    <row r="1318" customHeight="1" spans="1:16">
      <c r="A1318" s="483"/>
      <c r="B1318" s="493">
        <v>10</v>
      </c>
      <c r="C1318" s="203" t="s">
        <v>1332</v>
      </c>
      <c r="D1318" s="494" t="s">
        <v>24</v>
      </c>
      <c r="E1318" s="495" t="s">
        <v>968</v>
      </c>
      <c r="F1318" s="497">
        <v>3217200</v>
      </c>
      <c r="G1318" s="497">
        <v>3217200</v>
      </c>
      <c r="H1318" s="498"/>
      <c r="I1318" s="491">
        <f t="shared" si="107"/>
        <v>3217200</v>
      </c>
      <c r="J1318" s="507">
        <f t="shared" si="103"/>
        <v>0</v>
      </c>
      <c r="K1318" s="464">
        <f t="shared" si="104"/>
        <v>0</v>
      </c>
      <c r="L1318" s="464">
        <f>IF(J1318=1,SUM($J$6:J1318),0)</f>
        <v>0</v>
      </c>
      <c r="M1318" s="464">
        <f>IF(K1318=1,SUM($K$6:K1318),0)</f>
        <v>0</v>
      </c>
      <c r="N1318" s="509">
        <f t="shared" si="105"/>
        <v>0</v>
      </c>
      <c r="O1318" s="464">
        <f t="shared" si="106"/>
        <v>0</v>
      </c>
      <c r="P1318" s="464">
        <f>IF(O1318=1,SUM($O$6:O1318),0)</f>
        <v>0</v>
      </c>
    </row>
    <row r="1319" customHeight="1" spans="1:16">
      <c r="A1319" s="483"/>
      <c r="B1319" s="493">
        <v>11</v>
      </c>
      <c r="C1319" s="203" t="s">
        <v>1333</v>
      </c>
      <c r="D1319" s="494" t="s">
        <v>24</v>
      </c>
      <c r="E1319" s="495" t="s">
        <v>968</v>
      </c>
      <c r="F1319" s="497">
        <v>2668800</v>
      </c>
      <c r="G1319" s="497">
        <v>2668800</v>
      </c>
      <c r="H1319" s="498"/>
      <c r="I1319" s="491">
        <f t="shared" si="107"/>
        <v>2668800</v>
      </c>
      <c r="J1319" s="507">
        <f t="shared" si="103"/>
        <v>0</v>
      </c>
      <c r="K1319" s="464">
        <f t="shared" si="104"/>
        <v>0</v>
      </c>
      <c r="L1319" s="464">
        <f>IF(J1319=1,SUM($J$6:J1319),0)</f>
        <v>0</v>
      </c>
      <c r="M1319" s="464">
        <f>IF(K1319=1,SUM($K$6:K1319),0)</f>
        <v>0</v>
      </c>
      <c r="N1319" s="509">
        <f t="shared" si="105"/>
        <v>0</v>
      </c>
      <c r="O1319" s="464">
        <f t="shared" si="106"/>
        <v>0</v>
      </c>
      <c r="P1319" s="464">
        <f>IF(O1319=1,SUM($O$6:O1319),0)</f>
        <v>0</v>
      </c>
    </row>
    <row r="1320" customHeight="1" spans="1:16">
      <c r="A1320" s="483"/>
      <c r="B1320" s="493">
        <v>12</v>
      </c>
      <c r="C1320" s="203" t="s">
        <v>1334</v>
      </c>
      <c r="D1320" s="494" t="s">
        <v>24</v>
      </c>
      <c r="E1320" s="495" t="s">
        <v>968</v>
      </c>
      <c r="F1320" s="497">
        <v>2668800</v>
      </c>
      <c r="G1320" s="497">
        <v>2668800</v>
      </c>
      <c r="H1320" s="498"/>
      <c r="I1320" s="491">
        <f t="shared" si="107"/>
        <v>2668800</v>
      </c>
      <c r="J1320" s="507">
        <f t="shared" si="103"/>
        <v>0</v>
      </c>
      <c r="K1320" s="464">
        <f t="shared" si="104"/>
        <v>0</v>
      </c>
      <c r="L1320" s="464">
        <f>IF(J1320=1,SUM($J$6:J1320),0)</f>
        <v>0</v>
      </c>
      <c r="M1320" s="464">
        <f>IF(K1320=1,SUM($K$6:K1320),0)</f>
        <v>0</v>
      </c>
      <c r="N1320" s="509">
        <f t="shared" si="105"/>
        <v>0</v>
      </c>
      <c r="O1320" s="464">
        <f t="shared" si="106"/>
        <v>0</v>
      </c>
      <c r="P1320" s="464">
        <f>IF(O1320=1,SUM($O$6:O1320),0)</f>
        <v>0</v>
      </c>
    </row>
    <row r="1321" customHeight="1" spans="1:16">
      <c r="A1321" s="483"/>
      <c r="B1321" s="493">
        <v>13</v>
      </c>
      <c r="C1321" s="203" t="s">
        <v>1335</v>
      </c>
      <c r="D1321" s="494" t="s">
        <v>24</v>
      </c>
      <c r="E1321" s="495" t="s">
        <v>968</v>
      </c>
      <c r="F1321" s="497">
        <v>2367600</v>
      </c>
      <c r="G1321" s="497">
        <v>2367600</v>
      </c>
      <c r="H1321" s="498"/>
      <c r="I1321" s="491">
        <f t="shared" si="107"/>
        <v>2367600</v>
      </c>
      <c r="J1321" s="507">
        <f t="shared" si="103"/>
        <v>0</v>
      </c>
      <c r="K1321" s="464">
        <f t="shared" si="104"/>
        <v>0</v>
      </c>
      <c r="L1321" s="464">
        <f>IF(J1321=1,SUM($J$6:J1321),0)</f>
        <v>0</v>
      </c>
      <c r="M1321" s="464">
        <f>IF(K1321=1,SUM($K$6:K1321),0)</f>
        <v>0</v>
      </c>
      <c r="N1321" s="509">
        <f t="shared" si="105"/>
        <v>0</v>
      </c>
      <c r="O1321" s="464">
        <f t="shared" si="106"/>
        <v>0</v>
      </c>
      <c r="P1321" s="464">
        <f>IF(O1321=1,SUM($O$6:O1321),0)</f>
        <v>0</v>
      </c>
    </row>
    <row r="1322" customHeight="1" spans="1:16">
      <c r="A1322" s="483"/>
      <c r="B1322" s="493">
        <v>14</v>
      </c>
      <c r="C1322" s="203" t="s">
        <v>1336</v>
      </c>
      <c r="D1322" s="494" t="s">
        <v>24</v>
      </c>
      <c r="E1322" s="495" t="s">
        <v>968</v>
      </c>
      <c r="F1322" s="497">
        <v>1790400</v>
      </c>
      <c r="G1322" s="497">
        <v>1790400</v>
      </c>
      <c r="H1322" s="498"/>
      <c r="I1322" s="491">
        <f t="shared" si="107"/>
        <v>1790400</v>
      </c>
      <c r="J1322" s="507">
        <f t="shared" si="103"/>
        <v>0</v>
      </c>
      <c r="K1322" s="464">
        <f t="shared" si="104"/>
        <v>0</v>
      </c>
      <c r="L1322" s="464">
        <f>IF(J1322=1,SUM($J$6:J1322),0)</f>
        <v>0</v>
      </c>
      <c r="M1322" s="464">
        <f>IF(K1322=1,SUM($K$6:K1322),0)</f>
        <v>0</v>
      </c>
      <c r="N1322" s="509">
        <f t="shared" si="105"/>
        <v>0</v>
      </c>
      <c r="O1322" s="464">
        <f t="shared" si="106"/>
        <v>0</v>
      </c>
      <c r="P1322" s="464">
        <f>IF(O1322=1,SUM($O$6:O1322),0)</f>
        <v>0</v>
      </c>
    </row>
    <row r="1323" customHeight="1" spans="1:16">
      <c r="A1323" s="483"/>
      <c r="B1323" s="493">
        <v>15</v>
      </c>
      <c r="C1323" s="203" t="s">
        <v>1337</v>
      </c>
      <c r="D1323" s="494" t="s">
        <v>24</v>
      </c>
      <c r="E1323" s="495" t="s">
        <v>968</v>
      </c>
      <c r="F1323" s="497">
        <v>4682400</v>
      </c>
      <c r="G1323" s="497">
        <v>4682400</v>
      </c>
      <c r="H1323" s="498"/>
      <c r="I1323" s="491">
        <f t="shared" si="107"/>
        <v>4682400</v>
      </c>
      <c r="J1323" s="507">
        <f t="shared" si="103"/>
        <v>0</v>
      </c>
      <c r="K1323" s="464">
        <f t="shared" si="104"/>
        <v>0</v>
      </c>
      <c r="L1323" s="464">
        <f>IF(J1323=1,SUM($J$6:J1323),0)</f>
        <v>0</v>
      </c>
      <c r="M1323" s="464">
        <f>IF(K1323=1,SUM($K$6:K1323),0)</f>
        <v>0</v>
      </c>
      <c r="N1323" s="509">
        <f t="shared" si="105"/>
        <v>0</v>
      </c>
      <c r="O1323" s="464">
        <f t="shared" si="106"/>
        <v>0</v>
      </c>
      <c r="P1323" s="464">
        <f>IF(O1323=1,SUM($O$6:O1323),0)</f>
        <v>0</v>
      </c>
    </row>
    <row r="1324" customHeight="1" spans="1:16">
      <c r="A1324" s="483"/>
      <c r="B1324" s="493">
        <v>16</v>
      </c>
      <c r="C1324" s="203" t="s">
        <v>1338</v>
      </c>
      <c r="D1324" s="494" t="s">
        <v>24</v>
      </c>
      <c r="E1324" s="495" t="s">
        <v>968</v>
      </c>
      <c r="F1324" s="497">
        <v>3691200</v>
      </c>
      <c r="G1324" s="497">
        <v>3691200</v>
      </c>
      <c r="H1324" s="498"/>
      <c r="I1324" s="491">
        <f t="shared" si="107"/>
        <v>3691200</v>
      </c>
      <c r="J1324" s="507">
        <f t="shared" si="103"/>
        <v>0</v>
      </c>
      <c r="K1324" s="464">
        <f t="shared" si="104"/>
        <v>0</v>
      </c>
      <c r="L1324" s="464">
        <f>IF(J1324=1,SUM($J$6:J1324),0)</f>
        <v>0</v>
      </c>
      <c r="M1324" s="464">
        <f>IF(K1324=1,SUM($K$6:K1324),0)</f>
        <v>0</v>
      </c>
      <c r="N1324" s="509">
        <f t="shared" si="105"/>
        <v>0</v>
      </c>
      <c r="O1324" s="464">
        <f t="shared" si="106"/>
        <v>0</v>
      </c>
      <c r="P1324" s="464">
        <f>IF(O1324=1,SUM($O$6:O1324),0)</f>
        <v>0</v>
      </c>
    </row>
    <row r="1325" customHeight="1" spans="1:16">
      <c r="A1325" s="483"/>
      <c r="B1325" s="493">
        <v>17</v>
      </c>
      <c r="C1325" s="203" t="s">
        <v>1339</v>
      </c>
      <c r="D1325" s="494" t="s">
        <v>24</v>
      </c>
      <c r="E1325" s="495" t="s">
        <v>968</v>
      </c>
      <c r="F1325" s="497">
        <v>3139200</v>
      </c>
      <c r="G1325" s="497">
        <v>3139200</v>
      </c>
      <c r="H1325" s="498"/>
      <c r="I1325" s="491">
        <f t="shared" si="107"/>
        <v>3139200</v>
      </c>
      <c r="J1325" s="507">
        <f t="shared" si="103"/>
        <v>0</v>
      </c>
      <c r="K1325" s="464">
        <f t="shared" si="104"/>
        <v>0</v>
      </c>
      <c r="L1325" s="464">
        <f>IF(J1325=1,SUM($J$6:J1325),0)</f>
        <v>0</v>
      </c>
      <c r="M1325" s="464">
        <f>IF(K1325=1,SUM($K$6:K1325),0)</f>
        <v>0</v>
      </c>
      <c r="N1325" s="509">
        <f t="shared" si="105"/>
        <v>0</v>
      </c>
      <c r="O1325" s="464">
        <f t="shared" si="106"/>
        <v>0</v>
      </c>
      <c r="P1325" s="464">
        <f>IF(O1325=1,SUM($O$6:O1325),0)</f>
        <v>0</v>
      </c>
    </row>
    <row r="1326" customHeight="1" spans="1:16">
      <c r="A1326" s="483"/>
      <c r="B1326" s="493">
        <v>18</v>
      </c>
      <c r="C1326" s="203" t="s">
        <v>1340</v>
      </c>
      <c r="D1326" s="494" t="s">
        <v>24</v>
      </c>
      <c r="E1326" s="495" t="s">
        <v>968</v>
      </c>
      <c r="F1326" s="497">
        <v>2384400</v>
      </c>
      <c r="G1326" s="497">
        <v>2384400</v>
      </c>
      <c r="H1326" s="498"/>
      <c r="I1326" s="491">
        <f t="shared" si="107"/>
        <v>2384400</v>
      </c>
      <c r="J1326" s="507">
        <f t="shared" si="103"/>
        <v>0</v>
      </c>
      <c r="K1326" s="464">
        <f t="shared" si="104"/>
        <v>0</v>
      </c>
      <c r="L1326" s="464">
        <f>IF(J1326=1,SUM($J$6:J1326),0)</f>
        <v>0</v>
      </c>
      <c r="M1326" s="464">
        <f>IF(K1326=1,SUM($K$6:K1326),0)</f>
        <v>0</v>
      </c>
      <c r="N1326" s="509">
        <f t="shared" si="105"/>
        <v>0</v>
      </c>
      <c r="O1326" s="464">
        <f t="shared" si="106"/>
        <v>0</v>
      </c>
      <c r="P1326" s="464">
        <f>IF(O1326=1,SUM($O$6:O1326),0)</f>
        <v>0</v>
      </c>
    </row>
    <row r="1327" customHeight="1" spans="1:16">
      <c r="A1327" s="483"/>
      <c r="B1327" s="493">
        <v>19</v>
      </c>
      <c r="C1327" s="203" t="s">
        <v>1341</v>
      </c>
      <c r="D1327" s="494" t="s">
        <v>24</v>
      </c>
      <c r="E1327" s="495" t="s">
        <v>968</v>
      </c>
      <c r="F1327" s="497">
        <v>3271200</v>
      </c>
      <c r="G1327" s="497">
        <v>3271200</v>
      </c>
      <c r="H1327" s="498"/>
      <c r="I1327" s="491">
        <f t="shared" si="107"/>
        <v>3271200</v>
      </c>
      <c r="J1327" s="507">
        <f t="shared" si="103"/>
        <v>0</v>
      </c>
      <c r="K1327" s="464">
        <f t="shared" si="104"/>
        <v>0</v>
      </c>
      <c r="L1327" s="464">
        <f>IF(J1327=1,SUM($J$6:J1327),0)</f>
        <v>0</v>
      </c>
      <c r="M1327" s="464">
        <f>IF(K1327=1,SUM($K$6:K1327),0)</f>
        <v>0</v>
      </c>
      <c r="N1327" s="509">
        <f t="shared" si="105"/>
        <v>0</v>
      </c>
      <c r="O1327" s="464">
        <f t="shared" si="106"/>
        <v>0</v>
      </c>
      <c r="P1327" s="464">
        <f>IF(O1327=1,SUM($O$6:O1327),0)</f>
        <v>0</v>
      </c>
    </row>
    <row r="1328" customHeight="1" spans="1:16">
      <c r="A1328" s="483"/>
      <c r="B1328" s="493">
        <v>20</v>
      </c>
      <c r="C1328" s="203" t="s">
        <v>1342</v>
      </c>
      <c r="D1328" s="494" t="s">
        <v>24</v>
      </c>
      <c r="E1328" s="495" t="s">
        <v>968</v>
      </c>
      <c r="F1328" s="497">
        <v>2920800</v>
      </c>
      <c r="G1328" s="497">
        <v>2920800</v>
      </c>
      <c r="H1328" s="498"/>
      <c r="I1328" s="491">
        <f t="shared" si="107"/>
        <v>2920800</v>
      </c>
      <c r="J1328" s="507">
        <f t="shared" si="103"/>
        <v>0</v>
      </c>
      <c r="K1328" s="464">
        <f t="shared" si="104"/>
        <v>0</v>
      </c>
      <c r="L1328" s="464">
        <f>IF(J1328=1,SUM($J$6:J1328),0)</f>
        <v>0</v>
      </c>
      <c r="M1328" s="464">
        <f>IF(K1328=1,SUM($K$6:K1328),0)</f>
        <v>0</v>
      </c>
      <c r="N1328" s="509">
        <f t="shared" si="105"/>
        <v>0</v>
      </c>
      <c r="O1328" s="464">
        <f t="shared" si="106"/>
        <v>0</v>
      </c>
      <c r="P1328" s="464">
        <f>IF(O1328=1,SUM($O$6:O1328),0)</f>
        <v>0</v>
      </c>
    </row>
    <row r="1329" customHeight="1" spans="1:16">
      <c r="A1329" s="483"/>
      <c r="B1329" s="493">
        <v>21</v>
      </c>
      <c r="C1329" s="203" t="s">
        <v>1343</v>
      </c>
      <c r="D1329" s="494" t="s">
        <v>24</v>
      </c>
      <c r="E1329" s="495" t="s">
        <v>968</v>
      </c>
      <c r="F1329" s="497">
        <v>2151600</v>
      </c>
      <c r="G1329" s="497">
        <v>2151600</v>
      </c>
      <c r="H1329" s="498"/>
      <c r="I1329" s="491">
        <f t="shared" si="107"/>
        <v>2151600</v>
      </c>
      <c r="J1329" s="507">
        <f t="shared" si="103"/>
        <v>0</v>
      </c>
      <c r="K1329" s="464">
        <f t="shared" si="104"/>
        <v>0</v>
      </c>
      <c r="L1329" s="464">
        <f>IF(J1329=1,SUM($J$6:J1329),0)</f>
        <v>0</v>
      </c>
      <c r="M1329" s="464">
        <f>IF(K1329=1,SUM($K$6:K1329),0)</f>
        <v>0</v>
      </c>
      <c r="N1329" s="509">
        <f t="shared" si="105"/>
        <v>0</v>
      </c>
      <c r="O1329" s="464">
        <f t="shared" si="106"/>
        <v>0</v>
      </c>
      <c r="P1329" s="464">
        <f>IF(O1329=1,SUM($O$6:O1329),0)</f>
        <v>0</v>
      </c>
    </row>
    <row r="1330" customHeight="1" spans="1:16">
      <c r="A1330" s="483"/>
      <c r="B1330" s="493">
        <v>22</v>
      </c>
      <c r="C1330" s="203" t="s">
        <v>1344</v>
      </c>
      <c r="D1330" s="494" t="s">
        <v>24</v>
      </c>
      <c r="E1330" s="495" t="s">
        <v>968</v>
      </c>
      <c r="F1330" s="497">
        <v>1822800</v>
      </c>
      <c r="G1330" s="497">
        <v>1822800</v>
      </c>
      <c r="H1330" s="498"/>
      <c r="I1330" s="491">
        <f t="shared" si="107"/>
        <v>1822800</v>
      </c>
      <c r="J1330" s="507">
        <f t="shared" si="103"/>
        <v>0</v>
      </c>
      <c r="K1330" s="464">
        <f t="shared" si="104"/>
        <v>0</v>
      </c>
      <c r="L1330" s="464">
        <f>IF(J1330=1,SUM($J$6:J1330),0)</f>
        <v>0</v>
      </c>
      <c r="M1330" s="464">
        <f>IF(K1330=1,SUM($K$6:K1330),0)</f>
        <v>0</v>
      </c>
      <c r="N1330" s="509">
        <f t="shared" si="105"/>
        <v>0</v>
      </c>
      <c r="O1330" s="464">
        <f t="shared" si="106"/>
        <v>0</v>
      </c>
      <c r="P1330" s="464">
        <f>IF(O1330=1,SUM($O$6:O1330),0)</f>
        <v>0</v>
      </c>
    </row>
    <row r="1331" customHeight="1" spans="1:16">
      <c r="A1331" s="483"/>
      <c r="B1331" s="493">
        <v>23</v>
      </c>
      <c r="C1331" s="203" t="s">
        <v>1345</v>
      </c>
      <c r="D1331" s="494" t="s">
        <v>24</v>
      </c>
      <c r="E1331" s="495" t="s">
        <v>968</v>
      </c>
      <c r="F1331" s="497">
        <v>1637821.31736738</v>
      </c>
      <c r="G1331" s="497">
        <v>1637821.31736738</v>
      </c>
      <c r="H1331" s="498"/>
      <c r="I1331" s="491">
        <f t="shared" si="107"/>
        <v>1637821.31736738</v>
      </c>
      <c r="J1331" s="507">
        <f t="shared" si="103"/>
        <v>0</v>
      </c>
      <c r="K1331" s="464">
        <f t="shared" si="104"/>
        <v>0</v>
      </c>
      <c r="L1331" s="464">
        <f>IF(J1331=1,SUM($J$6:J1331),0)</f>
        <v>0</v>
      </c>
      <c r="M1331" s="464">
        <f>IF(K1331=1,SUM($K$6:K1331),0)</f>
        <v>0</v>
      </c>
      <c r="N1331" s="509">
        <f t="shared" si="105"/>
        <v>0</v>
      </c>
      <c r="O1331" s="464">
        <f t="shared" si="106"/>
        <v>0</v>
      </c>
      <c r="P1331" s="464">
        <f>IF(O1331=1,SUM($O$6:O1331),0)</f>
        <v>0</v>
      </c>
    </row>
    <row r="1332" customHeight="1" spans="1:16">
      <c r="A1332" s="483"/>
      <c r="B1332" s="493">
        <v>24</v>
      </c>
      <c r="C1332" s="203" t="s">
        <v>1346</v>
      </c>
      <c r="D1332" s="494" t="s">
        <v>24</v>
      </c>
      <c r="E1332" s="495" t="s">
        <v>968</v>
      </c>
      <c r="F1332" s="497">
        <v>1505773.99560371</v>
      </c>
      <c r="G1332" s="497">
        <v>1505773.99560371</v>
      </c>
      <c r="H1332" s="498"/>
      <c r="I1332" s="491">
        <f t="shared" si="107"/>
        <v>1505773.99560371</v>
      </c>
      <c r="J1332" s="507">
        <f t="shared" si="103"/>
        <v>0</v>
      </c>
      <c r="K1332" s="464">
        <f t="shared" si="104"/>
        <v>0</v>
      </c>
      <c r="L1332" s="464">
        <f>IF(J1332=1,SUM($J$6:J1332),0)</f>
        <v>0</v>
      </c>
      <c r="M1332" s="464">
        <f>IF(K1332=1,SUM($K$6:K1332),0)</f>
        <v>0</v>
      </c>
      <c r="N1332" s="509">
        <f t="shared" si="105"/>
        <v>0</v>
      </c>
      <c r="O1332" s="464">
        <f t="shared" si="106"/>
        <v>0</v>
      </c>
      <c r="P1332" s="464">
        <f>IF(O1332=1,SUM($O$6:O1332),0)</f>
        <v>0</v>
      </c>
    </row>
    <row r="1333" customHeight="1" spans="1:16">
      <c r="A1333" s="483"/>
      <c r="B1333" s="493">
        <v>25</v>
      </c>
      <c r="C1333" s="203" t="s">
        <v>1347</v>
      </c>
      <c r="D1333" s="494" t="s">
        <v>24</v>
      </c>
      <c r="E1333" s="495" t="s">
        <v>968</v>
      </c>
      <c r="F1333" s="497">
        <v>1382400</v>
      </c>
      <c r="G1333" s="497">
        <v>1382400</v>
      </c>
      <c r="H1333" s="498"/>
      <c r="I1333" s="491">
        <f t="shared" si="107"/>
        <v>1382400</v>
      </c>
      <c r="J1333" s="507">
        <f t="shared" si="103"/>
        <v>0</v>
      </c>
      <c r="K1333" s="464">
        <f t="shared" si="104"/>
        <v>0</v>
      </c>
      <c r="L1333" s="464">
        <f>IF(J1333=1,SUM($J$6:J1333),0)</f>
        <v>0</v>
      </c>
      <c r="M1333" s="464">
        <f>IF(K1333=1,SUM($K$6:K1333),0)</f>
        <v>0</v>
      </c>
      <c r="N1333" s="509">
        <f t="shared" si="105"/>
        <v>0</v>
      </c>
      <c r="O1333" s="464">
        <f t="shared" si="106"/>
        <v>0</v>
      </c>
      <c r="P1333" s="464">
        <f>IF(O1333=1,SUM($O$6:O1333),0)</f>
        <v>0</v>
      </c>
    </row>
    <row r="1334" customHeight="1" spans="1:16">
      <c r="A1334" s="483"/>
      <c r="B1334" s="493">
        <v>26</v>
      </c>
      <c r="C1334" s="203" t="s">
        <v>1348</v>
      </c>
      <c r="D1334" s="494" t="s">
        <v>24</v>
      </c>
      <c r="E1334" s="495" t="s">
        <v>968</v>
      </c>
      <c r="F1334" s="497">
        <v>1380000</v>
      </c>
      <c r="G1334" s="497">
        <v>1380000</v>
      </c>
      <c r="H1334" s="498"/>
      <c r="I1334" s="491">
        <f t="shared" si="107"/>
        <v>1380000</v>
      </c>
      <c r="J1334" s="507">
        <f t="shared" si="103"/>
        <v>0</v>
      </c>
      <c r="K1334" s="464">
        <f t="shared" si="104"/>
        <v>0</v>
      </c>
      <c r="L1334" s="464">
        <f>IF(J1334=1,SUM($J$6:J1334),0)</f>
        <v>0</v>
      </c>
      <c r="M1334" s="464">
        <f>IF(K1334=1,SUM($K$6:K1334),0)</f>
        <v>0</v>
      </c>
      <c r="N1334" s="509">
        <f t="shared" si="105"/>
        <v>0</v>
      </c>
      <c r="O1334" s="464">
        <f t="shared" si="106"/>
        <v>0</v>
      </c>
      <c r="P1334" s="464">
        <f>IF(O1334=1,SUM($O$6:O1334),0)</f>
        <v>0</v>
      </c>
    </row>
    <row r="1335" customHeight="1" spans="1:16">
      <c r="A1335" s="483"/>
      <c r="B1335" s="493">
        <v>27</v>
      </c>
      <c r="C1335" s="203" t="s">
        <v>1349</v>
      </c>
      <c r="D1335" s="494" t="s">
        <v>24</v>
      </c>
      <c r="E1335" s="495" t="s">
        <v>968</v>
      </c>
      <c r="F1335" s="497">
        <v>1221600</v>
      </c>
      <c r="G1335" s="497">
        <v>1221600</v>
      </c>
      <c r="H1335" s="498"/>
      <c r="I1335" s="491">
        <f t="shared" si="107"/>
        <v>1221600</v>
      </c>
      <c r="J1335" s="507">
        <f t="shared" si="103"/>
        <v>0</v>
      </c>
      <c r="K1335" s="464">
        <f t="shared" si="104"/>
        <v>0</v>
      </c>
      <c r="L1335" s="464">
        <f>IF(J1335=1,SUM($J$6:J1335),0)</f>
        <v>0</v>
      </c>
      <c r="M1335" s="464">
        <f>IF(K1335=1,SUM($K$6:K1335),0)</f>
        <v>0</v>
      </c>
      <c r="N1335" s="509">
        <f t="shared" si="105"/>
        <v>0</v>
      </c>
      <c r="O1335" s="464">
        <f t="shared" si="106"/>
        <v>0</v>
      </c>
      <c r="P1335" s="464">
        <f>IF(O1335=1,SUM($O$6:O1335),0)</f>
        <v>0</v>
      </c>
    </row>
    <row r="1336" customHeight="1" spans="1:16">
      <c r="A1336" s="483"/>
      <c r="B1336" s="493">
        <v>28</v>
      </c>
      <c r="C1336" s="203" t="s">
        <v>1350</v>
      </c>
      <c r="D1336" s="494" t="s">
        <v>24</v>
      </c>
      <c r="E1336" s="495" t="s">
        <v>968</v>
      </c>
      <c r="F1336" s="497">
        <v>6279240</v>
      </c>
      <c r="G1336" s="497">
        <v>6279240</v>
      </c>
      <c r="H1336" s="498"/>
      <c r="I1336" s="491">
        <f t="shared" si="107"/>
        <v>6279240</v>
      </c>
      <c r="J1336" s="507">
        <f t="shared" si="103"/>
        <v>0</v>
      </c>
      <c r="K1336" s="464">
        <f t="shared" si="104"/>
        <v>0</v>
      </c>
      <c r="L1336" s="464">
        <f>IF(J1336=1,SUM($J$6:J1336),0)</f>
        <v>0</v>
      </c>
      <c r="M1336" s="464">
        <f>IF(K1336=1,SUM($K$6:K1336),0)</f>
        <v>0</v>
      </c>
      <c r="N1336" s="509">
        <f t="shared" si="105"/>
        <v>0</v>
      </c>
      <c r="O1336" s="464">
        <f t="shared" si="106"/>
        <v>0</v>
      </c>
      <c r="P1336" s="464">
        <f>IF(O1336=1,SUM($O$6:O1336),0)</f>
        <v>0</v>
      </c>
    </row>
    <row r="1337" customHeight="1" spans="1:16">
      <c r="A1337" s="483"/>
      <c r="B1337" s="493">
        <v>29</v>
      </c>
      <c r="C1337" s="203" t="s">
        <v>1351</v>
      </c>
      <c r="D1337" s="494" t="s">
        <v>24</v>
      </c>
      <c r="E1337" s="495" t="s">
        <v>968</v>
      </c>
      <c r="F1337" s="497">
        <v>6279240</v>
      </c>
      <c r="G1337" s="497">
        <v>6279240</v>
      </c>
      <c r="H1337" s="523"/>
      <c r="I1337" s="491">
        <f t="shared" si="107"/>
        <v>6279240</v>
      </c>
      <c r="J1337" s="507">
        <f t="shared" si="103"/>
        <v>0</v>
      </c>
      <c r="K1337" s="464">
        <f t="shared" si="104"/>
        <v>0</v>
      </c>
      <c r="L1337" s="464">
        <f>IF(J1337=1,SUM($J$6:J1337),0)</f>
        <v>0</v>
      </c>
      <c r="M1337" s="464">
        <f>IF(K1337=1,SUM($K$6:K1337),0)</f>
        <v>0</v>
      </c>
      <c r="N1337" s="509">
        <f t="shared" si="105"/>
        <v>0</v>
      </c>
      <c r="O1337" s="464">
        <f t="shared" si="106"/>
        <v>0</v>
      </c>
      <c r="P1337" s="464">
        <f>IF(O1337=1,SUM($O$6:O1337),0)</f>
        <v>0</v>
      </c>
    </row>
    <row r="1338" customHeight="1" spans="1:16">
      <c r="A1338" s="483"/>
      <c r="B1338" s="493">
        <v>30</v>
      </c>
      <c r="C1338" s="203" t="s">
        <v>1352</v>
      </c>
      <c r="D1338" s="494" t="s">
        <v>24</v>
      </c>
      <c r="E1338" s="495" t="s">
        <v>968</v>
      </c>
      <c r="F1338" s="497">
        <v>4901160</v>
      </c>
      <c r="G1338" s="497">
        <v>4901160</v>
      </c>
      <c r="H1338" s="523"/>
      <c r="I1338" s="491">
        <f t="shared" si="107"/>
        <v>4901160</v>
      </c>
      <c r="J1338" s="507">
        <f t="shared" si="103"/>
        <v>0</v>
      </c>
      <c r="K1338" s="464">
        <f t="shared" si="104"/>
        <v>0</v>
      </c>
      <c r="L1338" s="464">
        <f>IF(J1338=1,SUM($J$6:J1338),0)</f>
        <v>0</v>
      </c>
      <c r="M1338" s="464">
        <f>IF(K1338=1,SUM($K$6:K1338),0)</f>
        <v>0</v>
      </c>
      <c r="N1338" s="509">
        <f t="shared" si="105"/>
        <v>0</v>
      </c>
      <c r="O1338" s="464">
        <f t="shared" si="106"/>
        <v>0</v>
      </c>
      <c r="P1338" s="464">
        <f>IF(O1338=1,SUM($O$6:O1338),0)</f>
        <v>0</v>
      </c>
    </row>
    <row r="1339" customHeight="1" spans="1:16">
      <c r="A1339" s="483"/>
      <c r="B1339" s="493">
        <v>31</v>
      </c>
      <c r="C1339" s="203" t="s">
        <v>1353</v>
      </c>
      <c r="D1339" s="494" t="s">
        <v>24</v>
      </c>
      <c r="E1339" s="495" t="s">
        <v>968</v>
      </c>
      <c r="F1339" s="497">
        <v>4642440</v>
      </c>
      <c r="G1339" s="497">
        <v>4642440</v>
      </c>
      <c r="H1339" s="523"/>
      <c r="I1339" s="491">
        <f t="shared" si="107"/>
        <v>4642440</v>
      </c>
      <c r="J1339" s="507">
        <f t="shared" si="103"/>
        <v>0</v>
      </c>
      <c r="K1339" s="464">
        <f t="shared" si="104"/>
        <v>0</v>
      </c>
      <c r="L1339" s="464">
        <f>IF(J1339=1,SUM($J$6:J1339),0)</f>
        <v>0</v>
      </c>
      <c r="M1339" s="464">
        <f>IF(K1339=1,SUM($K$6:K1339),0)</f>
        <v>0</v>
      </c>
      <c r="N1339" s="509">
        <f t="shared" si="105"/>
        <v>0</v>
      </c>
      <c r="O1339" s="464">
        <f t="shared" si="106"/>
        <v>0</v>
      </c>
      <c r="P1339" s="464">
        <f>IF(O1339=1,SUM($O$6:O1339),0)</f>
        <v>0</v>
      </c>
    </row>
    <row r="1340" customHeight="1" spans="1:16">
      <c r="A1340" s="483"/>
      <c r="B1340" s="493">
        <v>32</v>
      </c>
      <c r="C1340" s="203" t="s">
        <v>1354</v>
      </c>
      <c r="D1340" s="494" t="s">
        <v>24</v>
      </c>
      <c r="E1340" s="495" t="s">
        <v>968</v>
      </c>
      <c r="F1340" s="497">
        <v>3961320</v>
      </c>
      <c r="G1340" s="497">
        <v>3961320</v>
      </c>
      <c r="H1340" s="523"/>
      <c r="I1340" s="491">
        <f t="shared" si="107"/>
        <v>3961320</v>
      </c>
      <c r="J1340" s="507">
        <f t="shared" si="103"/>
        <v>0</v>
      </c>
      <c r="K1340" s="464">
        <f t="shared" si="104"/>
        <v>0</v>
      </c>
      <c r="L1340" s="464">
        <f>IF(J1340=1,SUM($J$6:J1340),0)</f>
        <v>0</v>
      </c>
      <c r="M1340" s="464">
        <f>IF(K1340=1,SUM($K$6:K1340),0)</f>
        <v>0</v>
      </c>
      <c r="N1340" s="509">
        <f t="shared" si="105"/>
        <v>0</v>
      </c>
      <c r="O1340" s="464">
        <f t="shared" si="106"/>
        <v>0</v>
      </c>
      <c r="P1340" s="464">
        <f>IF(O1340=1,SUM($O$6:O1340),0)</f>
        <v>0</v>
      </c>
    </row>
    <row r="1341" customHeight="1" spans="1:16">
      <c r="A1341" s="483"/>
      <c r="B1341" s="493">
        <v>33</v>
      </c>
      <c r="C1341" s="203" t="s">
        <v>1355</v>
      </c>
      <c r="D1341" s="494" t="s">
        <v>24</v>
      </c>
      <c r="E1341" s="495" t="s">
        <v>968</v>
      </c>
      <c r="F1341" s="497">
        <v>3839880</v>
      </c>
      <c r="G1341" s="497">
        <v>3839880</v>
      </c>
      <c r="H1341" s="523"/>
      <c r="I1341" s="491">
        <f t="shared" si="107"/>
        <v>3839880</v>
      </c>
      <c r="J1341" s="507">
        <f t="shared" si="103"/>
        <v>0</v>
      </c>
      <c r="K1341" s="464">
        <f t="shared" si="104"/>
        <v>0</v>
      </c>
      <c r="L1341" s="464">
        <f>IF(J1341=1,SUM($J$6:J1341),0)</f>
        <v>0</v>
      </c>
      <c r="M1341" s="464">
        <f>IF(K1341=1,SUM($K$6:K1341),0)</f>
        <v>0</v>
      </c>
      <c r="N1341" s="509">
        <f t="shared" si="105"/>
        <v>0</v>
      </c>
      <c r="O1341" s="464">
        <f t="shared" si="106"/>
        <v>0</v>
      </c>
      <c r="P1341" s="464">
        <f>IF(O1341=1,SUM($O$6:O1341),0)</f>
        <v>0</v>
      </c>
    </row>
    <row r="1342" customHeight="1" spans="1:16">
      <c r="A1342" s="483"/>
      <c r="B1342" s="493">
        <v>34</v>
      </c>
      <c r="C1342" s="203" t="s">
        <v>1356</v>
      </c>
      <c r="D1342" s="494" t="s">
        <v>24</v>
      </c>
      <c r="E1342" s="495" t="s">
        <v>968</v>
      </c>
      <c r="F1342" s="497">
        <v>3835920</v>
      </c>
      <c r="G1342" s="497">
        <v>3835920</v>
      </c>
      <c r="H1342" s="523"/>
      <c r="I1342" s="491">
        <f t="shared" si="107"/>
        <v>3835920</v>
      </c>
      <c r="J1342" s="507">
        <f t="shared" si="103"/>
        <v>0</v>
      </c>
      <c r="K1342" s="464">
        <f t="shared" si="104"/>
        <v>0</v>
      </c>
      <c r="L1342" s="464">
        <f>IF(J1342=1,SUM($J$6:J1342),0)</f>
        <v>0</v>
      </c>
      <c r="M1342" s="464">
        <f>IF(K1342=1,SUM($K$6:K1342),0)</f>
        <v>0</v>
      </c>
      <c r="N1342" s="509">
        <f t="shared" si="105"/>
        <v>0</v>
      </c>
      <c r="O1342" s="464">
        <f t="shared" si="106"/>
        <v>0</v>
      </c>
      <c r="P1342" s="464">
        <f>IF(O1342=1,SUM($O$6:O1342),0)</f>
        <v>0</v>
      </c>
    </row>
    <row r="1343" customHeight="1" spans="1:16">
      <c r="A1343" s="483"/>
      <c r="B1343" s="493">
        <v>35</v>
      </c>
      <c r="C1343" s="203" t="s">
        <v>1357</v>
      </c>
      <c r="D1343" s="494" t="s">
        <v>24</v>
      </c>
      <c r="E1343" s="495" t="s">
        <v>968</v>
      </c>
      <c r="F1343" s="497">
        <v>3260400</v>
      </c>
      <c r="G1343" s="497">
        <v>3260400</v>
      </c>
      <c r="H1343" s="523"/>
      <c r="I1343" s="491">
        <f t="shared" si="107"/>
        <v>3260400</v>
      </c>
      <c r="J1343" s="507">
        <f t="shared" si="103"/>
        <v>0</v>
      </c>
      <c r="K1343" s="464">
        <f t="shared" si="104"/>
        <v>0</v>
      </c>
      <c r="L1343" s="464">
        <f>IF(J1343=1,SUM($J$6:J1343),0)</f>
        <v>0</v>
      </c>
      <c r="M1343" s="464">
        <f>IF(K1343=1,SUM($K$6:K1343),0)</f>
        <v>0</v>
      </c>
      <c r="N1343" s="509">
        <f t="shared" si="105"/>
        <v>0</v>
      </c>
      <c r="O1343" s="464">
        <f t="shared" si="106"/>
        <v>0</v>
      </c>
      <c r="P1343" s="464">
        <f>IF(O1343=1,SUM($O$6:O1343),0)</f>
        <v>0</v>
      </c>
    </row>
    <row r="1344" customHeight="1" spans="1:16">
      <c r="A1344" s="483"/>
      <c r="B1344" s="493">
        <v>36</v>
      </c>
      <c r="C1344" s="203" t="s">
        <v>1358</v>
      </c>
      <c r="D1344" s="494" t="s">
        <v>24</v>
      </c>
      <c r="E1344" s="495" t="s">
        <v>968</v>
      </c>
      <c r="F1344" s="497">
        <v>3643200</v>
      </c>
      <c r="G1344" s="497">
        <v>3643200</v>
      </c>
      <c r="H1344" s="523"/>
      <c r="I1344" s="491">
        <f t="shared" si="107"/>
        <v>3643200</v>
      </c>
      <c r="J1344" s="507">
        <f t="shared" si="103"/>
        <v>0</v>
      </c>
      <c r="K1344" s="464">
        <f t="shared" si="104"/>
        <v>0</v>
      </c>
      <c r="L1344" s="464">
        <f>IF(J1344=1,SUM($J$6:J1344),0)</f>
        <v>0</v>
      </c>
      <c r="M1344" s="464">
        <f>IF(K1344=1,SUM($K$6:K1344),0)</f>
        <v>0</v>
      </c>
      <c r="N1344" s="509">
        <f t="shared" si="105"/>
        <v>0</v>
      </c>
      <c r="O1344" s="464">
        <f t="shared" si="106"/>
        <v>0</v>
      </c>
      <c r="P1344" s="464">
        <f>IF(O1344=1,SUM($O$6:O1344),0)</f>
        <v>0</v>
      </c>
    </row>
    <row r="1345" customHeight="1" spans="1:16">
      <c r="A1345" s="483"/>
      <c r="B1345" s="493">
        <v>37</v>
      </c>
      <c r="C1345" s="203" t="s">
        <v>1359</v>
      </c>
      <c r="D1345" s="494" t="s">
        <v>24</v>
      </c>
      <c r="E1345" s="495" t="s">
        <v>968</v>
      </c>
      <c r="F1345" s="497">
        <v>3538920</v>
      </c>
      <c r="G1345" s="497">
        <v>3538920</v>
      </c>
      <c r="H1345" s="523"/>
      <c r="I1345" s="491">
        <f t="shared" si="107"/>
        <v>3538920</v>
      </c>
      <c r="J1345" s="507">
        <f t="shared" si="103"/>
        <v>0</v>
      </c>
      <c r="K1345" s="464">
        <f t="shared" si="104"/>
        <v>0</v>
      </c>
      <c r="L1345" s="464">
        <f>IF(J1345=1,SUM($J$6:J1345),0)</f>
        <v>0</v>
      </c>
      <c r="M1345" s="464">
        <f>IF(K1345=1,SUM($K$6:K1345),0)</f>
        <v>0</v>
      </c>
      <c r="N1345" s="509">
        <f t="shared" si="105"/>
        <v>0</v>
      </c>
      <c r="O1345" s="464">
        <f t="shared" si="106"/>
        <v>0</v>
      </c>
      <c r="P1345" s="464">
        <f>IF(O1345=1,SUM($O$6:O1345),0)</f>
        <v>0</v>
      </c>
    </row>
    <row r="1346" customHeight="1" spans="1:16">
      <c r="A1346" s="483"/>
      <c r="B1346" s="493">
        <v>38</v>
      </c>
      <c r="C1346" s="203" t="s">
        <v>1360</v>
      </c>
      <c r="D1346" s="494" t="s">
        <v>24</v>
      </c>
      <c r="E1346" s="495" t="s">
        <v>968</v>
      </c>
      <c r="F1346" s="497">
        <v>2935680</v>
      </c>
      <c r="G1346" s="497">
        <v>2935680</v>
      </c>
      <c r="H1346" s="523"/>
      <c r="I1346" s="491">
        <f t="shared" si="107"/>
        <v>2935680</v>
      </c>
      <c r="J1346" s="507">
        <f t="shared" si="103"/>
        <v>0</v>
      </c>
      <c r="K1346" s="464">
        <f t="shared" si="104"/>
        <v>0</v>
      </c>
      <c r="L1346" s="464">
        <f>IF(J1346=1,SUM($J$6:J1346),0)</f>
        <v>0</v>
      </c>
      <c r="M1346" s="464">
        <f>IF(K1346=1,SUM($K$6:K1346),0)</f>
        <v>0</v>
      </c>
      <c r="N1346" s="509">
        <f t="shared" si="105"/>
        <v>0</v>
      </c>
      <c r="O1346" s="464">
        <f t="shared" si="106"/>
        <v>0</v>
      </c>
      <c r="P1346" s="464">
        <f>IF(O1346=1,SUM($O$6:O1346),0)</f>
        <v>0</v>
      </c>
    </row>
    <row r="1347" customHeight="1" spans="1:16">
      <c r="A1347" s="483"/>
      <c r="B1347" s="493">
        <v>39</v>
      </c>
      <c r="C1347" s="203" t="s">
        <v>1361</v>
      </c>
      <c r="D1347" s="494" t="s">
        <v>24</v>
      </c>
      <c r="E1347" s="495" t="s">
        <v>968</v>
      </c>
      <c r="F1347" s="497">
        <v>2935680</v>
      </c>
      <c r="G1347" s="497">
        <v>2935680</v>
      </c>
      <c r="H1347" s="523"/>
      <c r="I1347" s="491">
        <f t="shared" si="107"/>
        <v>2935680</v>
      </c>
      <c r="J1347" s="507">
        <f t="shared" si="103"/>
        <v>0</v>
      </c>
      <c r="K1347" s="464">
        <f t="shared" si="104"/>
        <v>0</v>
      </c>
      <c r="L1347" s="464">
        <f>IF(J1347=1,SUM($J$6:J1347),0)</f>
        <v>0</v>
      </c>
      <c r="M1347" s="464">
        <f>IF(K1347=1,SUM($K$6:K1347),0)</f>
        <v>0</v>
      </c>
      <c r="N1347" s="509">
        <f t="shared" si="105"/>
        <v>0</v>
      </c>
      <c r="O1347" s="464">
        <f t="shared" si="106"/>
        <v>0</v>
      </c>
      <c r="P1347" s="464">
        <f>IF(O1347=1,SUM($O$6:O1347),0)</f>
        <v>0</v>
      </c>
    </row>
    <row r="1348" customHeight="1" spans="1:16">
      <c r="A1348" s="483"/>
      <c r="B1348" s="493">
        <v>40</v>
      </c>
      <c r="C1348" s="203" t="s">
        <v>1362</v>
      </c>
      <c r="D1348" s="494" t="s">
        <v>24</v>
      </c>
      <c r="E1348" s="495" t="s">
        <v>968</v>
      </c>
      <c r="F1348" s="497">
        <v>2604360</v>
      </c>
      <c r="G1348" s="497">
        <v>2604360</v>
      </c>
      <c r="H1348" s="523"/>
      <c r="I1348" s="491">
        <f t="shared" si="107"/>
        <v>2604360</v>
      </c>
      <c r="J1348" s="507">
        <f t="shared" si="103"/>
        <v>0</v>
      </c>
      <c r="K1348" s="464">
        <f t="shared" si="104"/>
        <v>0</v>
      </c>
      <c r="L1348" s="464">
        <f>IF(J1348=1,SUM($J$6:J1348),0)</f>
        <v>0</v>
      </c>
      <c r="M1348" s="464">
        <f>IF(K1348=1,SUM($K$6:K1348),0)</f>
        <v>0</v>
      </c>
      <c r="N1348" s="509">
        <f t="shared" si="105"/>
        <v>0</v>
      </c>
      <c r="O1348" s="464">
        <f t="shared" si="106"/>
        <v>0</v>
      </c>
      <c r="P1348" s="464">
        <f>IF(O1348=1,SUM($O$6:O1348),0)</f>
        <v>0</v>
      </c>
    </row>
    <row r="1349" customHeight="1" spans="1:16">
      <c r="A1349" s="483"/>
      <c r="B1349" s="493">
        <v>41</v>
      </c>
      <c r="C1349" s="203" t="s">
        <v>1363</v>
      </c>
      <c r="D1349" s="494" t="s">
        <v>24</v>
      </c>
      <c r="E1349" s="495" t="s">
        <v>968</v>
      </c>
      <c r="F1349" s="497">
        <v>1969440</v>
      </c>
      <c r="G1349" s="497">
        <v>1969440</v>
      </c>
      <c r="H1349" s="523"/>
      <c r="I1349" s="491">
        <f t="shared" si="107"/>
        <v>1969440</v>
      </c>
      <c r="J1349" s="507">
        <f t="shared" si="103"/>
        <v>0</v>
      </c>
      <c r="K1349" s="464">
        <f t="shared" si="104"/>
        <v>0</v>
      </c>
      <c r="L1349" s="464">
        <f>IF(J1349=1,SUM($J$6:J1349),0)</f>
        <v>0</v>
      </c>
      <c r="M1349" s="464">
        <f>IF(K1349=1,SUM($K$6:K1349),0)</f>
        <v>0</v>
      </c>
      <c r="N1349" s="509">
        <f t="shared" si="105"/>
        <v>0</v>
      </c>
      <c r="O1349" s="464">
        <f t="shared" si="106"/>
        <v>0</v>
      </c>
      <c r="P1349" s="464">
        <f>IF(O1349=1,SUM($O$6:O1349),0)</f>
        <v>0</v>
      </c>
    </row>
    <row r="1350" customHeight="1" spans="1:16">
      <c r="A1350" s="483"/>
      <c r="B1350" s="493">
        <v>42</v>
      </c>
      <c r="C1350" s="203" t="s">
        <v>1364</v>
      </c>
      <c r="D1350" s="494" t="s">
        <v>24</v>
      </c>
      <c r="E1350" s="495" t="s">
        <v>968</v>
      </c>
      <c r="F1350" s="497">
        <v>5150640</v>
      </c>
      <c r="G1350" s="497">
        <v>5150640</v>
      </c>
      <c r="H1350" s="523"/>
      <c r="I1350" s="491">
        <f t="shared" si="107"/>
        <v>5150640</v>
      </c>
      <c r="J1350" s="507">
        <f t="shared" si="103"/>
        <v>0</v>
      </c>
      <c r="K1350" s="464">
        <f t="shared" si="104"/>
        <v>0</v>
      </c>
      <c r="L1350" s="464">
        <f>IF(J1350=1,SUM($J$6:J1350),0)</f>
        <v>0</v>
      </c>
      <c r="M1350" s="464">
        <f>IF(K1350=1,SUM($K$6:K1350),0)</f>
        <v>0</v>
      </c>
      <c r="N1350" s="509">
        <f t="shared" si="105"/>
        <v>0</v>
      </c>
      <c r="O1350" s="464">
        <f t="shared" si="106"/>
        <v>0</v>
      </c>
      <c r="P1350" s="464">
        <f>IF(O1350=1,SUM($O$6:O1350),0)</f>
        <v>0</v>
      </c>
    </row>
    <row r="1351" customHeight="1" spans="1:16">
      <c r="A1351" s="483"/>
      <c r="B1351" s="493">
        <v>43</v>
      </c>
      <c r="C1351" s="203" t="s">
        <v>1365</v>
      </c>
      <c r="D1351" s="494" t="s">
        <v>24</v>
      </c>
      <c r="E1351" s="495" t="s">
        <v>968</v>
      </c>
      <c r="F1351" s="497">
        <v>4060320</v>
      </c>
      <c r="G1351" s="497">
        <v>4060320</v>
      </c>
      <c r="H1351" s="523"/>
      <c r="I1351" s="491">
        <f t="shared" si="107"/>
        <v>4060320</v>
      </c>
      <c r="J1351" s="507">
        <f t="shared" si="103"/>
        <v>0</v>
      </c>
      <c r="K1351" s="464">
        <f t="shared" si="104"/>
        <v>0</v>
      </c>
      <c r="L1351" s="464">
        <f>IF(J1351=1,SUM($J$6:J1351),0)</f>
        <v>0</v>
      </c>
      <c r="M1351" s="464">
        <f>IF(K1351=1,SUM($K$6:K1351),0)</f>
        <v>0</v>
      </c>
      <c r="N1351" s="509">
        <f t="shared" si="105"/>
        <v>0</v>
      </c>
      <c r="O1351" s="464">
        <f t="shared" si="106"/>
        <v>0</v>
      </c>
      <c r="P1351" s="464">
        <f>IF(O1351=1,SUM($O$6:O1351),0)</f>
        <v>0</v>
      </c>
    </row>
    <row r="1352" customHeight="1" spans="1:16">
      <c r="A1352" s="483"/>
      <c r="B1352" s="493">
        <v>44</v>
      </c>
      <c r="C1352" s="203" t="s">
        <v>1366</v>
      </c>
      <c r="D1352" s="494" t="s">
        <v>24</v>
      </c>
      <c r="E1352" s="495" t="s">
        <v>968</v>
      </c>
      <c r="F1352" s="497">
        <v>3453120</v>
      </c>
      <c r="G1352" s="497">
        <v>3453120</v>
      </c>
      <c r="H1352" s="523"/>
      <c r="I1352" s="491">
        <f t="shared" si="107"/>
        <v>3453120</v>
      </c>
      <c r="J1352" s="507">
        <f t="shared" si="103"/>
        <v>0</v>
      </c>
      <c r="K1352" s="464">
        <f t="shared" si="104"/>
        <v>0</v>
      </c>
      <c r="L1352" s="464">
        <f>IF(J1352=1,SUM($J$6:J1352),0)</f>
        <v>0</v>
      </c>
      <c r="M1352" s="464">
        <f>IF(K1352=1,SUM($K$6:K1352),0)</f>
        <v>0</v>
      </c>
      <c r="N1352" s="509">
        <f t="shared" si="105"/>
        <v>0</v>
      </c>
      <c r="O1352" s="464">
        <f t="shared" si="106"/>
        <v>0</v>
      </c>
      <c r="P1352" s="464">
        <f>IF(O1352=1,SUM($O$6:O1352),0)</f>
        <v>0</v>
      </c>
    </row>
    <row r="1353" customHeight="1" spans="1:16">
      <c r="A1353" s="483"/>
      <c r="B1353" s="493">
        <v>45</v>
      </c>
      <c r="C1353" s="203" t="s">
        <v>1367</v>
      </c>
      <c r="D1353" s="494" t="s">
        <v>24</v>
      </c>
      <c r="E1353" s="495" t="s">
        <v>968</v>
      </c>
      <c r="F1353" s="497">
        <v>2622840</v>
      </c>
      <c r="G1353" s="497">
        <v>2622840</v>
      </c>
      <c r="H1353" s="498"/>
      <c r="I1353" s="491">
        <f t="shared" si="107"/>
        <v>2622840</v>
      </c>
      <c r="J1353" s="507">
        <f t="shared" ref="J1353:J1416" si="108">IF(D1353="MDU-KD",1,0)</f>
        <v>0</v>
      </c>
      <c r="K1353" s="464">
        <f t="shared" ref="K1353:K1416" si="109">IF(D1353="HDW",1,0)</f>
        <v>0</v>
      </c>
      <c r="L1353" s="464">
        <f>IF(J1353=1,SUM($J$6:J1353),0)</f>
        <v>0</v>
      </c>
      <c r="M1353" s="464">
        <f>IF(K1353=1,SUM($K$6:K1353),0)</f>
        <v>0</v>
      </c>
      <c r="N1353" s="509">
        <f t="shared" ref="N1353:N1416" si="110">IF(L1353=0,M1353,L1353)</f>
        <v>0</v>
      </c>
      <c r="O1353" s="464">
        <f t="shared" ref="O1353:O1416" si="111">IF(E1353=0,0,IF(LEFT(C1353,11)="Tiang Beton",1,0))</f>
        <v>0</v>
      </c>
      <c r="P1353" s="464">
        <f>IF(O1353=1,SUM($O$6:O1353),0)</f>
        <v>0</v>
      </c>
    </row>
    <row r="1354" customHeight="1" spans="1:16">
      <c r="A1354" s="483"/>
      <c r="B1354" s="493">
        <v>46</v>
      </c>
      <c r="C1354" s="203" t="s">
        <v>1368</v>
      </c>
      <c r="D1354" s="494" t="s">
        <v>24</v>
      </c>
      <c r="E1354" s="495" t="s">
        <v>968</v>
      </c>
      <c r="F1354" s="497">
        <v>3598320</v>
      </c>
      <c r="G1354" s="497">
        <v>3598320</v>
      </c>
      <c r="H1354" s="498"/>
      <c r="I1354" s="491">
        <f t="shared" si="107"/>
        <v>3598320</v>
      </c>
      <c r="J1354" s="507">
        <f t="shared" si="108"/>
        <v>0</v>
      </c>
      <c r="K1354" s="464">
        <f t="shared" si="109"/>
        <v>0</v>
      </c>
      <c r="L1354" s="464">
        <f>IF(J1354=1,SUM($J$6:J1354),0)</f>
        <v>0</v>
      </c>
      <c r="M1354" s="464">
        <f>IF(K1354=1,SUM($K$6:K1354),0)</f>
        <v>0</v>
      </c>
      <c r="N1354" s="509">
        <f t="shared" si="110"/>
        <v>0</v>
      </c>
      <c r="O1354" s="464">
        <f t="shared" si="111"/>
        <v>0</v>
      </c>
      <c r="P1354" s="464">
        <f>IF(O1354=1,SUM($O$6:O1354),0)</f>
        <v>0</v>
      </c>
    </row>
    <row r="1355" customHeight="1" spans="1:16">
      <c r="A1355" s="483"/>
      <c r="B1355" s="493">
        <v>47</v>
      </c>
      <c r="C1355" s="203" t="s">
        <v>1369</v>
      </c>
      <c r="D1355" s="494" t="s">
        <v>24</v>
      </c>
      <c r="E1355" s="495" t="s">
        <v>968</v>
      </c>
      <c r="F1355" s="497">
        <v>3212880</v>
      </c>
      <c r="G1355" s="497">
        <v>3212880</v>
      </c>
      <c r="H1355" s="498"/>
      <c r="I1355" s="491">
        <f t="shared" si="107"/>
        <v>3212880</v>
      </c>
      <c r="J1355" s="507">
        <f t="shared" si="108"/>
        <v>0</v>
      </c>
      <c r="K1355" s="464">
        <f t="shared" si="109"/>
        <v>0</v>
      </c>
      <c r="L1355" s="464">
        <f>IF(J1355=1,SUM($J$6:J1355),0)</f>
        <v>0</v>
      </c>
      <c r="M1355" s="464">
        <f>IF(K1355=1,SUM($K$6:K1355),0)</f>
        <v>0</v>
      </c>
      <c r="N1355" s="509">
        <f t="shared" si="110"/>
        <v>0</v>
      </c>
      <c r="O1355" s="464">
        <f t="shared" si="111"/>
        <v>0</v>
      </c>
      <c r="P1355" s="464">
        <f>IF(O1355=1,SUM($O$6:O1355),0)</f>
        <v>0</v>
      </c>
    </row>
    <row r="1356" customHeight="1" spans="1:16">
      <c r="A1356" s="483"/>
      <c r="B1356" s="493">
        <v>48</v>
      </c>
      <c r="C1356" s="203" t="s">
        <v>1370</v>
      </c>
      <c r="D1356" s="494" t="s">
        <v>24</v>
      </c>
      <c r="E1356" s="495" t="s">
        <v>968</v>
      </c>
      <c r="F1356" s="497">
        <v>2366760</v>
      </c>
      <c r="G1356" s="497">
        <v>2366760</v>
      </c>
      <c r="H1356" s="498"/>
      <c r="I1356" s="491">
        <f t="shared" si="107"/>
        <v>2366760</v>
      </c>
      <c r="J1356" s="507">
        <f t="shared" si="108"/>
        <v>0</v>
      </c>
      <c r="K1356" s="464">
        <f t="shared" si="109"/>
        <v>0</v>
      </c>
      <c r="L1356" s="464">
        <f>IF(J1356=1,SUM($J$6:J1356),0)</f>
        <v>0</v>
      </c>
      <c r="M1356" s="464">
        <f>IF(K1356=1,SUM($K$6:K1356),0)</f>
        <v>0</v>
      </c>
      <c r="N1356" s="509">
        <f t="shared" si="110"/>
        <v>0</v>
      </c>
      <c r="O1356" s="464">
        <f t="shared" si="111"/>
        <v>0</v>
      </c>
      <c r="P1356" s="464">
        <f>IF(O1356=1,SUM($O$6:O1356),0)</f>
        <v>0</v>
      </c>
    </row>
    <row r="1357" customHeight="1" spans="1:16">
      <c r="A1357" s="483"/>
      <c r="B1357" s="493">
        <v>49</v>
      </c>
      <c r="C1357" s="203" t="s">
        <v>1371</v>
      </c>
      <c r="D1357" s="494" t="s">
        <v>24</v>
      </c>
      <c r="E1357" s="495" t="s">
        <v>968</v>
      </c>
      <c r="F1357" s="497">
        <v>2005080</v>
      </c>
      <c r="G1357" s="497">
        <v>2005080</v>
      </c>
      <c r="H1357" s="498"/>
      <c r="I1357" s="491">
        <f t="shared" si="107"/>
        <v>2005080</v>
      </c>
      <c r="J1357" s="507">
        <f t="shared" si="108"/>
        <v>0</v>
      </c>
      <c r="K1357" s="464">
        <f t="shared" si="109"/>
        <v>0</v>
      </c>
      <c r="L1357" s="464">
        <f>IF(J1357=1,SUM($J$6:J1357),0)</f>
        <v>0</v>
      </c>
      <c r="M1357" s="464">
        <f>IF(K1357=1,SUM($K$6:K1357),0)</f>
        <v>0</v>
      </c>
      <c r="N1357" s="509">
        <f t="shared" si="110"/>
        <v>0</v>
      </c>
      <c r="O1357" s="464">
        <f t="shared" si="111"/>
        <v>0</v>
      </c>
      <c r="P1357" s="464">
        <f>IF(O1357=1,SUM($O$6:O1357),0)</f>
        <v>0</v>
      </c>
    </row>
    <row r="1358" customHeight="1" spans="1:16">
      <c r="A1358" s="483"/>
      <c r="B1358" s="493">
        <v>50</v>
      </c>
      <c r="C1358" s="203" t="s">
        <v>1372</v>
      </c>
      <c r="D1358" s="494" t="s">
        <v>24</v>
      </c>
      <c r="E1358" s="495" t="s">
        <v>968</v>
      </c>
      <c r="F1358" s="497">
        <v>1801603.44910412</v>
      </c>
      <c r="G1358" s="497">
        <v>1801603.44910412</v>
      </c>
      <c r="H1358" s="498"/>
      <c r="I1358" s="491">
        <f t="shared" si="107"/>
        <v>1801603.44910412</v>
      </c>
      <c r="J1358" s="507">
        <f t="shared" si="108"/>
        <v>0</v>
      </c>
      <c r="K1358" s="464">
        <f t="shared" si="109"/>
        <v>0</v>
      </c>
      <c r="L1358" s="464">
        <f>IF(J1358=1,SUM($J$6:J1358),0)</f>
        <v>0</v>
      </c>
      <c r="M1358" s="464">
        <f>IF(K1358=1,SUM($K$6:K1358),0)</f>
        <v>0</v>
      </c>
      <c r="N1358" s="509">
        <f t="shared" si="110"/>
        <v>0</v>
      </c>
      <c r="O1358" s="464">
        <f t="shared" si="111"/>
        <v>0</v>
      </c>
      <c r="P1358" s="464">
        <f>IF(O1358=1,SUM($O$6:O1358),0)</f>
        <v>0</v>
      </c>
    </row>
    <row r="1359" customHeight="1" spans="1:16">
      <c r="A1359" s="483"/>
      <c r="B1359" s="493">
        <v>51</v>
      </c>
      <c r="C1359" s="203" t="s">
        <v>1373</v>
      </c>
      <c r="D1359" s="494" t="s">
        <v>24</v>
      </c>
      <c r="E1359" s="495" t="s">
        <v>968</v>
      </c>
      <c r="F1359" s="497">
        <v>1656351.39516408</v>
      </c>
      <c r="G1359" s="497">
        <v>1656351.39516408</v>
      </c>
      <c r="H1359" s="498"/>
      <c r="I1359" s="491">
        <f t="shared" si="107"/>
        <v>1656351.39516408</v>
      </c>
      <c r="J1359" s="507">
        <f t="shared" si="108"/>
        <v>0</v>
      </c>
      <c r="K1359" s="464">
        <f t="shared" si="109"/>
        <v>0</v>
      </c>
      <c r="L1359" s="464">
        <f>IF(J1359=1,SUM($J$6:J1359),0)</f>
        <v>0</v>
      </c>
      <c r="M1359" s="464">
        <f>IF(K1359=1,SUM($K$6:K1359),0)</f>
        <v>0</v>
      </c>
      <c r="N1359" s="509">
        <f t="shared" si="110"/>
        <v>0</v>
      </c>
      <c r="O1359" s="464">
        <f t="shared" si="111"/>
        <v>0</v>
      </c>
      <c r="P1359" s="464">
        <f>IF(O1359=1,SUM($O$6:O1359),0)</f>
        <v>0</v>
      </c>
    </row>
    <row r="1360" customHeight="1" spans="1:16">
      <c r="A1360" s="483"/>
      <c r="B1360" s="493">
        <v>52</v>
      </c>
      <c r="C1360" s="203" t="s">
        <v>1374</v>
      </c>
      <c r="D1360" s="494" t="s">
        <v>24</v>
      </c>
      <c r="E1360" s="495" t="s">
        <v>968</v>
      </c>
      <c r="F1360" s="497">
        <v>1520640</v>
      </c>
      <c r="G1360" s="497">
        <v>1520640</v>
      </c>
      <c r="H1360" s="498"/>
      <c r="I1360" s="491">
        <f t="shared" si="107"/>
        <v>1520640</v>
      </c>
      <c r="J1360" s="507">
        <f t="shared" si="108"/>
        <v>0</v>
      </c>
      <c r="K1360" s="464">
        <f t="shared" si="109"/>
        <v>0</v>
      </c>
      <c r="L1360" s="464">
        <f>IF(J1360=1,SUM($J$6:J1360),0)</f>
        <v>0</v>
      </c>
      <c r="M1360" s="464">
        <f>IF(K1360=1,SUM($K$6:K1360),0)</f>
        <v>0</v>
      </c>
      <c r="N1360" s="509">
        <f t="shared" si="110"/>
        <v>0</v>
      </c>
      <c r="O1360" s="464">
        <f t="shared" si="111"/>
        <v>0</v>
      </c>
      <c r="P1360" s="464">
        <f>IF(O1360=1,SUM($O$6:O1360),0)</f>
        <v>0</v>
      </c>
    </row>
    <row r="1361" customHeight="1" spans="1:16">
      <c r="A1361" s="483"/>
      <c r="B1361" s="493">
        <v>53</v>
      </c>
      <c r="C1361" s="203" t="s">
        <v>1375</v>
      </c>
      <c r="D1361" s="494" t="s">
        <v>24</v>
      </c>
      <c r="E1361" s="495" t="s">
        <v>968</v>
      </c>
      <c r="F1361" s="497">
        <v>1518000</v>
      </c>
      <c r="G1361" s="497">
        <v>1518000</v>
      </c>
      <c r="H1361" s="498"/>
      <c r="I1361" s="491">
        <f t="shared" si="107"/>
        <v>1518000</v>
      </c>
      <c r="J1361" s="507">
        <f t="shared" si="108"/>
        <v>0</v>
      </c>
      <c r="K1361" s="464">
        <f t="shared" si="109"/>
        <v>0</v>
      </c>
      <c r="L1361" s="464">
        <f>IF(J1361=1,SUM($J$6:J1361),0)</f>
        <v>0</v>
      </c>
      <c r="M1361" s="464">
        <f>IF(K1361=1,SUM($K$6:K1361),0)</f>
        <v>0</v>
      </c>
      <c r="N1361" s="509">
        <f t="shared" si="110"/>
        <v>0</v>
      </c>
      <c r="O1361" s="464">
        <f t="shared" si="111"/>
        <v>0</v>
      </c>
      <c r="P1361" s="464">
        <f>IF(O1361=1,SUM($O$6:O1361),0)</f>
        <v>0</v>
      </c>
    </row>
    <row r="1362" customHeight="1" spans="1:16">
      <c r="A1362" s="483"/>
      <c r="B1362" s="493">
        <v>54</v>
      </c>
      <c r="C1362" s="203" t="s">
        <v>1376</v>
      </c>
      <c r="D1362" s="494" t="s">
        <v>24</v>
      </c>
      <c r="E1362" s="495" t="s">
        <v>968</v>
      </c>
      <c r="F1362" s="497">
        <v>1343760</v>
      </c>
      <c r="G1362" s="497">
        <v>1343760</v>
      </c>
      <c r="H1362" s="498"/>
      <c r="I1362" s="491">
        <f t="shared" si="107"/>
        <v>1343760</v>
      </c>
      <c r="J1362" s="507">
        <f t="shared" si="108"/>
        <v>0</v>
      </c>
      <c r="K1362" s="464">
        <f t="shared" si="109"/>
        <v>0</v>
      </c>
      <c r="L1362" s="464">
        <f>IF(J1362=1,SUM($J$6:J1362),0)</f>
        <v>0</v>
      </c>
      <c r="M1362" s="464">
        <f>IF(K1362=1,SUM($K$6:K1362),0)</f>
        <v>0</v>
      </c>
      <c r="N1362" s="509">
        <f t="shared" si="110"/>
        <v>0</v>
      </c>
      <c r="O1362" s="464">
        <f t="shared" si="111"/>
        <v>0</v>
      </c>
      <c r="P1362" s="464">
        <f>IF(O1362=1,SUM($O$6:O1362),0)</f>
        <v>0</v>
      </c>
    </row>
    <row r="1363" customHeight="1" spans="1:16">
      <c r="A1363" s="483"/>
      <c r="B1363" s="493">
        <v>55</v>
      </c>
      <c r="C1363" s="203" t="s">
        <v>1377</v>
      </c>
      <c r="D1363" s="494" t="s">
        <v>24</v>
      </c>
      <c r="E1363" s="495" t="s">
        <v>968</v>
      </c>
      <c r="F1363" s="497">
        <v>7945699.57729133</v>
      </c>
      <c r="G1363" s="497">
        <v>7945699.57729133</v>
      </c>
      <c r="H1363" s="498"/>
      <c r="I1363" s="491">
        <f t="shared" si="107"/>
        <v>7945699.57729133</v>
      </c>
      <c r="J1363" s="507">
        <f t="shared" si="108"/>
        <v>0</v>
      </c>
      <c r="K1363" s="464">
        <f t="shared" si="109"/>
        <v>0</v>
      </c>
      <c r="L1363" s="464">
        <f>IF(J1363=1,SUM($J$6:J1363),0)</f>
        <v>0</v>
      </c>
      <c r="M1363" s="464">
        <f>IF(K1363=1,SUM($K$6:K1363),0)</f>
        <v>0</v>
      </c>
      <c r="N1363" s="509">
        <f t="shared" si="110"/>
        <v>0</v>
      </c>
      <c r="O1363" s="464">
        <f t="shared" si="111"/>
        <v>0</v>
      </c>
      <c r="P1363" s="464">
        <f>IF(O1363=1,SUM($O$6:O1363),0)</f>
        <v>0</v>
      </c>
    </row>
    <row r="1364" customHeight="1" spans="1:16">
      <c r="A1364" s="483"/>
      <c r="B1364" s="493"/>
      <c r="C1364" s="203"/>
      <c r="D1364" s="494" t="s">
        <v>122</v>
      </c>
      <c r="E1364" s="495"/>
      <c r="F1364" s="497">
        <v>0</v>
      </c>
      <c r="G1364" s="497">
        <v>0</v>
      </c>
      <c r="H1364" s="498"/>
      <c r="I1364" s="491">
        <f t="shared" si="107"/>
        <v>0</v>
      </c>
      <c r="J1364" s="507">
        <f t="shared" si="108"/>
        <v>0</v>
      </c>
      <c r="K1364" s="464">
        <f t="shared" si="109"/>
        <v>0</v>
      </c>
      <c r="L1364" s="464">
        <f>IF(J1364=1,SUM($J$6:J1364),0)</f>
        <v>0</v>
      </c>
      <c r="M1364" s="464">
        <f>IF(K1364=1,SUM($K$6:K1364),0)</f>
        <v>0</v>
      </c>
      <c r="N1364" s="509">
        <f t="shared" si="110"/>
        <v>0</v>
      </c>
      <c r="O1364" s="464">
        <f t="shared" si="111"/>
        <v>0</v>
      </c>
      <c r="P1364" s="464">
        <f>IF(O1364=1,SUM($O$6:O1364),0)</f>
        <v>0</v>
      </c>
    </row>
    <row r="1365" customHeight="1" spans="1:16">
      <c r="A1365" s="483"/>
      <c r="B1365" s="493" t="s">
        <v>705</v>
      </c>
      <c r="C1365" s="203" t="s">
        <v>959</v>
      </c>
      <c r="D1365" s="494" t="s">
        <v>122</v>
      </c>
      <c r="E1365" s="495"/>
      <c r="F1365" s="497">
        <v>0</v>
      </c>
      <c r="G1365" s="497">
        <v>0</v>
      </c>
      <c r="H1365" s="498"/>
      <c r="I1365" s="491">
        <f t="shared" si="107"/>
        <v>0</v>
      </c>
      <c r="J1365" s="507">
        <f t="shared" si="108"/>
        <v>0</v>
      </c>
      <c r="K1365" s="464">
        <f t="shared" si="109"/>
        <v>0</v>
      </c>
      <c r="L1365" s="464">
        <f>IF(J1365=1,SUM($J$6:J1365),0)</f>
        <v>0</v>
      </c>
      <c r="M1365" s="464">
        <f>IF(K1365=1,SUM($K$6:K1365),0)</f>
        <v>0</v>
      </c>
      <c r="N1365" s="509">
        <f t="shared" si="110"/>
        <v>0</v>
      </c>
      <c r="O1365" s="464">
        <f t="shared" si="111"/>
        <v>0</v>
      </c>
      <c r="P1365" s="464">
        <f>IF(O1365=1,SUM($O$6:O1365),0)</f>
        <v>0</v>
      </c>
    </row>
    <row r="1366" customHeight="1" spans="1:16">
      <c r="A1366" s="483"/>
      <c r="B1366" s="493">
        <v>1</v>
      </c>
      <c r="C1366" s="203" t="s">
        <v>1378</v>
      </c>
      <c r="D1366" s="494" t="s">
        <v>24</v>
      </c>
      <c r="E1366" s="495" t="s">
        <v>968</v>
      </c>
      <c r="F1366" s="497">
        <v>3426000</v>
      </c>
      <c r="G1366" s="497">
        <v>3426000</v>
      </c>
      <c r="H1366" s="498"/>
      <c r="I1366" s="491">
        <f t="shared" si="107"/>
        <v>3426000</v>
      </c>
      <c r="J1366" s="507">
        <f t="shared" si="108"/>
        <v>0</v>
      </c>
      <c r="K1366" s="464">
        <f t="shared" si="109"/>
        <v>0</v>
      </c>
      <c r="L1366" s="464">
        <f>IF(J1366=1,SUM($J$6:J1366),0)</f>
        <v>0</v>
      </c>
      <c r="M1366" s="464">
        <f>IF(K1366=1,SUM($K$6:K1366),0)</f>
        <v>0</v>
      </c>
      <c r="N1366" s="509">
        <f t="shared" si="110"/>
        <v>0</v>
      </c>
      <c r="O1366" s="464">
        <f t="shared" si="111"/>
        <v>0</v>
      </c>
      <c r="P1366" s="464">
        <f>IF(O1366=1,SUM($O$6:O1366),0)</f>
        <v>0</v>
      </c>
    </row>
    <row r="1367" customHeight="1" spans="1:16">
      <c r="A1367" s="483"/>
      <c r="B1367" s="493">
        <v>2</v>
      </c>
      <c r="C1367" s="203" t="s">
        <v>1379</v>
      </c>
      <c r="D1367" s="494" t="s">
        <v>24</v>
      </c>
      <c r="E1367" s="495" t="s">
        <v>968</v>
      </c>
      <c r="F1367" s="497">
        <v>2880000</v>
      </c>
      <c r="G1367" s="497">
        <v>2880000</v>
      </c>
      <c r="H1367" s="498"/>
      <c r="I1367" s="491">
        <f t="shared" si="107"/>
        <v>2880000</v>
      </c>
      <c r="J1367" s="507">
        <f t="shared" si="108"/>
        <v>0</v>
      </c>
      <c r="K1367" s="464">
        <f t="shared" si="109"/>
        <v>0</v>
      </c>
      <c r="L1367" s="464">
        <f>IF(J1367=1,SUM($J$6:J1367),0)</f>
        <v>0</v>
      </c>
      <c r="M1367" s="464">
        <f>IF(K1367=1,SUM($K$6:K1367),0)</f>
        <v>0</v>
      </c>
      <c r="N1367" s="509">
        <f t="shared" si="110"/>
        <v>0</v>
      </c>
      <c r="O1367" s="464">
        <f t="shared" si="111"/>
        <v>0</v>
      </c>
      <c r="P1367" s="464">
        <f>IF(O1367=1,SUM($O$6:O1367),0)</f>
        <v>0</v>
      </c>
    </row>
    <row r="1368" customHeight="1" spans="1:16">
      <c r="A1368" s="483"/>
      <c r="B1368" s="493">
        <v>3</v>
      </c>
      <c r="C1368" s="203" t="s">
        <v>1380</v>
      </c>
      <c r="D1368" s="494" t="s">
        <v>24</v>
      </c>
      <c r="E1368" s="495" t="s">
        <v>968</v>
      </c>
      <c r="F1368" s="497">
        <v>2649600</v>
      </c>
      <c r="G1368" s="497">
        <v>2649600</v>
      </c>
      <c r="H1368" s="498"/>
      <c r="I1368" s="491">
        <f t="shared" si="107"/>
        <v>2649600</v>
      </c>
      <c r="J1368" s="507">
        <f t="shared" si="108"/>
        <v>0</v>
      </c>
      <c r="K1368" s="464">
        <f t="shared" si="109"/>
        <v>0</v>
      </c>
      <c r="L1368" s="464">
        <f>IF(J1368=1,SUM($J$6:J1368),0)</f>
        <v>0</v>
      </c>
      <c r="M1368" s="464">
        <f>IF(K1368=1,SUM($K$6:K1368),0)</f>
        <v>0</v>
      </c>
      <c r="N1368" s="509">
        <f t="shared" si="110"/>
        <v>0</v>
      </c>
      <c r="O1368" s="464">
        <f t="shared" si="111"/>
        <v>0</v>
      </c>
      <c r="P1368" s="464">
        <f>IF(O1368=1,SUM($O$6:O1368),0)</f>
        <v>0</v>
      </c>
    </row>
    <row r="1369" customHeight="1" spans="1:16">
      <c r="A1369" s="483"/>
      <c r="B1369" s="493">
        <v>4</v>
      </c>
      <c r="C1369" s="203" t="s">
        <v>1381</v>
      </c>
      <c r="D1369" s="494" t="s">
        <v>24</v>
      </c>
      <c r="E1369" s="495" t="s">
        <v>968</v>
      </c>
      <c r="F1369" s="497">
        <v>1971600</v>
      </c>
      <c r="G1369" s="497">
        <v>1971600</v>
      </c>
      <c r="H1369" s="498"/>
      <c r="I1369" s="491">
        <f t="shared" si="107"/>
        <v>1971600</v>
      </c>
      <c r="J1369" s="507">
        <f t="shared" si="108"/>
        <v>0</v>
      </c>
      <c r="K1369" s="464">
        <f t="shared" si="109"/>
        <v>0</v>
      </c>
      <c r="L1369" s="464">
        <f>IF(J1369=1,SUM($J$6:J1369),0)</f>
        <v>0</v>
      </c>
      <c r="M1369" s="464">
        <f>IF(K1369=1,SUM($K$6:K1369),0)</f>
        <v>0</v>
      </c>
      <c r="N1369" s="509">
        <f t="shared" si="110"/>
        <v>0</v>
      </c>
      <c r="O1369" s="464">
        <f t="shared" si="111"/>
        <v>0</v>
      </c>
      <c r="P1369" s="464">
        <f>IF(O1369=1,SUM($O$6:O1369),0)</f>
        <v>0</v>
      </c>
    </row>
    <row r="1370" customHeight="1" spans="1:16">
      <c r="A1370" s="483"/>
      <c r="B1370" s="493">
        <v>5</v>
      </c>
      <c r="C1370" s="203" t="s">
        <v>1382</v>
      </c>
      <c r="D1370" s="494" t="s">
        <v>24</v>
      </c>
      <c r="E1370" s="495" t="s">
        <v>968</v>
      </c>
      <c r="F1370" s="497">
        <v>1340400</v>
      </c>
      <c r="G1370" s="497">
        <v>1340400</v>
      </c>
      <c r="H1370" s="498"/>
      <c r="I1370" s="491">
        <f t="shared" si="107"/>
        <v>1340400</v>
      </c>
      <c r="J1370" s="507">
        <f t="shared" si="108"/>
        <v>0</v>
      </c>
      <c r="K1370" s="464">
        <f t="shared" si="109"/>
        <v>0</v>
      </c>
      <c r="L1370" s="464">
        <f>IF(J1370=1,SUM($J$6:J1370),0)</f>
        <v>0</v>
      </c>
      <c r="M1370" s="464">
        <f>IF(K1370=1,SUM($K$6:K1370),0)</f>
        <v>0</v>
      </c>
      <c r="N1370" s="509">
        <f t="shared" si="110"/>
        <v>0</v>
      </c>
      <c r="O1370" s="464">
        <f t="shared" si="111"/>
        <v>0</v>
      </c>
      <c r="P1370" s="464">
        <f>IF(O1370=1,SUM($O$6:O1370),0)</f>
        <v>0</v>
      </c>
    </row>
    <row r="1371" customHeight="1" spans="1:16">
      <c r="A1371" s="483"/>
      <c r="B1371" s="493">
        <v>6</v>
      </c>
      <c r="C1371" s="203" t="s">
        <v>1383</v>
      </c>
      <c r="D1371" s="494" t="s">
        <v>24</v>
      </c>
      <c r="E1371" s="495" t="s">
        <v>968</v>
      </c>
      <c r="F1371" s="497">
        <v>2682000</v>
      </c>
      <c r="G1371" s="497">
        <v>2682000</v>
      </c>
      <c r="H1371" s="498"/>
      <c r="I1371" s="491">
        <f t="shared" si="107"/>
        <v>2682000</v>
      </c>
      <c r="J1371" s="507">
        <f t="shared" si="108"/>
        <v>0</v>
      </c>
      <c r="K1371" s="464">
        <f t="shared" si="109"/>
        <v>0</v>
      </c>
      <c r="L1371" s="464">
        <f>IF(J1371=1,SUM($J$6:J1371),0)</f>
        <v>0</v>
      </c>
      <c r="M1371" s="464">
        <f>IF(K1371=1,SUM($K$6:K1371),0)</f>
        <v>0</v>
      </c>
      <c r="N1371" s="509">
        <f t="shared" si="110"/>
        <v>0</v>
      </c>
      <c r="O1371" s="464">
        <f t="shared" si="111"/>
        <v>0</v>
      </c>
      <c r="P1371" s="464">
        <f>IF(O1371=1,SUM($O$6:O1371),0)</f>
        <v>0</v>
      </c>
    </row>
    <row r="1372" customHeight="1" spans="1:16">
      <c r="A1372" s="483"/>
      <c r="B1372" s="493">
        <v>7</v>
      </c>
      <c r="C1372" s="203" t="s">
        <v>1384</v>
      </c>
      <c r="D1372" s="494" t="s">
        <v>24</v>
      </c>
      <c r="E1372" s="495" t="s">
        <v>968</v>
      </c>
      <c r="F1372" s="497">
        <v>2148000</v>
      </c>
      <c r="G1372" s="497">
        <v>2148000</v>
      </c>
      <c r="H1372" s="498"/>
      <c r="I1372" s="491">
        <f t="shared" si="107"/>
        <v>2148000</v>
      </c>
      <c r="J1372" s="507">
        <f t="shared" si="108"/>
        <v>0</v>
      </c>
      <c r="K1372" s="464">
        <f t="shared" si="109"/>
        <v>0</v>
      </c>
      <c r="L1372" s="464">
        <f>IF(J1372=1,SUM($J$6:J1372),0)</f>
        <v>0</v>
      </c>
      <c r="M1372" s="464">
        <f>IF(K1372=1,SUM($K$6:K1372),0)</f>
        <v>0</v>
      </c>
      <c r="N1372" s="509">
        <f t="shared" si="110"/>
        <v>0</v>
      </c>
      <c r="O1372" s="464">
        <f t="shared" si="111"/>
        <v>0</v>
      </c>
      <c r="P1372" s="464">
        <f>IF(O1372=1,SUM($O$6:O1372),0)</f>
        <v>0</v>
      </c>
    </row>
    <row r="1373" customHeight="1" spans="1:16">
      <c r="A1373" s="483"/>
      <c r="B1373" s="493"/>
      <c r="C1373" s="203"/>
      <c r="D1373" s="494" t="s">
        <v>122</v>
      </c>
      <c r="E1373" s="495"/>
      <c r="F1373" s="497">
        <v>0</v>
      </c>
      <c r="G1373" s="497">
        <v>0</v>
      </c>
      <c r="H1373" s="498"/>
      <c r="I1373" s="491">
        <f t="shared" si="107"/>
        <v>0</v>
      </c>
      <c r="J1373" s="507">
        <f t="shared" si="108"/>
        <v>0</v>
      </c>
      <c r="K1373" s="464">
        <f t="shared" si="109"/>
        <v>0</v>
      </c>
      <c r="L1373" s="464">
        <f>IF(J1373=1,SUM($J$6:J1373),0)</f>
        <v>0</v>
      </c>
      <c r="M1373" s="464">
        <f>IF(K1373=1,SUM($K$6:K1373),0)</f>
        <v>0</v>
      </c>
      <c r="N1373" s="509">
        <f t="shared" si="110"/>
        <v>0</v>
      </c>
      <c r="O1373" s="464">
        <f t="shared" si="111"/>
        <v>0</v>
      </c>
      <c r="P1373" s="464">
        <f>IF(O1373=1,SUM($O$6:O1373),0)</f>
        <v>0</v>
      </c>
    </row>
    <row r="1374" customHeight="1" spans="1:16">
      <c r="A1374" s="483"/>
      <c r="B1374" s="493" t="s">
        <v>705</v>
      </c>
      <c r="C1374" s="203" t="s">
        <v>172</v>
      </c>
      <c r="D1374" s="494" t="s">
        <v>122</v>
      </c>
      <c r="E1374" s="495"/>
      <c r="F1374" s="497">
        <v>0</v>
      </c>
      <c r="G1374" s="497">
        <v>0</v>
      </c>
      <c r="H1374" s="523"/>
      <c r="I1374" s="491">
        <f t="shared" si="107"/>
        <v>0</v>
      </c>
      <c r="J1374" s="507">
        <f t="shared" si="108"/>
        <v>0</v>
      </c>
      <c r="K1374" s="464">
        <f t="shared" si="109"/>
        <v>0</v>
      </c>
      <c r="L1374" s="464">
        <f>IF(J1374=1,SUM($J$6:J1374),0)</f>
        <v>0</v>
      </c>
      <c r="M1374" s="464">
        <f>IF(K1374=1,SUM($K$6:K1374),0)</f>
        <v>0</v>
      </c>
      <c r="N1374" s="509">
        <f t="shared" si="110"/>
        <v>0</v>
      </c>
      <c r="O1374" s="464">
        <f t="shared" si="111"/>
        <v>0</v>
      </c>
      <c r="P1374" s="464">
        <f>IF(O1374=1,SUM($O$6:O1374),0)</f>
        <v>0</v>
      </c>
    </row>
    <row r="1375" customHeight="1" spans="1:16">
      <c r="A1375" s="483"/>
      <c r="B1375" s="493">
        <v>1</v>
      </c>
      <c r="C1375" s="203" t="s">
        <v>1385</v>
      </c>
      <c r="D1375" s="494" t="s">
        <v>24</v>
      </c>
      <c r="E1375" s="495" t="s">
        <v>53</v>
      </c>
      <c r="F1375" s="497">
        <v>213420</v>
      </c>
      <c r="G1375" s="497">
        <v>213420</v>
      </c>
      <c r="H1375" s="523"/>
      <c r="I1375" s="491">
        <f t="shared" si="107"/>
        <v>213420</v>
      </c>
      <c r="J1375" s="507">
        <f t="shared" si="108"/>
        <v>0</v>
      </c>
      <c r="K1375" s="464">
        <f t="shared" si="109"/>
        <v>0</v>
      </c>
      <c r="L1375" s="464">
        <f>IF(J1375=1,SUM($J$6:J1375),0)</f>
        <v>0</v>
      </c>
      <c r="M1375" s="464">
        <f>IF(K1375=1,SUM($K$6:K1375),0)</f>
        <v>0</v>
      </c>
      <c r="N1375" s="509">
        <f t="shared" si="110"/>
        <v>0</v>
      </c>
      <c r="O1375" s="464">
        <f t="shared" si="111"/>
        <v>0</v>
      </c>
      <c r="P1375" s="464">
        <f>IF(O1375=1,SUM($O$6:O1375),0)</f>
        <v>0</v>
      </c>
    </row>
    <row r="1376" customHeight="1" spans="1:16">
      <c r="A1376" s="483"/>
      <c r="B1376" s="493">
        <v>2</v>
      </c>
      <c r="C1376" s="203" t="s">
        <v>1386</v>
      </c>
      <c r="D1376" s="494" t="s">
        <v>24</v>
      </c>
      <c r="E1376" s="495" t="s">
        <v>53</v>
      </c>
      <c r="F1376" s="497">
        <v>207840</v>
      </c>
      <c r="G1376" s="497">
        <v>207840</v>
      </c>
      <c r="H1376" s="523"/>
      <c r="I1376" s="491">
        <f t="shared" si="107"/>
        <v>207840</v>
      </c>
      <c r="J1376" s="507">
        <f t="shared" si="108"/>
        <v>0</v>
      </c>
      <c r="K1376" s="464">
        <f t="shared" si="109"/>
        <v>0</v>
      </c>
      <c r="L1376" s="464">
        <f>IF(J1376=1,SUM($J$6:J1376),0)</f>
        <v>0</v>
      </c>
      <c r="M1376" s="464">
        <f>IF(K1376=1,SUM($K$6:K1376),0)</f>
        <v>0</v>
      </c>
      <c r="N1376" s="509">
        <f t="shared" si="110"/>
        <v>0</v>
      </c>
      <c r="O1376" s="464">
        <f t="shared" si="111"/>
        <v>0</v>
      </c>
      <c r="P1376" s="464">
        <f>IF(O1376=1,SUM($O$6:O1376),0)</f>
        <v>0</v>
      </c>
    </row>
    <row r="1377" customHeight="1" spans="1:16">
      <c r="A1377" s="483"/>
      <c r="B1377" s="493">
        <v>3</v>
      </c>
      <c r="C1377" s="203" t="s">
        <v>1387</v>
      </c>
      <c r="D1377" s="494" t="s">
        <v>24</v>
      </c>
      <c r="E1377" s="495" t="s">
        <v>53</v>
      </c>
      <c r="F1377" s="497">
        <v>342990</v>
      </c>
      <c r="G1377" s="497">
        <v>342990</v>
      </c>
      <c r="H1377" s="523"/>
      <c r="I1377" s="491">
        <f t="shared" si="107"/>
        <v>342990</v>
      </c>
      <c r="J1377" s="507">
        <f t="shared" si="108"/>
        <v>0</v>
      </c>
      <c r="K1377" s="464">
        <f t="shared" si="109"/>
        <v>0</v>
      </c>
      <c r="L1377" s="464">
        <f>IF(J1377=1,SUM($J$6:J1377),0)</f>
        <v>0</v>
      </c>
      <c r="M1377" s="464">
        <f>IF(K1377=1,SUM($K$6:K1377),0)</f>
        <v>0</v>
      </c>
      <c r="N1377" s="509">
        <f t="shared" si="110"/>
        <v>0</v>
      </c>
      <c r="O1377" s="464">
        <f t="shared" si="111"/>
        <v>0</v>
      </c>
      <c r="P1377" s="464">
        <f>IF(O1377=1,SUM($O$6:O1377),0)</f>
        <v>0</v>
      </c>
    </row>
    <row r="1378" customHeight="1" spans="1:16">
      <c r="A1378" s="483"/>
      <c r="B1378" s="493">
        <v>4</v>
      </c>
      <c r="C1378" s="203" t="s">
        <v>1388</v>
      </c>
      <c r="D1378" s="494" t="s">
        <v>24</v>
      </c>
      <c r="E1378" s="495" t="s">
        <v>53</v>
      </c>
      <c r="F1378" s="497">
        <v>709680</v>
      </c>
      <c r="G1378" s="497">
        <v>709680</v>
      </c>
      <c r="H1378" s="523"/>
      <c r="I1378" s="491">
        <f t="shared" si="107"/>
        <v>709680</v>
      </c>
      <c r="J1378" s="507">
        <f t="shared" si="108"/>
        <v>0</v>
      </c>
      <c r="K1378" s="464">
        <f t="shared" si="109"/>
        <v>0</v>
      </c>
      <c r="L1378" s="464">
        <f>IF(J1378=1,SUM($J$6:J1378),0)</f>
        <v>0</v>
      </c>
      <c r="M1378" s="464">
        <f>IF(K1378=1,SUM($K$6:K1378),0)</f>
        <v>0</v>
      </c>
      <c r="N1378" s="509">
        <f t="shared" si="110"/>
        <v>0</v>
      </c>
      <c r="O1378" s="464">
        <f t="shared" si="111"/>
        <v>0</v>
      </c>
      <c r="P1378" s="464">
        <f>IF(O1378=1,SUM($O$6:O1378),0)</f>
        <v>0</v>
      </c>
    </row>
    <row r="1379" customHeight="1" spans="1:16">
      <c r="A1379" s="483"/>
      <c r="B1379" s="493">
        <v>5</v>
      </c>
      <c r="C1379" s="203" t="s">
        <v>1389</v>
      </c>
      <c r="D1379" s="494" t="s">
        <v>24</v>
      </c>
      <c r="E1379" s="495" t="s">
        <v>53</v>
      </c>
      <c r="F1379" s="497">
        <v>1771980</v>
      </c>
      <c r="G1379" s="497">
        <v>1771980</v>
      </c>
      <c r="H1379" s="523"/>
      <c r="I1379" s="491">
        <f t="shared" si="107"/>
        <v>1771980</v>
      </c>
      <c r="J1379" s="507">
        <f t="shared" si="108"/>
        <v>0</v>
      </c>
      <c r="K1379" s="464">
        <f t="shared" si="109"/>
        <v>0</v>
      </c>
      <c r="L1379" s="464">
        <f>IF(J1379=1,SUM($J$6:J1379),0)</f>
        <v>0</v>
      </c>
      <c r="M1379" s="464">
        <f>IF(K1379=1,SUM($K$6:K1379),0)</f>
        <v>0</v>
      </c>
      <c r="N1379" s="509">
        <f t="shared" si="110"/>
        <v>0</v>
      </c>
      <c r="O1379" s="464">
        <f t="shared" si="111"/>
        <v>0</v>
      </c>
      <c r="P1379" s="464">
        <f>IF(O1379=1,SUM($O$6:O1379),0)</f>
        <v>0</v>
      </c>
    </row>
    <row r="1380" customHeight="1" spans="1:16">
      <c r="A1380" s="483"/>
      <c r="B1380" s="493">
        <v>6</v>
      </c>
      <c r="C1380" s="203" t="s">
        <v>1390</v>
      </c>
      <c r="D1380" s="494" t="s">
        <v>24</v>
      </c>
      <c r="E1380" s="495" t="s">
        <v>53</v>
      </c>
      <c r="F1380" s="497">
        <v>976440</v>
      </c>
      <c r="G1380" s="497">
        <v>976440</v>
      </c>
      <c r="H1380" s="523"/>
      <c r="I1380" s="491">
        <f t="shared" si="107"/>
        <v>976440</v>
      </c>
      <c r="J1380" s="507">
        <f t="shared" si="108"/>
        <v>0</v>
      </c>
      <c r="K1380" s="464">
        <f t="shared" si="109"/>
        <v>0</v>
      </c>
      <c r="L1380" s="464">
        <f>IF(J1380=1,SUM($J$6:J1380),0)</f>
        <v>0</v>
      </c>
      <c r="M1380" s="464">
        <f>IF(K1380=1,SUM($K$6:K1380),0)</f>
        <v>0</v>
      </c>
      <c r="N1380" s="509">
        <f t="shared" si="110"/>
        <v>0</v>
      </c>
      <c r="O1380" s="464">
        <f t="shared" si="111"/>
        <v>0</v>
      </c>
      <c r="P1380" s="464">
        <f>IF(O1380=1,SUM($O$6:O1380),0)</f>
        <v>0</v>
      </c>
    </row>
    <row r="1381" customHeight="1" spans="1:16">
      <c r="A1381" s="483"/>
      <c r="B1381" s="493">
        <v>7</v>
      </c>
      <c r="C1381" s="203" t="s">
        <v>1391</v>
      </c>
      <c r="D1381" s="494" t="s">
        <v>24</v>
      </c>
      <c r="E1381" s="495" t="s">
        <v>53</v>
      </c>
      <c r="F1381" s="497">
        <v>2211900</v>
      </c>
      <c r="G1381" s="497">
        <v>2211900</v>
      </c>
      <c r="H1381" s="523"/>
      <c r="I1381" s="491">
        <f t="shared" si="107"/>
        <v>2211900</v>
      </c>
      <c r="J1381" s="507">
        <f t="shared" si="108"/>
        <v>0</v>
      </c>
      <c r="K1381" s="464">
        <f t="shared" si="109"/>
        <v>0</v>
      </c>
      <c r="L1381" s="464">
        <f>IF(J1381=1,SUM($J$6:J1381),0)</f>
        <v>0</v>
      </c>
      <c r="M1381" s="464">
        <f>IF(K1381=1,SUM($K$6:K1381),0)</f>
        <v>0</v>
      </c>
      <c r="N1381" s="509">
        <f t="shared" si="110"/>
        <v>0</v>
      </c>
      <c r="O1381" s="464">
        <f t="shared" si="111"/>
        <v>0</v>
      </c>
      <c r="P1381" s="464">
        <f>IF(O1381=1,SUM($O$6:O1381),0)</f>
        <v>0</v>
      </c>
    </row>
    <row r="1382" customHeight="1" spans="1:16">
      <c r="A1382" s="483"/>
      <c r="B1382" s="493">
        <v>8</v>
      </c>
      <c r="C1382" s="203" t="s">
        <v>1392</v>
      </c>
      <c r="D1382" s="494" t="s">
        <v>24</v>
      </c>
      <c r="E1382" s="495" t="s">
        <v>53</v>
      </c>
      <c r="F1382" s="497">
        <v>2270640</v>
      </c>
      <c r="G1382" s="497">
        <v>2270640</v>
      </c>
      <c r="H1382" s="523"/>
      <c r="I1382" s="491">
        <f t="shared" ref="I1382:I1395" si="112">IF($I$5=$G$4,G1382,(IF($I$5=$F$4,F1382,0)))</f>
        <v>2270640</v>
      </c>
      <c r="J1382" s="507">
        <f t="shared" si="108"/>
        <v>0</v>
      </c>
      <c r="K1382" s="464">
        <f t="shared" si="109"/>
        <v>0</v>
      </c>
      <c r="L1382" s="464">
        <f>IF(J1382=1,SUM($J$6:J1382),0)</f>
        <v>0</v>
      </c>
      <c r="M1382" s="464">
        <f>IF(K1382=1,SUM($K$6:K1382),0)</f>
        <v>0</v>
      </c>
      <c r="N1382" s="509">
        <f t="shared" si="110"/>
        <v>0</v>
      </c>
      <c r="O1382" s="464">
        <f t="shared" si="111"/>
        <v>0</v>
      </c>
      <c r="P1382" s="464">
        <f>IF(O1382=1,SUM($O$6:O1382),0)</f>
        <v>0</v>
      </c>
    </row>
    <row r="1383" customHeight="1" spans="1:16">
      <c r="A1383" s="483"/>
      <c r="B1383" s="493">
        <v>9</v>
      </c>
      <c r="C1383" s="203" t="s">
        <v>1393</v>
      </c>
      <c r="D1383" s="494" t="s">
        <v>24</v>
      </c>
      <c r="E1383" s="495" t="s">
        <v>53</v>
      </c>
      <c r="F1383" s="497">
        <v>2476740</v>
      </c>
      <c r="G1383" s="497">
        <v>2476740</v>
      </c>
      <c r="H1383" s="523"/>
      <c r="I1383" s="491">
        <f t="shared" si="112"/>
        <v>2476740</v>
      </c>
      <c r="J1383" s="507">
        <f t="shared" si="108"/>
        <v>0</v>
      </c>
      <c r="K1383" s="464">
        <f t="shared" si="109"/>
        <v>0</v>
      </c>
      <c r="L1383" s="464">
        <f>IF(J1383=1,SUM($J$6:J1383),0)</f>
        <v>0</v>
      </c>
      <c r="M1383" s="464">
        <f>IF(K1383=1,SUM($K$6:K1383),0)</f>
        <v>0</v>
      </c>
      <c r="N1383" s="509">
        <f t="shared" si="110"/>
        <v>0</v>
      </c>
      <c r="O1383" s="464">
        <f t="shared" si="111"/>
        <v>0</v>
      </c>
      <c r="P1383" s="464">
        <f>IF(O1383=1,SUM($O$6:O1383),0)</f>
        <v>0</v>
      </c>
    </row>
    <row r="1384" customHeight="1" spans="1:16">
      <c r="A1384" s="483"/>
      <c r="B1384" s="493"/>
      <c r="C1384" s="203" t="s">
        <v>122</v>
      </c>
      <c r="D1384" s="494" t="s">
        <v>122</v>
      </c>
      <c r="E1384" s="495"/>
      <c r="F1384" s="497">
        <v>0</v>
      </c>
      <c r="G1384" s="497">
        <v>0</v>
      </c>
      <c r="H1384" s="523"/>
      <c r="I1384" s="491">
        <f t="shared" si="112"/>
        <v>0</v>
      </c>
      <c r="J1384" s="507">
        <f t="shared" si="108"/>
        <v>0</v>
      </c>
      <c r="K1384" s="464">
        <f t="shared" si="109"/>
        <v>0</v>
      </c>
      <c r="L1384" s="464">
        <f>IF(J1384=1,SUM($J$6:J1384),0)</f>
        <v>0</v>
      </c>
      <c r="M1384" s="464">
        <f>IF(K1384=1,SUM($K$6:K1384),0)</f>
        <v>0</v>
      </c>
      <c r="N1384" s="509">
        <f t="shared" si="110"/>
        <v>0</v>
      </c>
      <c r="O1384" s="464">
        <f t="shared" si="111"/>
        <v>0</v>
      </c>
      <c r="P1384" s="464">
        <f>IF(O1384=1,SUM($O$6:O1384),0)</f>
        <v>0</v>
      </c>
    </row>
    <row r="1385" customHeight="1" spans="1:16">
      <c r="A1385" s="483"/>
      <c r="B1385" s="493" t="s">
        <v>705</v>
      </c>
      <c r="C1385" s="203" t="s">
        <v>1042</v>
      </c>
      <c r="D1385" s="494" t="s">
        <v>122</v>
      </c>
      <c r="E1385" s="495"/>
      <c r="F1385" s="497">
        <v>0</v>
      </c>
      <c r="G1385" s="497">
        <v>0</v>
      </c>
      <c r="H1385" s="523"/>
      <c r="I1385" s="491">
        <f t="shared" si="112"/>
        <v>0</v>
      </c>
      <c r="J1385" s="507">
        <f t="shared" si="108"/>
        <v>0</v>
      </c>
      <c r="K1385" s="464">
        <f t="shared" si="109"/>
        <v>0</v>
      </c>
      <c r="L1385" s="464">
        <f>IF(J1385=1,SUM($J$6:J1385),0)</f>
        <v>0</v>
      </c>
      <c r="M1385" s="464">
        <f>IF(K1385=1,SUM($K$6:K1385),0)</f>
        <v>0</v>
      </c>
      <c r="N1385" s="509">
        <f t="shared" si="110"/>
        <v>0</v>
      </c>
      <c r="O1385" s="464">
        <f t="shared" si="111"/>
        <v>0</v>
      </c>
      <c r="P1385" s="464">
        <f>IF(O1385=1,SUM($O$6:O1385),0)</f>
        <v>0</v>
      </c>
    </row>
    <row r="1386" customHeight="1" spans="1:16">
      <c r="A1386" s="483"/>
      <c r="B1386" s="493">
        <v>1</v>
      </c>
      <c r="C1386" s="203" t="s">
        <v>1394</v>
      </c>
      <c r="D1386" s="494" t="s">
        <v>24</v>
      </c>
      <c r="E1386" s="495" t="s">
        <v>244</v>
      </c>
      <c r="F1386" s="497">
        <v>220260.490294879</v>
      </c>
      <c r="G1386" s="497">
        <v>220260.490294879</v>
      </c>
      <c r="H1386" s="523"/>
      <c r="I1386" s="491">
        <f t="shared" si="112"/>
        <v>220260.490294879</v>
      </c>
      <c r="J1386" s="507">
        <f t="shared" si="108"/>
        <v>0</v>
      </c>
      <c r="K1386" s="464">
        <f t="shared" si="109"/>
        <v>0</v>
      </c>
      <c r="L1386" s="464">
        <f>IF(J1386=1,SUM($J$6:J1386),0)</f>
        <v>0</v>
      </c>
      <c r="M1386" s="464">
        <f>IF(K1386=1,SUM($K$6:K1386),0)</f>
        <v>0</v>
      </c>
      <c r="N1386" s="509">
        <f t="shared" si="110"/>
        <v>0</v>
      </c>
      <c r="O1386" s="464">
        <f t="shared" si="111"/>
        <v>0</v>
      </c>
      <c r="P1386" s="464">
        <f>IF(O1386=1,SUM($O$6:O1386),0)</f>
        <v>0</v>
      </c>
    </row>
    <row r="1387" customHeight="1" spans="1:16">
      <c r="A1387" s="483"/>
      <c r="B1387" s="493">
        <v>2</v>
      </c>
      <c r="C1387" s="203" t="s">
        <v>1395</v>
      </c>
      <c r="D1387" s="494" t="s">
        <v>24</v>
      </c>
      <c r="E1387" s="495" t="s">
        <v>244</v>
      </c>
      <c r="F1387" s="497">
        <v>220260.490294879</v>
      </c>
      <c r="G1387" s="497">
        <v>220260.490294879</v>
      </c>
      <c r="H1387" s="523"/>
      <c r="I1387" s="491">
        <f t="shared" si="112"/>
        <v>220260.490294879</v>
      </c>
      <c r="J1387" s="507">
        <f t="shared" si="108"/>
        <v>0</v>
      </c>
      <c r="K1387" s="464">
        <f t="shared" si="109"/>
        <v>0</v>
      </c>
      <c r="L1387" s="464">
        <f>IF(J1387=1,SUM($J$6:J1387),0)</f>
        <v>0</v>
      </c>
      <c r="M1387" s="464">
        <f>IF(K1387=1,SUM($K$6:K1387),0)</f>
        <v>0</v>
      </c>
      <c r="N1387" s="509">
        <f t="shared" si="110"/>
        <v>0</v>
      </c>
      <c r="O1387" s="464">
        <f t="shared" si="111"/>
        <v>0</v>
      </c>
      <c r="P1387" s="464">
        <f>IF(O1387=1,SUM($O$6:O1387),0)</f>
        <v>0</v>
      </c>
    </row>
    <row r="1388" customHeight="1" spans="1:16">
      <c r="A1388" s="483"/>
      <c r="B1388" s="493">
        <v>3</v>
      </c>
      <c r="C1388" s="203" t="s">
        <v>1396</v>
      </c>
      <c r="D1388" s="494" t="s">
        <v>24</v>
      </c>
      <c r="E1388" s="495" t="s">
        <v>244</v>
      </c>
      <c r="F1388" s="497">
        <v>250977.08928158</v>
      </c>
      <c r="G1388" s="497">
        <v>250977.08928158</v>
      </c>
      <c r="H1388" s="523"/>
      <c r="I1388" s="491">
        <f t="shared" si="112"/>
        <v>250977.08928158</v>
      </c>
      <c r="J1388" s="507">
        <f t="shared" si="108"/>
        <v>0</v>
      </c>
      <c r="K1388" s="464">
        <f t="shared" si="109"/>
        <v>0</v>
      </c>
      <c r="L1388" s="464">
        <f>IF(J1388=1,SUM($J$6:J1388),0)</f>
        <v>0</v>
      </c>
      <c r="M1388" s="464">
        <f>IF(K1388=1,SUM($K$6:K1388),0)</f>
        <v>0</v>
      </c>
      <c r="N1388" s="509">
        <f t="shared" si="110"/>
        <v>0</v>
      </c>
      <c r="O1388" s="464">
        <f t="shared" si="111"/>
        <v>0</v>
      </c>
      <c r="P1388" s="464">
        <f>IF(O1388=1,SUM($O$6:O1388),0)</f>
        <v>0</v>
      </c>
    </row>
    <row r="1389" customHeight="1" spans="1:16">
      <c r="A1389" s="483"/>
      <c r="B1389" s="493">
        <v>4</v>
      </c>
      <c r="C1389" s="203" t="s">
        <v>1397</v>
      </c>
      <c r="D1389" s="494" t="s">
        <v>24</v>
      </c>
      <c r="E1389" s="495" t="s">
        <v>244</v>
      </c>
      <c r="F1389" s="497">
        <v>289200</v>
      </c>
      <c r="G1389" s="497">
        <v>289200</v>
      </c>
      <c r="H1389" s="523"/>
      <c r="I1389" s="491">
        <f t="shared" si="112"/>
        <v>289200</v>
      </c>
      <c r="J1389" s="507">
        <f t="shared" si="108"/>
        <v>0</v>
      </c>
      <c r="K1389" s="464">
        <f t="shared" si="109"/>
        <v>0</v>
      </c>
      <c r="L1389" s="464">
        <f>IF(J1389=1,SUM($J$6:J1389),0)</f>
        <v>0</v>
      </c>
      <c r="M1389" s="464">
        <f>IF(K1389=1,SUM($K$6:K1389),0)</f>
        <v>0</v>
      </c>
      <c r="N1389" s="509">
        <f t="shared" si="110"/>
        <v>0</v>
      </c>
      <c r="O1389" s="464">
        <f t="shared" si="111"/>
        <v>0</v>
      </c>
      <c r="P1389" s="464">
        <f>IF(O1389=1,SUM($O$6:O1389),0)</f>
        <v>0</v>
      </c>
    </row>
    <row r="1390" customHeight="1" spans="1:16">
      <c r="A1390" s="483"/>
      <c r="B1390" s="493">
        <v>5</v>
      </c>
      <c r="C1390" s="203" t="s">
        <v>1398</v>
      </c>
      <c r="D1390" s="494" t="s">
        <v>24</v>
      </c>
      <c r="E1390" s="495" t="s">
        <v>244</v>
      </c>
      <c r="F1390" s="497">
        <v>277947.761562585</v>
      </c>
      <c r="G1390" s="497">
        <v>277947.761562585</v>
      </c>
      <c r="H1390" s="523"/>
      <c r="I1390" s="491">
        <f t="shared" si="112"/>
        <v>277947.761562585</v>
      </c>
      <c r="J1390" s="507">
        <f t="shared" si="108"/>
        <v>0</v>
      </c>
      <c r="K1390" s="464">
        <f t="shared" si="109"/>
        <v>0</v>
      </c>
      <c r="L1390" s="464">
        <f>IF(J1390=1,SUM($J$6:J1390),0)</f>
        <v>0</v>
      </c>
      <c r="M1390" s="464">
        <f>IF(K1390=1,SUM($K$6:K1390),0)</f>
        <v>0</v>
      </c>
      <c r="N1390" s="509">
        <f t="shared" si="110"/>
        <v>0</v>
      </c>
      <c r="O1390" s="464">
        <f t="shared" si="111"/>
        <v>0</v>
      </c>
      <c r="P1390" s="464">
        <f>IF(O1390=1,SUM($O$6:O1390),0)</f>
        <v>0</v>
      </c>
    </row>
    <row r="1391" customHeight="1" spans="1:16">
      <c r="A1391" s="483"/>
      <c r="B1391" s="493">
        <v>6</v>
      </c>
      <c r="C1391" s="203" t="s">
        <v>1399</v>
      </c>
      <c r="D1391" s="494" t="s">
        <v>24</v>
      </c>
      <c r="E1391" s="495" t="s">
        <v>244</v>
      </c>
      <c r="F1391" s="497">
        <v>309000</v>
      </c>
      <c r="G1391" s="497">
        <v>309000</v>
      </c>
      <c r="H1391" s="523"/>
      <c r="I1391" s="491">
        <f t="shared" si="112"/>
        <v>309000</v>
      </c>
      <c r="J1391" s="507">
        <f t="shared" si="108"/>
        <v>0</v>
      </c>
      <c r="K1391" s="464">
        <f t="shared" si="109"/>
        <v>0</v>
      </c>
      <c r="L1391" s="464">
        <f>IF(J1391=1,SUM($J$6:J1391),0)</f>
        <v>0</v>
      </c>
      <c r="M1391" s="464">
        <f>IF(K1391=1,SUM($K$6:K1391),0)</f>
        <v>0</v>
      </c>
      <c r="N1391" s="509">
        <f t="shared" si="110"/>
        <v>0</v>
      </c>
      <c r="O1391" s="464">
        <f t="shared" si="111"/>
        <v>0</v>
      </c>
      <c r="P1391" s="464">
        <f>IF(O1391=1,SUM($O$6:O1391),0)</f>
        <v>0</v>
      </c>
    </row>
    <row r="1392" customHeight="1" spans="1:16">
      <c r="A1392" s="483"/>
      <c r="B1392" s="493">
        <v>7</v>
      </c>
      <c r="C1392" s="203" t="s">
        <v>1400</v>
      </c>
      <c r="D1392" s="494" t="s">
        <v>24</v>
      </c>
      <c r="E1392" s="495" t="s">
        <v>244</v>
      </c>
      <c r="F1392" s="497">
        <v>277947.761562585</v>
      </c>
      <c r="G1392" s="497">
        <v>277947.761562585</v>
      </c>
      <c r="H1392" s="523"/>
      <c r="I1392" s="491">
        <f t="shared" si="112"/>
        <v>277947.761562585</v>
      </c>
      <c r="J1392" s="507">
        <f t="shared" si="108"/>
        <v>0</v>
      </c>
      <c r="K1392" s="464">
        <f t="shared" si="109"/>
        <v>0</v>
      </c>
      <c r="L1392" s="464">
        <f>IF(J1392=1,SUM($J$6:J1392),0)</f>
        <v>0</v>
      </c>
      <c r="M1392" s="464">
        <f>IF(K1392=1,SUM($K$6:K1392),0)</f>
        <v>0</v>
      </c>
      <c r="N1392" s="509">
        <f t="shared" si="110"/>
        <v>0</v>
      </c>
      <c r="O1392" s="464">
        <f t="shared" si="111"/>
        <v>0</v>
      </c>
      <c r="P1392" s="464">
        <f>IF(O1392=1,SUM($O$6:O1392),0)</f>
        <v>0</v>
      </c>
    </row>
    <row r="1393" customHeight="1" spans="1:16">
      <c r="A1393" s="483"/>
      <c r="B1393" s="493">
        <v>8</v>
      </c>
      <c r="C1393" s="203" t="s">
        <v>1401</v>
      </c>
      <c r="D1393" s="494" t="s">
        <v>24</v>
      </c>
      <c r="E1393" s="495" t="s">
        <v>244</v>
      </c>
      <c r="F1393" s="497">
        <v>345600</v>
      </c>
      <c r="G1393" s="497">
        <v>345600</v>
      </c>
      <c r="H1393" s="523"/>
      <c r="I1393" s="491">
        <f t="shared" si="112"/>
        <v>345600</v>
      </c>
      <c r="J1393" s="507">
        <f t="shared" si="108"/>
        <v>0</v>
      </c>
      <c r="K1393" s="464">
        <f t="shared" si="109"/>
        <v>0</v>
      </c>
      <c r="L1393" s="464">
        <f>IF(J1393=1,SUM($J$6:J1393),0)</f>
        <v>0</v>
      </c>
      <c r="M1393" s="464">
        <f>IF(K1393=1,SUM($K$6:K1393),0)</f>
        <v>0</v>
      </c>
      <c r="N1393" s="509">
        <f t="shared" si="110"/>
        <v>0</v>
      </c>
      <c r="O1393" s="464">
        <f t="shared" si="111"/>
        <v>0</v>
      </c>
      <c r="P1393" s="464">
        <f>IF(O1393=1,SUM($O$6:O1393),0)</f>
        <v>0</v>
      </c>
    </row>
    <row r="1394" customHeight="1" spans="1:16">
      <c r="A1394" s="483"/>
      <c r="B1394" s="493">
        <v>9</v>
      </c>
      <c r="C1394" s="203" t="s">
        <v>1402</v>
      </c>
      <c r="D1394" s="494" t="s">
        <v>24</v>
      </c>
      <c r="E1394" s="495" t="s">
        <v>244</v>
      </c>
      <c r="F1394" s="497">
        <v>438273.424566341</v>
      </c>
      <c r="G1394" s="497">
        <v>438273.424566341</v>
      </c>
      <c r="H1394" s="523"/>
      <c r="I1394" s="491">
        <f t="shared" si="112"/>
        <v>438273.424566341</v>
      </c>
      <c r="J1394" s="507">
        <f t="shared" si="108"/>
        <v>0</v>
      </c>
      <c r="K1394" s="464">
        <f t="shared" si="109"/>
        <v>0</v>
      </c>
      <c r="L1394" s="464">
        <f>IF(J1394=1,SUM($J$6:J1394),0)</f>
        <v>0</v>
      </c>
      <c r="M1394" s="464">
        <f>IF(K1394=1,SUM($K$6:K1394),0)</f>
        <v>0</v>
      </c>
      <c r="N1394" s="509">
        <f t="shared" si="110"/>
        <v>0</v>
      </c>
      <c r="O1394" s="464">
        <f t="shared" si="111"/>
        <v>0</v>
      </c>
      <c r="P1394" s="464">
        <f>IF(O1394=1,SUM($O$6:O1394),0)</f>
        <v>0</v>
      </c>
    </row>
    <row r="1395" customHeight="1" spans="1:16">
      <c r="A1395" s="483"/>
      <c r="B1395" s="493">
        <v>10</v>
      </c>
      <c r="C1395" s="203" t="s">
        <v>1403</v>
      </c>
      <c r="D1395" s="494" t="s">
        <v>24</v>
      </c>
      <c r="E1395" s="495" t="s">
        <v>244</v>
      </c>
      <c r="F1395" s="497">
        <v>384600</v>
      </c>
      <c r="G1395" s="497">
        <v>384600</v>
      </c>
      <c r="H1395" s="523"/>
      <c r="I1395" s="491">
        <f t="shared" si="112"/>
        <v>384600</v>
      </c>
      <c r="J1395" s="507">
        <f t="shared" si="108"/>
        <v>0</v>
      </c>
      <c r="K1395" s="464">
        <f t="shared" si="109"/>
        <v>0</v>
      </c>
      <c r="L1395" s="464">
        <f>IF(J1395=1,SUM($J$6:J1395),0)</f>
        <v>0</v>
      </c>
      <c r="M1395" s="464">
        <f>IF(K1395=1,SUM($K$6:K1395),0)</f>
        <v>0</v>
      </c>
      <c r="N1395" s="509">
        <f t="shared" si="110"/>
        <v>0</v>
      </c>
      <c r="O1395" s="464">
        <f t="shared" si="111"/>
        <v>0</v>
      </c>
      <c r="P1395" s="464">
        <f>IF(O1395=1,SUM($O$6:O1395),0)</f>
        <v>0</v>
      </c>
    </row>
    <row r="1396" customHeight="1" spans="1:16">
      <c r="A1396" s="483"/>
      <c r="B1396" s="493">
        <v>11</v>
      </c>
      <c r="C1396" s="203" t="s">
        <v>1404</v>
      </c>
      <c r="D1396" s="494" t="s">
        <v>24</v>
      </c>
      <c r="E1396" s="495" t="s">
        <v>244</v>
      </c>
      <c r="F1396" s="497">
        <v>466742.467529624</v>
      </c>
      <c r="G1396" s="497">
        <v>466742.467529624</v>
      </c>
      <c r="H1396" s="523"/>
      <c r="I1396" s="491">
        <f t="shared" ref="I1396:I1433" si="113">IF($I$5=$G$4,G1396,(IF($I$5=$F$4,F1396,0)))</f>
        <v>466742.467529624</v>
      </c>
      <c r="J1396" s="507">
        <f t="shared" si="108"/>
        <v>0</v>
      </c>
      <c r="K1396" s="464">
        <f t="shared" si="109"/>
        <v>0</v>
      </c>
      <c r="L1396" s="464">
        <f>IF(J1396=1,SUM($J$6:J1396),0)</f>
        <v>0</v>
      </c>
      <c r="M1396" s="464">
        <f>IF(K1396=1,SUM($K$6:K1396),0)</f>
        <v>0</v>
      </c>
      <c r="N1396" s="509">
        <f t="shared" si="110"/>
        <v>0</v>
      </c>
      <c r="O1396" s="464">
        <f t="shared" si="111"/>
        <v>0</v>
      </c>
      <c r="P1396" s="464">
        <f>IF(O1396=1,SUM($O$6:O1396),0)</f>
        <v>0</v>
      </c>
    </row>
    <row r="1397" customHeight="1" spans="1:16">
      <c r="A1397" s="483"/>
      <c r="B1397" s="493">
        <v>12</v>
      </c>
      <c r="C1397" s="203" t="s">
        <v>1405</v>
      </c>
      <c r="D1397" s="494" t="s">
        <v>24</v>
      </c>
      <c r="E1397" s="495" t="s">
        <v>244</v>
      </c>
      <c r="F1397" s="497">
        <v>466742.467529624</v>
      </c>
      <c r="G1397" s="497">
        <v>466742.467529624</v>
      </c>
      <c r="H1397" s="523"/>
      <c r="I1397" s="530">
        <f t="shared" si="113"/>
        <v>466742.467529624</v>
      </c>
      <c r="J1397" s="507">
        <f t="shared" si="108"/>
        <v>0</v>
      </c>
      <c r="K1397" s="464">
        <f t="shared" si="109"/>
        <v>0</v>
      </c>
      <c r="L1397" s="464">
        <f>IF(J1397=1,SUM($J$6:J1397),0)</f>
        <v>0</v>
      </c>
      <c r="M1397" s="464">
        <f>IF(K1397=1,SUM($K$6:K1397),0)</f>
        <v>0</v>
      </c>
      <c r="N1397" s="509">
        <f t="shared" si="110"/>
        <v>0</v>
      </c>
      <c r="O1397" s="464">
        <f t="shared" si="111"/>
        <v>0</v>
      </c>
      <c r="P1397" s="464">
        <f>IF(O1397=1,SUM($O$6:O1397),0)</f>
        <v>0</v>
      </c>
    </row>
    <row r="1398" customHeight="1" spans="1:16">
      <c r="A1398" s="483"/>
      <c r="B1398" s="493">
        <v>13</v>
      </c>
      <c r="C1398" s="203" t="s">
        <v>1406</v>
      </c>
      <c r="D1398" s="494" t="s">
        <v>24</v>
      </c>
      <c r="E1398" s="495" t="s">
        <v>244</v>
      </c>
      <c r="F1398" s="497">
        <v>513941.144021384</v>
      </c>
      <c r="G1398" s="497">
        <v>513941.144021384</v>
      </c>
      <c r="H1398" s="523"/>
      <c r="I1398" s="491">
        <f t="shared" si="113"/>
        <v>513941.144021384</v>
      </c>
      <c r="J1398" s="507">
        <f t="shared" si="108"/>
        <v>0</v>
      </c>
      <c r="K1398" s="464">
        <f t="shared" si="109"/>
        <v>0</v>
      </c>
      <c r="L1398" s="464">
        <f>IF(J1398=1,SUM($J$6:J1398),0)</f>
        <v>0</v>
      </c>
      <c r="M1398" s="464">
        <f>IF(K1398=1,SUM($K$6:K1398),0)</f>
        <v>0</v>
      </c>
      <c r="N1398" s="509">
        <f t="shared" si="110"/>
        <v>0</v>
      </c>
      <c r="O1398" s="464">
        <f t="shared" si="111"/>
        <v>0</v>
      </c>
      <c r="P1398" s="464">
        <f>IF(O1398=1,SUM($O$6:O1398),0)</f>
        <v>0</v>
      </c>
    </row>
    <row r="1399" customHeight="1" spans="1:16">
      <c r="A1399" s="483"/>
      <c r="B1399" s="493">
        <v>14</v>
      </c>
      <c r="C1399" s="203" t="s">
        <v>1407</v>
      </c>
      <c r="D1399" s="494" t="s">
        <v>24</v>
      </c>
      <c r="E1399" s="495" t="s">
        <v>244</v>
      </c>
      <c r="F1399" s="497">
        <v>502200</v>
      </c>
      <c r="G1399" s="497">
        <v>502200</v>
      </c>
      <c r="H1399" s="523"/>
      <c r="I1399" s="491">
        <f t="shared" si="113"/>
        <v>502200</v>
      </c>
      <c r="J1399" s="507">
        <f t="shared" si="108"/>
        <v>0</v>
      </c>
      <c r="K1399" s="464">
        <f t="shared" si="109"/>
        <v>0</v>
      </c>
      <c r="L1399" s="464">
        <f>IF(J1399=1,SUM($J$6:J1399),0)</f>
        <v>0</v>
      </c>
      <c r="M1399" s="464">
        <f>IF(K1399=1,SUM($K$6:K1399),0)</f>
        <v>0</v>
      </c>
      <c r="N1399" s="509">
        <f t="shared" si="110"/>
        <v>0</v>
      </c>
      <c r="O1399" s="464">
        <f t="shared" si="111"/>
        <v>0</v>
      </c>
      <c r="P1399" s="464">
        <f>IF(O1399=1,SUM($O$6:O1399),0)</f>
        <v>0</v>
      </c>
    </row>
    <row r="1400" customHeight="1" spans="1:16">
      <c r="A1400" s="483"/>
      <c r="B1400" s="493">
        <v>15</v>
      </c>
      <c r="C1400" s="203" t="s">
        <v>1408</v>
      </c>
      <c r="D1400" s="494" t="s">
        <v>24</v>
      </c>
      <c r="E1400" s="495" t="s">
        <v>244</v>
      </c>
      <c r="F1400" s="497">
        <v>580618.639382759</v>
      </c>
      <c r="G1400" s="497">
        <v>580618.639382759</v>
      </c>
      <c r="H1400" s="523"/>
      <c r="I1400" s="491">
        <f t="shared" si="113"/>
        <v>580618.639382759</v>
      </c>
      <c r="J1400" s="507">
        <f t="shared" si="108"/>
        <v>0</v>
      </c>
      <c r="K1400" s="464">
        <f t="shared" si="109"/>
        <v>0</v>
      </c>
      <c r="L1400" s="464">
        <f>IF(J1400=1,SUM($J$6:J1400),0)</f>
        <v>0</v>
      </c>
      <c r="M1400" s="464">
        <f>IF(K1400=1,SUM($K$6:K1400),0)</f>
        <v>0</v>
      </c>
      <c r="N1400" s="509">
        <f t="shared" si="110"/>
        <v>0</v>
      </c>
      <c r="O1400" s="464">
        <f t="shared" si="111"/>
        <v>0</v>
      </c>
      <c r="P1400" s="464">
        <f>IF(O1400=1,SUM($O$6:O1400),0)</f>
        <v>0</v>
      </c>
    </row>
    <row r="1401" customHeight="1" spans="1:16">
      <c r="A1401" s="483"/>
      <c r="B1401" s="493">
        <v>16</v>
      </c>
      <c r="C1401" s="203" t="s">
        <v>1409</v>
      </c>
      <c r="D1401" s="494" t="s">
        <v>24</v>
      </c>
      <c r="E1401" s="495" t="s">
        <v>244</v>
      </c>
      <c r="F1401" s="497">
        <v>522000</v>
      </c>
      <c r="G1401" s="497">
        <v>522000</v>
      </c>
      <c r="H1401" s="523"/>
      <c r="I1401" s="491">
        <f t="shared" si="113"/>
        <v>522000</v>
      </c>
      <c r="J1401" s="507">
        <f t="shared" si="108"/>
        <v>0</v>
      </c>
      <c r="K1401" s="464">
        <f t="shared" si="109"/>
        <v>0</v>
      </c>
      <c r="L1401" s="464">
        <f>IF(J1401=1,SUM($J$6:J1401),0)</f>
        <v>0</v>
      </c>
      <c r="M1401" s="464">
        <f>IF(K1401=1,SUM($K$6:K1401),0)</f>
        <v>0</v>
      </c>
      <c r="N1401" s="509">
        <f t="shared" si="110"/>
        <v>0</v>
      </c>
      <c r="O1401" s="464">
        <f t="shared" si="111"/>
        <v>0</v>
      </c>
      <c r="P1401" s="464">
        <f>IF(O1401=1,SUM($O$6:O1401),0)</f>
        <v>0</v>
      </c>
    </row>
    <row r="1402" customHeight="1" spans="1:16">
      <c r="A1402" s="483"/>
      <c r="B1402" s="493">
        <v>17</v>
      </c>
      <c r="C1402" s="203" t="s">
        <v>1410</v>
      </c>
      <c r="D1402" s="494" t="s">
        <v>24</v>
      </c>
      <c r="E1402" s="495" t="s">
        <v>244</v>
      </c>
      <c r="F1402" s="497">
        <v>768051.190184091</v>
      </c>
      <c r="G1402" s="497">
        <v>768051.190184091</v>
      </c>
      <c r="H1402" s="523"/>
      <c r="I1402" s="491">
        <f t="shared" si="113"/>
        <v>768051.190184091</v>
      </c>
      <c r="J1402" s="507">
        <f t="shared" si="108"/>
        <v>0</v>
      </c>
      <c r="K1402" s="464">
        <f t="shared" si="109"/>
        <v>0</v>
      </c>
      <c r="L1402" s="464">
        <f>IF(J1402=1,SUM($J$6:J1402),0)</f>
        <v>0</v>
      </c>
      <c r="M1402" s="464">
        <f>IF(K1402=1,SUM($K$6:K1402),0)</f>
        <v>0</v>
      </c>
      <c r="N1402" s="509">
        <f t="shared" si="110"/>
        <v>0</v>
      </c>
      <c r="O1402" s="464">
        <f t="shared" si="111"/>
        <v>0</v>
      </c>
      <c r="P1402" s="464">
        <f>IF(O1402=1,SUM($O$6:O1402),0)</f>
        <v>0</v>
      </c>
    </row>
    <row r="1403" customHeight="1" spans="1:16">
      <c r="A1403" s="483"/>
      <c r="B1403" s="493">
        <v>18</v>
      </c>
      <c r="C1403" s="203" t="s">
        <v>1411</v>
      </c>
      <c r="D1403" s="494" t="s">
        <v>24</v>
      </c>
      <c r="E1403" s="495" t="s">
        <v>244</v>
      </c>
      <c r="F1403" s="497">
        <v>768051.190184091</v>
      </c>
      <c r="G1403" s="497">
        <v>768051.190184091</v>
      </c>
      <c r="H1403" s="523"/>
      <c r="I1403" s="491">
        <f t="shared" si="113"/>
        <v>768051.190184091</v>
      </c>
      <c r="J1403" s="507">
        <f t="shared" si="108"/>
        <v>0</v>
      </c>
      <c r="K1403" s="464">
        <f t="shared" si="109"/>
        <v>0</v>
      </c>
      <c r="L1403" s="464">
        <f>IF(J1403=1,SUM($J$6:J1403),0)</f>
        <v>0</v>
      </c>
      <c r="M1403" s="464">
        <f>IF(K1403=1,SUM($K$6:K1403),0)</f>
        <v>0</v>
      </c>
      <c r="N1403" s="509">
        <f t="shared" si="110"/>
        <v>0</v>
      </c>
      <c r="O1403" s="464">
        <f t="shared" si="111"/>
        <v>0</v>
      </c>
      <c r="P1403" s="464">
        <f>IF(O1403=1,SUM($O$6:O1403),0)</f>
        <v>0</v>
      </c>
    </row>
    <row r="1404" customHeight="1" spans="1:16">
      <c r="A1404" s="483"/>
      <c r="B1404" s="493">
        <v>19</v>
      </c>
      <c r="C1404" s="203" t="s">
        <v>1412</v>
      </c>
      <c r="D1404" s="494" t="s">
        <v>24</v>
      </c>
      <c r="E1404" s="495" t="s">
        <v>244</v>
      </c>
      <c r="F1404" s="497">
        <v>755996.116967581</v>
      </c>
      <c r="G1404" s="497">
        <v>755996.116967581</v>
      </c>
      <c r="H1404" s="523"/>
      <c r="I1404" s="491">
        <f t="shared" si="113"/>
        <v>755996.116967581</v>
      </c>
      <c r="J1404" s="507">
        <f t="shared" si="108"/>
        <v>0</v>
      </c>
      <c r="K1404" s="464">
        <f t="shared" si="109"/>
        <v>0</v>
      </c>
      <c r="L1404" s="464">
        <f>IF(J1404=1,SUM($J$6:J1404),0)</f>
        <v>0</v>
      </c>
      <c r="M1404" s="464">
        <f>IF(K1404=1,SUM($K$6:K1404),0)</f>
        <v>0</v>
      </c>
      <c r="N1404" s="509">
        <f t="shared" si="110"/>
        <v>0</v>
      </c>
      <c r="O1404" s="464">
        <f t="shared" si="111"/>
        <v>0</v>
      </c>
      <c r="P1404" s="464">
        <f>IF(O1404=1,SUM($O$6:O1404),0)</f>
        <v>0</v>
      </c>
    </row>
    <row r="1405" customHeight="1" spans="1:16">
      <c r="A1405" s="483"/>
      <c r="B1405" s="493">
        <v>20</v>
      </c>
      <c r="C1405" s="203" t="s">
        <v>1413</v>
      </c>
      <c r="D1405" s="494" t="s">
        <v>24</v>
      </c>
      <c r="E1405" s="495" t="s">
        <v>244</v>
      </c>
      <c r="F1405" s="497">
        <v>589800</v>
      </c>
      <c r="G1405" s="497">
        <v>589800</v>
      </c>
      <c r="H1405" s="523"/>
      <c r="I1405" s="496">
        <f t="shared" si="113"/>
        <v>589800</v>
      </c>
      <c r="J1405" s="507">
        <f t="shared" si="108"/>
        <v>0</v>
      </c>
      <c r="K1405" s="464">
        <f t="shared" si="109"/>
        <v>0</v>
      </c>
      <c r="L1405" s="464">
        <f>IF(J1405=1,SUM($J$6:J1405),0)</f>
        <v>0</v>
      </c>
      <c r="M1405" s="464">
        <f>IF(K1405=1,SUM($K$6:K1405),0)</f>
        <v>0</v>
      </c>
      <c r="N1405" s="509">
        <f t="shared" si="110"/>
        <v>0</v>
      </c>
      <c r="O1405" s="464">
        <f t="shared" si="111"/>
        <v>0</v>
      </c>
      <c r="P1405" s="464">
        <f>IF(O1405=1,SUM($O$6:O1405),0)</f>
        <v>0</v>
      </c>
    </row>
    <row r="1406" customHeight="1" spans="1:16">
      <c r="A1406" s="483"/>
      <c r="B1406" s="493">
        <v>21</v>
      </c>
      <c r="C1406" s="203" t="s">
        <v>1414</v>
      </c>
      <c r="D1406" s="494" t="s">
        <v>24</v>
      </c>
      <c r="E1406" s="495" t="s">
        <v>244</v>
      </c>
      <c r="F1406" s="497">
        <v>832055.456032765</v>
      </c>
      <c r="G1406" s="497">
        <v>832055.456032765</v>
      </c>
      <c r="H1406" s="523"/>
      <c r="I1406" s="496">
        <f t="shared" si="113"/>
        <v>832055.456032765</v>
      </c>
      <c r="J1406" s="507">
        <f t="shared" si="108"/>
        <v>0</v>
      </c>
      <c r="K1406" s="464">
        <f t="shared" si="109"/>
        <v>0</v>
      </c>
      <c r="L1406" s="464">
        <f>IF(J1406=1,SUM($J$6:J1406),0)</f>
        <v>0</v>
      </c>
      <c r="M1406" s="464">
        <f>IF(K1406=1,SUM($K$6:K1406),0)</f>
        <v>0</v>
      </c>
      <c r="N1406" s="509">
        <f t="shared" si="110"/>
        <v>0</v>
      </c>
      <c r="O1406" s="464">
        <f t="shared" si="111"/>
        <v>0</v>
      </c>
      <c r="P1406" s="464">
        <f>IF(O1406=1,SUM($O$6:O1406),0)</f>
        <v>0</v>
      </c>
    </row>
    <row r="1407" customHeight="1" spans="1:16">
      <c r="A1407" s="483"/>
      <c r="B1407" s="493">
        <v>22</v>
      </c>
      <c r="C1407" s="203" t="s">
        <v>1415</v>
      </c>
      <c r="D1407" s="494" t="s">
        <v>24</v>
      </c>
      <c r="E1407" s="495" t="s">
        <v>244</v>
      </c>
      <c r="F1407" s="497">
        <v>636000</v>
      </c>
      <c r="G1407" s="497">
        <v>636000</v>
      </c>
      <c r="H1407" s="523"/>
      <c r="I1407" s="496">
        <f t="shared" si="113"/>
        <v>636000</v>
      </c>
      <c r="J1407" s="507">
        <f t="shared" si="108"/>
        <v>0</v>
      </c>
      <c r="K1407" s="464">
        <f t="shared" si="109"/>
        <v>0</v>
      </c>
      <c r="L1407" s="464">
        <f>IF(J1407=1,SUM($J$6:J1407),0)</f>
        <v>0</v>
      </c>
      <c r="M1407" s="464">
        <f>IF(K1407=1,SUM($K$6:K1407),0)</f>
        <v>0</v>
      </c>
      <c r="N1407" s="509">
        <f t="shared" si="110"/>
        <v>0</v>
      </c>
      <c r="O1407" s="464">
        <f t="shared" si="111"/>
        <v>0</v>
      </c>
      <c r="P1407" s="464">
        <f>IF(O1407=1,SUM($O$6:O1407),0)</f>
        <v>0</v>
      </c>
    </row>
    <row r="1408" customHeight="1" spans="1:16">
      <c r="A1408" s="483"/>
      <c r="B1408" s="493">
        <v>23</v>
      </c>
      <c r="C1408" s="203" t="s">
        <v>1416</v>
      </c>
      <c r="D1408" s="494" t="s">
        <v>24</v>
      </c>
      <c r="E1408" s="495" t="s">
        <v>244</v>
      </c>
      <c r="F1408" s="497">
        <v>842833.508781424</v>
      </c>
      <c r="G1408" s="497">
        <v>842833.508781424</v>
      </c>
      <c r="H1408" s="523"/>
      <c r="I1408" s="496">
        <f t="shared" si="113"/>
        <v>842833.508781424</v>
      </c>
      <c r="J1408" s="507">
        <f t="shared" si="108"/>
        <v>0</v>
      </c>
      <c r="K1408" s="464">
        <f t="shared" si="109"/>
        <v>0</v>
      </c>
      <c r="L1408" s="464">
        <f>IF(J1408=1,SUM($J$6:J1408),0)</f>
        <v>0</v>
      </c>
      <c r="M1408" s="464">
        <f>IF(K1408=1,SUM($K$6:K1408),0)</f>
        <v>0</v>
      </c>
      <c r="N1408" s="509">
        <f t="shared" si="110"/>
        <v>0</v>
      </c>
      <c r="O1408" s="464">
        <f t="shared" si="111"/>
        <v>0</v>
      </c>
      <c r="P1408" s="464">
        <f>IF(O1408=1,SUM($O$6:O1408),0)</f>
        <v>0</v>
      </c>
    </row>
    <row r="1409" customHeight="1" spans="1:16">
      <c r="A1409" s="483"/>
      <c r="B1409" s="493">
        <v>24</v>
      </c>
      <c r="C1409" s="203" t="s">
        <v>1417</v>
      </c>
      <c r="D1409" s="494" t="s">
        <v>24</v>
      </c>
      <c r="E1409" s="495" t="s">
        <v>244</v>
      </c>
      <c r="F1409" s="497">
        <v>762000</v>
      </c>
      <c r="G1409" s="497">
        <v>762000</v>
      </c>
      <c r="H1409" s="523"/>
      <c r="I1409" s="496">
        <f t="shared" si="113"/>
        <v>762000</v>
      </c>
      <c r="J1409" s="507">
        <f t="shared" si="108"/>
        <v>0</v>
      </c>
      <c r="K1409" s="464">
        <f t="shared" si="109"/>
        <v>0</v>
      </c>
      <c r="L1409" s="464">
        <f>IF(J1409=1,SUM($J$6:J1409),0)</f>
        <v>0</v>
      </c>
      <c r="M1409" s="464">
        <f>IF(K1409=1,SUM($K$6:K1409),0)</f>
        <v>0</v>
      </c>
      <c r="N1409" s="509">
        <f t="shared" si="110"/>
        <v>0</v>
      </c>
      <c r="O1409" s="464">
        <f t="shared" si="111"/>
        <v>0</v>
      </c>
      <c r="P1409" s="464">
        <f>IF(O1409=1,SUM($O$6:O1409),0)</f>
        <v>0</v>
      </c>
    </row>
    <row r="1410" customHeight="1" spans="1:16">
      <c r="A1410" s="483"/>
      <c r="B1410" s="493">
        <v>25</v>
      </c>
      <c r="C1410" s="203" t="s">
        <v>1418</v>
      </c>
      <c r="D1410" s="494" t="s">
        <v>24</v>
      </c>
      <c r="E1410" s="495" t="s">
        <v>244</v>
      </c>
      <c r="F1410" s="497">
        <v>902019.150731409</v>
      </c>
      <c r="G1410" s="497">
        <v>902019.150731409</v>
      </c>
      <c r="H1410" s="523"/>
      <c r="I1410" s="496">
        <f t="shared" si="113"/>
        <v>902019.150731409</v>
      </c>
      <c r="J1410" s="507">
        <f t="shared" si="108"/>
        <v>0</v>
      </c>
      <c r="K1410" s="464">
        <f t="shared" si="109"/>
        <v>0</v>
      </c>
      <c r="L1410" s="464">
        <f>IF(J1410=1,SUM($J$6:J1410),0)</f>
        <v>0</v>
      </c>
      <c r="M1410" s="464">
        <f>IF(K1410=1,SUM($K$6:K1410),0)</f>
        <v>0</v>
      </c>
      <c r="N1410" s="509">
        <f t="shared" si="110"/>
        <v>0</v>
      </c>
      <c r="O1410" s="464">
        <f t="shared" si="111"/>
        <v>0</v>
      </c>
      <c r="P1410" s="464">
        <f>IF(O1410=1,SUM($O$6:O1410),0)</f>
        <v>0</v>
      </c>
    </row>
    <row r="1411" customHeight="1" spans="1:16">
      <c r="A1411" s="483"/>
      <c r="B1411" s="493">
        <v>26</v>
      </c>
      <c r="C1411" s="203" t="s">
        <v>1419</v>
      </c>
      <c r="D1411" s="494" t="s">
        <v>24</v>
      </c>
      <c r="E1411" s="495" t="s">
        <v>244</v>
      </c>
      <c r="F1411" s="497">
        <v>902019.150731409</v>
      </c>
      <c r="G1411" s="497">
        <v>902019.150731409</v>
      </c>
      <c r="H1411" s="523"/>
      <c r="I1411" s="496">
        <f t="shared" si="113"/>
        <v>902019.150731409</v>
      </c>
      <c r="J1411" s="507">
        <f t="shared" si="108"/>
        <v>0</v>
      </c>
      <c r="K1411" s="464">
        <f t="shared" si="109"/>
        <v>0</v>
      </c>
      <c r="L1411" s="464">
        <f>IF(J1411=1,SUM($J$6:J1411),0)</f>
        <v>0</v>
      </c>
      <c r="M1411" s="464">
        <f>IF(K1411=1,SUM($K$6:K1411),0)</f>
        <v>0</v>
      </c>
      <c r="N1411" s="509">
        <f t="shared" si="110"/>
        <v>0</v>
      </c>
      <c r="O1411" s="464">
        <f t="shared" si="111"/>
        <v>0</v>
      </c>
      <c r="P1411" s="464">
        <f>IF(O1411=1,SUM($O$6:O1411),0)</f>
        <v>0</v>
      </c>
    </row>
    <row r="1412" customHeight="1" spans="1:16">
      <c r="A1412" s="483"/>
      <c r="B1412" s="493"/>
      <c r="C1412" s="203"/>
      <c r="D1412" s="494" t="s">
        <v>122</v>
      </c>
      <c r="E1412" s="495"/>
      <c r="F1412" s="497">
        <v>0</v>
      </c>
      <c r="G1412" s="497">
        <v>0</v>
      </c>
      <c r="H1412" s="531"/>
      <c r="I1412" s="496">
        <f t="shared" si="113"/>
        <v>0</v>
      </c>
      <c r="J1412" s="507">
        <f t="shared" si="108"/>
        <v>0</v>
      </c>
      <c r="K1412" s="464">
        <f t="shared" si="109"/>
        <v>0</v>
      </c>
      <c r="L1412" s="464">
        <f>IF(J1412=1,SUM($J$6:J1412),0)</f>
        <v>0</v>
      </c>
      <c r="M1412" s="464">
        <f>IF(K1412=1,SUM($K$6:K1412),0)</f>
        <v>0</v>
      </c>
      <c r="N1412" s="509">
        <f t="shared" si="110"/>
        <v>0</v>
      </c>
      <c r="O1412" s="464">
        <f t="shared" si="111"/>
        <v>0</v>
      </c>
      <c r="P1412" s="464">
        <f>IF(O1412=1,SUM($O$6:O1412),0)</f>
        <v>0</v>
      </c>
    </row>
    <row r="1413" customHeight="1" spans="1:16">
      <c r="A1413" s="483"/>
      <c r="B1413" s="493" t="s">
        <v>705</v>
      </c>
      <c r="C1413" s="203" t="s">
        <v>1069</v>
      </c>
      <c r="D1413" s="494" t="s">
        <v>122</v>
      </c>
      <c r="E1413" s="495"/>
      <c r="F1413" s="497">
        <v>0</v>
      </c>
      <c r="G1413" s="497">
        <v>0</v>
      </c>
      <c r="H1413" s="531"/>
      <c r="I1413" s="496">
        <f t="shared" si="113"/>
        <v>0</v>
      </c>
      <c r="J1413" s="507">
        <f t="shared" si="108"/>
        <v>0</v>
      </c>
      <c r="K1413" s="464">
        <f t="shared" si="109"/>
        <v>0</v>
      </c>
      <c r="L1413" s="464">
        <f>IF(J1413=1,SUM($J$6:J1413),0)</f>
        <v>0</v>
      </c>
      <c r="M1413" s="464">
        <f>IF(K1413=1,SUM($K$6:K1413),0)</f>
        <v>0</v>
      </c>
      <c r="N1413" s="509">
        <f t="shared" si="110"/>
        <v>0</v>
      </c>
      <c r="O1413" s="464">
        <f t="shared" si="111"/>
        <v>0</v>
      </c>
      <c r="P1413" s="464">
        <f>IF(O1413=1,SUM($O$6:O1413),0)</f>
        <v>0</v>
      </c>
    </row>
    <row r="1414" customHeight="1" spans="1:16">
      <c r="A1414" s="483"/>
      <c r="B1414" s="493">
        <v>1</v>
      </c>
      <c r="C1414" s="203" t="s">
        <v>1420</v>
      </c>
      <c r="D1414" s="494" t="s">
        <v>24</v>
      </c>
      <c r="E1414" s="495" t="s">
        <v>53</v>
      </c>
      <c r="F1414" s="497">
        <v>96180</v>
      </c>
      <c r="G1414" s="497">
        <v>96180</v>
      </c>
      <c r="H1414" s="531"/>
      <c r="I1414" s="496">
        <f t="shared" si="113"/>
        <v>96180</v>
      </c>
      <c r="J1414" s="507">
        <f t="shared" si="108"/>
        <v>0</v>
      </c>
      <c r="K1414" s="464">
        <f t="shared" si="109"/>
        <v>0</v>
      </c>
      <c r="L1414" s="464">
        <f>IF(J1414=1,SUM($J$6:J1414),0)</f>
        <v>0</v>
      </c>
      <c r="M1414" s="464">
        <f>IF(K1414=1,SUM($K$6:K1414),0)</f>
        <v>0</v>
      </c>
      <c r="N1414" s="509">
        <f t="shared" si="110"/>
        <v>0</v>
      </c>
      <c r="O1414" s="464">
        <f t="shared" si="111"/>
        <v>0</v>
      </c>
      <c r="P1414" s="464">
        <f>IF(O1414=1,SUM($O$6:O1414),0)</f>
        <v>0</v>
      </c>
    </row>
    <row r="1415" customHeight="1" spans="1:16">
      <c r="A1415" s="483"/>
      <c r="B1415" s="493">
        <v>2</v>
      </c>
      <c r="C1415" s="203" t="s">
        <v>1421</v>
      </c>
      <c r="D1415" s="494" t="s">
        <v>24</v>
      </c>
      <c r="E1415" s="495" t="s">
        <v>53</v>
      </c>
      <c r="F1415" s="497">
        <v>257820</v>
      </c>
      <c r="G1415" s="497">
        <v>257820</v>
      </c>
      <c r="H1415" s="531"/>
      <c r="I1415" s="496">
        <f t="shared" si="113"/>
        <v>257820</v>
      </c>
      <c r="J1415" s="507">
        <f t="shared" si="108"/>
        <v>0</v>
      </c>
      <c r="K1415" s="464">
        <f t="shared" si="109"/>
        <v>0</v>
      </c>
      <c r="L1415" s="464">
        <f>IF(J1415=1,SUM($J$6:J1415),0)</f>
        <v>0</v>
      </c>
      <c r="M1415" s="464">
        <f>IF(K1415=1,SUM($K$6:K1415),0)</f>
        <v>0</v>
      </c>
      <c r="N1415" s="509">
        <f t="shared" si="110"/>
        <v>0</v>
      </c>
      <c r="O1415" s="464">
        <f t="shared" si="111"/>
        <v>0</v>
      </c>
      <c r="P1415" s="464">
        <f>IF(O1415=1,SUM($O$6:O1415),0)</f>
        <v>0</v>
      </c>
    </row>
    <row r="1416" customHeight="1" spans="1:16">
      <c r="A1416" s="483"/>
      <c r="B1416" s="493">
        <v>3</v>
      </c>
      <c r="C1416" s="203" t="s">
        <v>1422</v>
      </c>
      <c r="D1416" s="494" t="s">
        <v>24</v>
      </c>
      <c r="E1416" s="495" t="s">
        <v>53</v>
      </c>
      <c r="F1416" s="497">
        <v>299160</v>
      </c>
      <c r="G1416" s="497">
        <v>299160</v>
      </c>
      <c r="H1416" s="531"/>
      <c r="I1416" s="496">
        <f t="shared" si="113"/>
        <v>299160</v>
      </c>
      <c r="J1416" s="507">
        <f t="shared" si="108"/>
        <v>0</v>
      </c>
      <c r="K1416" s="464">
        <f t="shared" si="109"/>
        <v>0</v>
      </c>
      <c r="L1416" s="464">
        <f>IF(J1416=1,SUM($J$6:J1416),0)</f>
        <v>0</v>
      </c>
      <c r="M1416" s="464">
        <f>IF(K1416=1,SUM($K$6:K1416),0)</f>
        <v>0</v>
      </c>
      <c r="N1416" s="509">
        <f t="shared" si="110"/>
        <v>0</v>
      </c>
      <c r="O1416" s="464">
        <f t="shared" si="111"/>
        <v>0</v>
      </c>
      <c r="P1416" s="464">
        <f>IF(O1416=1,SUM($O$6:O1416),0)</f>
        <v>0</v>
      </c>
    </row>
    <row r="1417" customHeight="1" spans="1:16">
      <c r="A1417" s="483"/>
      <c r="B1417" s="493">
        <v>4</v>
      </c>
      <c r="C1417" s="203" t="s">
        <v>1423</v>
      </c>
      <c r="D1417" s="494" t="s">
        <v>24</v>
      </c>
      <c r="E1417" s="495" t="s">
        <v>53</v>
      </c>
      <c r="F1417" s="497">
        <v>246960</v>
      </c>
      <c r="G1417" s="497">
        <v>246960</v>
      </c>
      <c r="H1417" s="531"/>
      <c r="I1417" s="496">
        <f t="shared" si="113"/>
        <v>246960</v>
      </c>
      <c r="J1417" s="507">
        <f t="shared" ref="J1417:J1454" si="114">IF(D1417="MDU-KD",1,0)</f>
        <v>0</v>
      </c>
      <c r="K1417" s="464">
        <f t="shared" ref="K1417:K1454" si="115">IF(D1417="HDW",1,0)</f>
        <v>0</v>
      </c>
      <c r="L1417" s="464">
        <f>IF(J1417=1,SUM($J$6:J1417),0)</f>
        <v>0</v>
      </c>
      <c r="M1417" s="464">
        <f>IF(K1417=1,SUM($K$6:K1417),0)</f>
        <v>0</v>
      </c>
      <c r="N1417" s="509">
        <f t="shared" ref="N1417:N1454" si="116">IF(L1417=0,M1417,L1417)</f>
        <v>0</v>
      </c>
      <c r="O1417" s="464">
        <f t="shared" ref="O1417:O1454" si="117">IF(E1417=0,0,IF(LEFT(C1417,11)="Tiang Beton",1,0))</f>
        <v>0</v>
      </c>
      <c r="P1417" s="464">
        <f>IF(O1417=1,SUM($O$6:O1417),0)</f>
        <v>0</v>
      </c>
    </row>
    <row r="1418" customHeight="1" spans="1:16">
      <c r="A1418" s="483"/>
      <c r="B1418" s="493">
        <v>5</v>
      </c>
      <c r="C1418" s="203" t="s">
        <v>1424</v>
      </c>
      <c r="D1418" s="494" t="s">
        <v>24</v>
      </c>
      <c r="E1418" s="495" t="s">
        <v>53</v>
      </c>
      <c r="F1418" s="497">
        <v>286461</v>
      </c>
      <c r="G1418" s="497">
        <v>286461</v>
      </c>
      <c r="H1418" s="531"/>
      <c r="I1418" s="496">
        <f t="shared" si="113"/>
        <v>286461</v>
      </c>
      <c r="J1418" s="507">
        <f t="shared" si="114"/>
        <v>0</v>
      </c>
      <c r="K1418" s="464">
        <f t="shared" si="115"/>
        <v>0</v>
      </c>
      <c r="L1418" s="464">
        <f>IF(J1418=1,SUM($J$6:J1418),0)</f>
        <v>0</v>
      </c>
      <c r="M1418" s="464">
        <f>IF(K1418=1,SUM($K$6:K1418),0)</f>
        <v>0</v>
      </c>
      <c r="N1418" s="509">
        <f t="shared" si="116"/>
        <v>0</v>
      </c>
      <c r="O1418" s="464">
        <f t="shared" si="117"/>
        <v>0</v>
      </c>
      <c r="P1418" s="464">
        <f>IF(O1418=1,SUM($O$6:O1418),0)</f>
        <v>0</v>
      </c>
    </row>
    <row r="1419" customHeight="1" spans="1:16">
      <c r="A1419" s="483"/>
      <c r="B1419" s="493">
        <v>6</v>
      </c>
      <c r="C1419" s="203" t="s">
        <v>1425</v>
      </c>
      <c r="D1419" s="494" t="s">
        <v>24</v>
      </c>
      <c r="E1419" s="495" t="s">
        <v>53</v>
      </c>
      <c r="F1419" s="497">
        <v>259308</v>
      </c>
      <c r="G1419" s="497">
        <v>259308</v>
      </c>
      <c r="H1419" s="531"/>
      <c r="I1419" s="496"/>
      <c r="J1419" s="507">
        <f t="shared" si="114"/>
        <v>0</v>
      </c>
      <c r="K1419" s="464">
        <f t="shared" si="115"/>
        <v>0</v>
      </c>
      <c r="L1419" s="464">
        <f>IF(J1419=1,SUM($J$6:J1419),0)</f>
        <v>0</v>
      </c>
      <c r="M1419" s="464">
        <f>IF(K1419=1,SUM($K$6:K1419),0)</f>
        <v>0</v>
      </c>
      <c r="N1419" s="509">
        <f t="shared" si="116"/>
        <v>0</v>
      </c>
      <c r="O1419" s="464">
        <f t="shared" si="117"/>
        <v>0</v>
      </c>
      <c r="P1419" s="464">
        <f>IF(O1419=1,SUM($O$6:O1419),0)</f>
        <v>0</v>
      </c>
    </row>
    <row r="1420" customHeight="1" spans="1:16">
      <c r="A1420" s="483"/>
      <c r="B1420" s="493">
        <v>7</v>
      </c>
      <c r="C1420" s="203" t="s">
        <v>1426</v>
      </c>
      <c r="D1420" s="494" t="s">
        <v>24</v>
      </c>
      <c r="E1420" s="495" t="s">
        <v>53</v>
      </c>
      <c r="F1420" s="497">
        <v>300784.05</v>
      </c>
      <c r="G1420" s="497">
        <v>300784.05</v>
      </c>
      <c r="H1420" s="531"/>
      <c r="I1420" s="496"/>
      <c r="J1420" s="507">
        <f t="shared" si="114"/>
        <v>0</v>
      </c>
      <c r="K1420" s="464">
        <f t="shared" si="115"/>
        <v>0</v>
      </c>
      <c r="L1420" s="464">
        <f>IF(J1420=1,SUM($J$6:J1420),0)</f>
        <v>0</v>
      </c>
      <c r="M1420" s="464">
        <f>IF(K1420=1,SUM($K$6:K1420),0)</f>
        <v>0</v>
      </c>
      <c r="N1420" s="509">
        <f t="shared" si="116"/>
        <v>0</v>
      </c>
      <c r="O1420" s="464">
        <f t="shared" si="117"/>
        <v>0</v>
      </c>
      <c r="P1420" s="464">
        <f>IF(O1420=1,SUM($O$6:O1420),0)</f>
        <v>0</v>
      </c>
    </row>
    <row r="1421" customHeight="1" spans="1:16">
      <c r="A1421" s="483"/>
      <c r="B1421" s="493">
        <v>8</v>
      </c>
      <c r="C1421" s="203" t="s">
        <v>1427</v>
      </c>
      <c r="D1421" s="494" t="s">
        <v>24</v>
      </c>
      <c r="E1421" s="495" t="s">
        <v>53</v>
      </c>
      <c r="F1421" s="497">
        <v>300600</v>
      </c>
      <c r="G1421" s="497">
        <v>300600</v>
      </c>
      <c r="H1421" s="531"/>
      <c r="I1421" s="496">
        <f t="shared" si="113"/>
        <v>300600</v>
      </c>
      <c r="J1421" s="507">
        <f t="shared" si="114"/>
        <v>0</v>
      </c>
      <c r="K1421" s="464">
        <f t="shared" si="115"/>
        <v>0</v>
      </c>
      <c r="L1421" s="464">
        <f>IF(J1421=1,SUM($J$6:J1421),0)</f>
        <v>0</v>
      </c>
      <c r="M1421" s="464">
        <f>IF(K1421=1,SUM($K$6:K1421),0)</f>
        <v>0</v>
      </c>
      <c r="N1421" s="509">
        <f t="shared" si="116"/>
        <v>0</v>
      </c>
      <c r="O1421" s="464">
        <f t="shared" si="117"/>
        <v>0</v>
      </c>
      <c r="P1421" s="464">
        <f>IF(O1421=1,SUM($O$6:O1421),0)</f>
        <v>0</v>
      </c>
    </row>
    <row r="1422" customHeight="1" spans="1:16">
      <c r="A1422" s="483"/>
      <c r="B1422" s="493">
        <v>9</v>
      </c>
      <c r="C1422" s="203" t="s">
        <v>1428</v>
      </c>
      <c r="D1422" s="494" t="s">
        <v>24</v>
      </c>
      <c r="E1422" s="495" t="s">
        <v>53</v>
      </c>
      <c r="F1422" s="497">
        <v>358140</v>
      </c>
      <c r="G1422" s="497">
        <v>358140</v>
      </c>
      <c r="H1422" s="531"/>
      <c r="I1422" s="496">
        <f t="shared" si="113"/>
        <v>358140</v>
      </c>
      <c r="J1422" s="507">
        <f t="shared" si="114"/>
        <v>0</v>
      </c>
      <c r="K1422" s="464">
        <f t="shared" si="115"/>
        <v>0</v>
      </c>
      <c r="L1422" s="464">
        <f>IF(J1422=1,SUM($J$6:J1422),0)</f>
        <v>0</v>
      </c>
      <c r="M1422" s="464">
        <f>IF(K1422=1,SUM($K$6:K1422),0)</f>
        <v>0</v>
      </c>
      <c r="N1422" s="509">
        <f t="shared" si="116"/>
        <v>0</v>
      </c>
      <c r="O1422" s="464">
        <f t="shared" si="117"/>
        <v>0</v>
      </c>
      <c r="P1422" s="464">
        <f>IF(O1422=1,SUM($O$6:O1422),0)</f>
        <v>0</v>
      </c>
    </row>
    <row r="1423" customHeight="1" spans="1:16">
      <c r="A1423" s="483"/>
      <c r="B1423" s="493">
        <v>10</v>
      </c>
      <c r="C1423" s="203" t="s">
        <v>1429</v>
      </c>
      <c r="D1423" s="494" t="s">
        <v>24</v>
      </c>
      <c r="E1423" s="495" t="s">
        <v>53</v>
      </c>
      <c r="F1423" s="497">
        <v>341777.999418986</v>
      </c>
      <c r="G1423" s="497">
        <v>341777.999418986</v>
      </c>
      <c r="H1423" s="531"/>
      <c r="I1423" s="496">
        <f t="shared" si="113"/>
        <v>341777.999418986</v>
      </c>
      <c r="J1423" s="507">
        <f t="shared" si="114"/>
        <v>0</v>
      </c>
      <c r="K1423" s="464">
        <f t="shared" si="115"/>
        <v>0</v>
      </c>
      <c r="L1423" s="464">
        <f>IF(J1423=1,SUM($J$6:J1423),0)</f>
        <v>0</v>
      </c>
      <c r="M1423" s="464">
        <f>IF(K1423=1,SUM($K$6:K1423),0)</f>
        <v>0</v>
      </c>
      <c r="N1423" s="509">
        <f t="shared" si="116"/>
        <v>0</v>
      </c>
      <c r="O1423" s="464">
        <f t="shared" si="117"/>
        <v>0</v>
      </c>
      <c r="P1423" s="464">
        <f>IF(O1423=1,SUM($O$6:O1423),0)</f>
        <v>0</v>
      </c>
    </row>
    <row r="1424" customHeight="1" spans="1:16">
      <c r="A1424" s="483"/>
      <c r="B1424" s="493">
        <v>11</v>
      </c>
      <c r="C1424" s="203" t="s">
        <v>1430</v>
      </c>
      <c r="D1424" s="494" t="s">
        <v>24</v>
      </c>
      <c r="E1424" s="495" t="s">
        <v>53</v>
      </c>
      <c r="F1424" s="497">
        <v>395879.584018507</v>
      </c>
      <c r="G1424" s="497">
        <v>395879.584018507</v>
      </c>
      <c r="H1424" s="531"/>
      <c r="I1424" s="496">
        <f t="shared" si="113"/>
        <v>395879.584018507</v>
      </c>
      <c r="J1424" s="507">
        <f t="shared" si="114"/>
        <v>0</v>
      </c>
      <c r="K1424" s="464">
        <f t="shared" si="115"/>
        <v>0</v>
      </c>
      <c r="L1424" s="464">
        <f>IF(J1424=1,SUM($J$6:J1424),0)</f>
        <v>0</v>
      </c>
      <c r="M1424" s="464">
        <f>IF(K1424=1,SUM($K$6:K1424),0)</f>
        <v>0</v>
      </c>
      <c r="N1424" s="509">
        <f t="shared" si="116"/>
        <v>0</v>
      </c>
      <c r="O1424" s="464">
        <f t="shared" si="117"/>
        <v>0</v>
      </c>
      <c r="P1424" s="464">
        <f>IF(O1424=1,SUM($O$6:O1424),0)</f>
        <v>0</v>
      </c>
    </row>
    <row r="1425" customHeight="1" spans="1:16">
      <c r="A1425" s="483"/>
      <c r="B1425" s="493">
        <v>12</v>
      </c>
      <c r="C1425" s="203" t="s">
        <v>1431</v>
      </c>
      <c r="D1425" s="494" t="s">
        <v>24</v>
      </c>
      <c r="E1425" s="495" t="s">
        <v>53</v>
      </c>
      <c r="F1425" s="497">
        <v>6240</v>
      </c>
      <c r="G1425" s="497">
        <v>6240</v>
      </c>
      <c r="H1425" s="531"/>
      <c r="I1425" s="496">
        <f t="shared" si="113"/>
        <v>6240</v>
      </c>
      <c r="J1425" s="507">
        <f t="shared" si="114"/>
        <v>0</v>
      </c>
      <c r="K1425" s="464">
        <f t="shared" si="115"/>
        <v>0</v>
      </c>
      <c r="L1425" s="464">
        <f>IF(J1425=1,SUM($J$6:J1425),0)</f>
        <v>0</v>
      </c>
      <c r="M1425" s="464">
        <f>IF(K1425=1,SUM($K$6:K1425),0)</f>
        <v>0</v>
      </c>
      <c r="N1425" s="509">
        <f t="shared" si="116"/>
        <v>0</v>
      </c>
      <c r="O1425" s="464">
        <f t="shared" si="117"/>
        <v>0</v>
      </c>
      <c r="P1425" s="464">
        <f>IF(O1425=1,SUM($O$6:O1425),0)</f>
        <v>0</v>
      </c>
    </row>
    <row r="1426" customHeight="1" spans="1:16">
      <c r="A1426" s="483"/>
      <c r="B1426" s="493">
        <v>13</v>
      </c>
      <c r="C1426" s="203" t="s">
        <v>1432</v>
      </c>
      <c r="D1426" s="494" t="s">
        <v>24</v>
      </c>
      <c r="E1426" s="495" t="s">
        <v>53</v>
      </c>
      <c r="F1426" s="497">
        <v>5760</v>
      </c>
      <c r="G1426" s="497">
        <v>5760</v>
      </c>
      <c r="H1426" s="531"/>
      <c r="I1426" s="496">
        <f t="shared" si="113"/>
        <v>5760</v>
      </c>
      <c r="J1426" s="507">
        <f t="shared" si="114"/>
        <v>0</v>
      </c>
      <c r="K1426" s="464">
        <f t="shared" si="115"/>
        <v>0</v>
      </c>
      <c r="L1426" s="464">
        <f>IF(J1426=1,SUM($J$6:J1426),0)</f>
        <v>0</v>
      </c>
      <c r="M1426" s="464">
        <f>IF(K1426=1,SUM($K$6:K1426),0)</f>
        <v>0</v>
      </c>
      <c r="N1426" s="509">
        <f t="shared" si="116"/>
        <v>0</v>
      </c>
      <c r="O1426" s="464">
        <f t="shared" si="117"/>
        <v>0</v>
      </c>
      <c r="P1426" s="464">
        <f>IF(O1426=1,SUM($O$6:O1426),0)</f>
        <v>0</v>
      </c>
    </row>
    <row r="1427" customHeight="1" spans="1:16">
      <c r="A1427" s="483"/>
      <c r="B1427" s="493">
        <v>14</v>
      </c>
      <c r="C1427" s="203" t="s">
        <v>1433</v>
      </c>
      <c r="D1427" s="494" t="s">
        <v>24</v>
      </c>
      <c r="E1427" s="495" t="s">
        <v>903</v>
      </c>
      <c r="F1427" s="497">
        <v>337284.978864567</v>
      </c>
      <c r="G1427" s="497">
        <v>337284.978864567</v>
      </c>
      <c r="H1427" s="531"/>
      <c r="I1427" s="496">
        <f t="shared" si="113"/>
        <v>337284.978864567</v>
      </c>
      <c r="J1427" s="507">
        <f t="shared" si="114"/>
        <v>0</v>
      </c>
      <c r="K1427" s="464">
        <f t="shared" si="115"/>
        <v>0</v>
      </c>
      <c r="L1427" s="464">
        <f>IF(J1427=1,SUM($J$6:J1427),0)</f>
        <v>0</v>
      </c>
      <c r="M1427" s="464">
        <f>IF(K1427=1,SUM($K$6:K1427),0)</f>
        <v>0</v>
      </c>
      <c r="N1427" s="509">
        <f t="shared" si="116"/>
        <v>0</v>
      </c>
      <c r="O1427" s="464">
        <f t="shared" si="117"/>
        <v>0</v>
      </c>
      <c r="P1427" s="464">
        <f>IF(O1427=1,SUM($O$6:O1427),0)</f>
        <v>0</v>
      </c>
    </row>
    <row r="1428" customHeight="1" spans="1:16">
      <c r="A1428" s="483"/>
      <c r="B1428" s="493">
        <v>15</v>
      </c>
      <c r="C1428" s="203" t="s">
        <v>1434</v>
      </c>
      <c r="D1428" s="494" t="s">
        <v>24</v>
      </c>
      <c r="E1428" s="495" t="s">
        <v>903</v>
      </c>
      <c r="F1428" s="497">
        <v>269827.983091653</v>
      </c>
      <c r="G1428" s="497">
        <v>269827.983091653</v>
      </c>
      <c r="H1428" s="531"/>
      <c r="I1428" s="496">
        <f t="shared" si="113"/>
        <v>269827.983091653</v>
      </c>
      <c r="J1428" s="507">
        <f t="shared" si="114"/>
        <v>0</v>
      </c>
      <c r="K1428" s="464">
        <f t="shared" si="115"/>
        <v>0</v>
      </c>
      <c r="L1428" s="464">
        <f>IF(J1428=1,SUM($J$6:J1428),0)</f>
        <v>0</v>
      </c>
      <c r="M1428" s="464">
        <f>IF(K1428=1,SUM($K$6:K1428),0)</f>
        <v>0</v>
      </c>
      <c r="N1428" s="509">
        <f t="shared" si="116"/>
        <v>0</v>
      </c>
      <c r="O1428" s="464">
        <f t="shared" si="117"/>
        <v>0</v>
      </c>
      <c r="P1428" s="464">
        <f>IF(O1428=1,SUM($O$6:O1428),0)</f>
        <v>0</v>
      </c>
    </row>
    <row r="1429" customHeight="1" spans="1:16">
      <c r="A1429" s="483"/>
      <c r="B1429" s="493">
        <v>16</v>
      </c>
      <c r="C1429" s="203" t="s">
        <v>1435</v>
      </c>
      <c r="D1429" s="494" t="s">
        <v>24</v>
      </c>
      <c r="E1429" s="495" t="s">
        <v>895</v>
      </c>
      <c r="F1429" s="497">
        <v>420</v>
      </c>
      <c r="G1429" s="497">
        <v>420</v>
      </c>
      <c r="H1429" s="531"/>
      <c r="I1429" s="496">
        <f t="shared" si="113"/>
        <v>420</v>
      </c>
      <c r="J1429" s="507">
        <f t="shared" si="114"/>
        <v>0</v>
      </c>
      <c r="K1429" s="464">
        <f t="shared" si="115"/>
        <v>0</v>
      </c>
      <c r="L1429" s="464">
        <f>IF(J1429=1,SUM($J$6:J1429),0)</f>
        <v>0</v>
      </c>
      <c r="M1429" s="464">
        <f>IF(K1429=1,SUM($K$6:K1429),0)</f>
        <v>0</v>
      </c>
      <c r="N1429" s="509">
        <f t="shared" si="116"/>
        <v>0</v>
      </c>
      <c r="O1429" s="464">
        <f t="shared" si="117"/>
        <v>0</v>
      </c>
      <c r="P1429" s="464">
        <f>IF(O1429=1,SUM($O$6:O1429),0)</f>
        <v>0</v>
      </c>
    </row>
    <row r="1430" customHeight="1" spans="1:16">
      <c r="A1430" s="483"/>
      <c r="B1430" s="493">
        <v>17</v>
      </c>
      <c r="C1430" s="203" t="s">
        <v>1436</v>
      </c>
      <c r="D1430" s="494" t="s">
        <v>24</v>
      </c>
      <c r="E1430" s="495" t="s">
        <v>895</v>
      </c>
      <c r="F1430" s="497">
        <v>720</v>
      </c>
      <c r="G1430" s="497">
        <v>720</v>
      </c>
      <c r="H1430" s="531"/>
      <c r="I1430" s="496">
        <f t="shared" si="113"/>
        <v>720</v>
      </c>
      <c r="J1430" s="507">
        <f t="shared" si="114"/>
        <v>0</v>
      </c>
      <c r="K1430" s="464">
        <f t="shared" si="115"/>
        <v>0</v>
      </c>
      <c r="L1430" s="464">
        <f>IF(J1430=1,SUM($J$6:J1430),0)</f>
        <v>0</v>
      </c>
      <c r="M1430" s="464">
        <f>IF(K1430=1,SUM($K$6:K1430),0)</f>
        <v>0</v>
      </c>
      <c r="N1430" s="509">
        <f t="shared" si="116"/>
        <v>0</v>
      </c>
      <c r="O1430" s="464">
        <f t="shared" si="117"/>
        <v>0</v>
      </c>
      <c r="P1430" s="464">
        <f>IF(O1430=1,SUM($O$6:O1430),0)</f>
        <v>0</v>
      </c>
    </row>
    <row r="1431" customHeight="1" spans="1:16">
      <c r="A1431" s="483"/>
      <c r="B1431" s="493">
        <v>18</v>
      </c>
      <c r="C1431" s="203" t="s">
        <v>1437</v>
      </c>
      <c r="D1431" s="494" t="s">
        <v>24</v>
      </c>
      <c r="E1431" s="495" t="s">
        <v>895</v>
      </c>
      <c r="F1431" s="497">
        <v>15300</v>
      </c>
      <c r="G1431" s="497">
        <v>15300</v>
      </c>
      <c r="H1431" s="531"/>
      <c r="I1431" s="496">
        <f t="shared" si="113"/>
        <v>15300</v>
      </c>
      <c r="J1431" s="507">
        <f t="shared" si="114"/>
        <v>0</v>
      </c>
      <c r="K1431" s="464">
        <f t="shared" si="115"/>
        <v>0</v>
      </c>
      <c r="L1431" s="464">
        <f>IF(J1431=1,SUM($J$6:J1431),0)</f>
        <v>0</v>
      </c>
      <c r="M1431" s="464">
        <f>IF(K1431=1,SUM($K$6:K1431),0)</f>
        <v>0</v>
      </c>
      <c r="N1431" s="509">
        <f t="shared" si="116"/>
        <v>0</v>
      </c>
      <c r="O1431" s="464">
        <f t="shared" si="117"/>
        <v>0</v>
      </c>
      <c r="P1431" s="464">
        <f>IF(O1431=1,SUM($O$6:O1431),0)</f>
        <v>0</v>
      </c>
    </row>
    <row r="1432" customHeight="1" spans="1:16">
      <c r="A1432" s="483"/>
      <c r="B1432" s="493">
        <v>19</v>
      </c>
      <c r="C1432" s="203" t="s">
        <v>1438</v>
      </c>
      <c r="D1432" s="494" t="s">
        <v>24</v>
      </c>
      <c r="E1432" s="495" t="s">
        <v>895</v>
      </c>
      <c r="F1432" s="497">
        <v>9120</v>
      </c>
      <c r="G1432" s="497">
        <v>9120</v>
      </c>
      <c r="H1432" s="531"/>
      <c r="I1432" s="496">
        <f t="shared" si="113"/>
        <v>9120</v>
      </c>
      <c r="J1432" s="507">
        <f t="shared" si="114"/>
        <v>0</v>
      </c>
      <c r="K1432" s="464">
        <f t="shared" si="115"/>
        <v>0</v>
      </c>
      <c r="L1432" s="464">
        <f>IF(J1432=1,SUM($J$6:J1432),0)</f>
        <v>0</v>
      </c>
      <c r="M1432" s="464">
        <f>IF(K1432=1,SUM($K$6:K1432),0)</f>
        <v>0</v>
      </c>
      <c r="N1432" s="509">
        <f t="shared" si="116"/>
        <v>0</v>
      </c>
      <c r="O1432" s="464">
        <f t="shared" si="117"/>
        <v>0</v>
      </c>
      <c r="P1432" s="464">
        <f>IF(O1432=1,SUM($O$6:O1432),0)</f>
        <v>0</v>
      </c>
    </row>
    <row r="1433" customHeight="1" spans="1:16">
      <c r="A1433" s="483"/>
      <c r="B1433" s="493">
        <v>20</v>
      </c>
      <c r="C1433" s="203" t="s">
        <v>1439</v>
      </c>
      <c r="D1433" s="494" t="s">
        <v>24</v>
      </c>
      <c r="E1433" s="495" t="s">
        <v>895</v>
      </c>
      <c r="F1433" s="532">
        <v>2740</v>
      </c>
      <c r="G1433" s="532">
        <v>2740</v>
      </c>
      <c r="H1433" s="531"/>
      <c r="I1433" s="496">
        <f t="shared" si="113"/>
        <v>2740</v>
      </c>
      <c r="J1433" s="507">
        <f t="shared" si="114"/>
        <v>0</v>
      </c>
      <c r="K1433" s="464">
        <f t="shared" si="115"/>
        <v>0</v>
      </c>
      <c r="L1433" s="464">
        <f>IF(J1433=1,SUM($J$6:J1433),0)</f>
        <v>0</v>
      </c>
      <c r="M1433" s="464">
        <f>IF(K1433=1,SUM($K$6:K1433),0)</f>
        <v>0</v>
      </c>
      <c r="N1433" s="509">
        <f t="shared" si="116"/>
        <v>0</v>
      </c>
      <c r="O1433" s="464">
        <f t="shared" si="117"/>
        <v>0</v>
      </c>
      <c r="P1433" s="464">
        <f>IF(O1433=1,SUM($O$6:O1433),0)</f>
        <v>0</v>
      </c>
    </row>
    <row r="1434" customHeight="1" spans="1:16">
      <c r="A1434" s="483"/>
      <c r="B1434" s="493"/>
      <c r="C1434" s="203"/>
      <c r="D1434" s="494" t="s">
        <v>122</v>
      </c>
      <c r="E1434" s="495"/>
      <c r="F1434" s="497">
        <v>0</v>
      </c>
      <c r="G1434" s="497">
        <v>0</v>
      </c>
      <c r="H1434" s="533"/>
      <c r="I1434" s="491">
        <f t="shared" ref="I1434:I1439" si="118">IF($I$5=$G$4,G1434,(IF($I$5=$F$4,F1434,0)))</f>
        <v>0</v>
      </c>
      <c r="J1434" s="507">
        <f t="shared" si="114"/>
        <v>0</v>
      </c>
      <c r="K1434" s="464">
        <f t="shared" si="115"/>
        <v>0</v>
      </c>
      <c r="L1434" s="464">
        <f>IF(J1434=1,SUM($J$6:J1434),0)</f>
        <v>0</v>
      </c>
      <c r="M1434" s="464">
        <f>IF(K1434=1,SUM($K$6:K1434),0)</f>
        <v>0</v>
      </c>
      <c r="N1434" s="509">
        <f t="shared" si="116"/>
        <v>0</v>
      </c>
      <c r="O1434" s="464">
        <f t="shared" si="117"/>
        <v>0</v>
      </c>
      <c r="P1434" s="464">
        <f>IF(O1434=1,SUM($O$6:O1434),0)</f>
        <v>0</v>
      </c>
    </row>
    <row r="1435" customHeight="1" spans="1:16">
      <c r="A1435" s="483"/>
      <c r="B1435" s="493" t="s">
        <v>705</v>
      </c>
      <c r="C1435" s="203" t="s">
        <v>1086</v>
      </c>
      <c r="D1435" s="494" t="s">
        <v>122</v>
      </c>
      <c r="E1435" s="495"/>
      <c r="F1435" s="497">
        <v>0</v>
      </c>
      <c r="G1435" s="497">
        <v>0</v>
      </c>
      <c r="H1435" s="533"/>
      <c r="I1435" s="491">
        <f t="shared" si="118"/>
        <v>0</v>
      </c>
      <c r="J1435" s="507">
        <f t="shared" si="114"/>
        <v>0</v>
      </c>
      <c r="K1435" s="464">
        <f t="shared" si="115"/>
        <v>0</v>
      </c>
      <c r="L1435" s="464">
        <f>IF(J1435=1,SUM($J$6:J1435),0)</f>
        <v>0</v>
      </c>
      <c r="M1435" s="464">
        <f>IF(K1435=1,SUM($K$6:K1435),0)</f>
        <v>0</v>
      </c>
      <c r="N1435" s="509">
        <f t="shared" si="116"/>
        <v>0</v>
      </c>
      <c r="O1435" s="464">
        <f t="shared" si="117"/>
        <v>0</v>
      </c>
      <c r="P1435" s="464">
        <f>IF(O1435=1,SUM($O$6:O1435),0)</f>
        <v>0</v>
      </c>
    </row>
    <row r="1436" customHeight="1" spans="1:16">
      <c r="A1436" s="483"/>
      <c r="B1436" s="493">
        <v>1</v>
      </c>
      <c r="C1436" s="203" t="s">
        <v>1440</v>
      </c>
      <c r="D1436" s="494" t="s">
        <v>24</v>
      </c>
      <c r="E1436" s="495" t="s">
        <v>53</v>
      </c>
      <c r="F1436" s="497">
        <v>15000</v>
      </c>
      <c r="G1436" s="497">
        <v>15000</v>
      </c>
      <c r="H1436" s="533"/>
      <c r="I1436" s="491">
        <f t="shared" si="118"/>
        <v>15000</v>
      </c>
      <c r="J1436" s="507">
        <f t="shared" si="114"/>
        <v>0</v>
      </c>
      <c r="K1436" s="464">
        <f t="shared" si="115"/>
        <v>0</v>
      </c>
      <c r="L1436" s="464">
        <f>IF(J1436=1,SUM($J$6:J1436),0)</f>
        <v>0</v>
      </c>
      <c r="M1436" s="464">
        <f>IF(K1436=1,SUM($K$6:K1436),0)</f>
        <v>0</v>
      </c>
      <c r="N1436" s="509">
        <f t="shared" si="116"/>
        <v>0</v>
      </c>
      <c r="O1436" s="464">
        <f t="shared" si="117"/>
        <v>0</v>
      </c>
      <c r="P1436" s="464">
        <f>IF(O1436=1,SUM($O$6:O1436),0)</f>
        <v>0</v>
      </c>
    </row>
    <row r="1437" customHeight="1" spans="1:16">
      <c r="A1437" s="483"/>
      <c r="B1437" s="493">
        <v>2</v>
      </c>
      <c r="C1437" s="203" t="s">
        <v>1441</v>
      </c>
      <c r="D1437" s="494" t="s">
        <v>24</v>
      </c>
      <c r="E1437" s="495" t="s">
        <v>53</v>
      </c>
      <c r="F1437" s="497">
        <v>36180</v>
      </c>
      <c r="G1437" s="497">
        <v>36180</v>
      </c>
      <c r="H1437" s="533"/>
      <c r="I1437" s="491">
        <f t="shared" si="118"/>
        <v>36180</v>
      </c>
      <c r="J1437" s="507">
        <f t="shared" si="114"/>
        <v>0</v>
      </c>
      <c r="K1437" s="464">
        <f t="shared" si="115"/>
        <v>0</v>
      </c>
      <c r="L1437" s="464">
        <f>IF(J1437=1,SUM($J$6:J1437),0)</f>
        <v>0</v>
      </c>
      <c r="M1437" s="464">
        <f>IF(K1437=1,SUM($K$6:K1437),0)</f>
        <v>0</v>
      </c>
      <c r="N1437" s="509">
        <f t="shared" si="116"/>
        <v>0</v>
      </c>
      <c r="O1437" s="464">
        <f t="shared" si="117"/>
        <v>0</v>
      </c>
      <c r="P1437" s="464">
        <f>IF(O1437=1,SUM($O$6:O1437),0)</f>
        <v>0</v>
      </c>
    </row>
    <row r="1438" customHeight="1" spans="1:16">
      <c r="A1438" s="483"/>
      <c r="B1438" s="493">
        <v>3</v>
      </c>
      <c r="C1438" s="203" t="s">
        <v>1442</v>
      </c>
      <c r="D1438" s="494" t="s">
        <v>24</v>
      </c>
      <c r="E1438" s="495" t="s">
        <v>53</v>
      </c>
      <c r="F1438" s="497">
        <v>32640</v>
      </c>
      <c r="G1438" s="497">
        <v>32640</v>
      </c>
      <c r="H1438" s="533"/>
      <c r="I1438" s="491">
        <f t="shared" si="118"/>
        <v>32640</v>
      </c>
      <c r="J1438" s="507">
        <f t="shared" si="114"/>
        <v>0</v>
      </c>
      <c r="K1438" s="464">
        <f t="shared" si="115"/>
        <v>0</v>
      </c>
      <c r="L1438" s="464">
        <f>IF(J1438=1,SUM($J$6:J1438),0)</f>
        <v>0</v>
      </c>
      <c r="M1438" s="464">
        <f>IF(K1438=1,SUM($K$6:K1438),0)</f>
        <v>0</v>
      </c>
      <c r="N1438" s="509">
        <f t="shared" si="116"/>
        <v>0</v>
      </c>
      <c r="O1438" s="464">
        <f t="shared" si="117"/>
        <v>0</v>
      </c>
      <c r="P1438" s="464">
        <f>IF(O1438=1,SUM($O$6:O1438),0)</f>
        <v>0</v>
      </c>
    </row>
    <row r="1439" customHeight="1" spans="1:16">
      <c r="A1439" s="483"/>
      <c r="B1439" s="493">
        <v>4</v>
      </c>
      <c r="C1439" s="203" t="s">
        <v>1443</v>
      </c>
      <c r="D1439" s="494" t="s">
        <v>24</v>
      </c>
      <c r="E1439" s="495" t="s">
        <v>53</v>
      </c>
      <c r="F1439" s="497">
        <v>63840</v>
      </c>
      <c r="G1439" s="497">
        <v>63840</v>
      </c>
      <c r="H1439" s="533"/>
      <c r="I1439" s="491">
        <f t="shared" si="118"/>
        <v>63840</v>
      </c>
      <c r="J1439" s="507">
        <f t="shared" si="114"/>
        <v>0</v>
      </c>
      <c r="K1439" s="464">
        <f t="shared" si="115"/>
        <v>0</v>
      </c>
      <c r="L1439" s="464">
        <f>IF(J1439=1,SUM($J$6:J1439),0)</f>
        <v>0</v>
      </c>
      <c r="M1439" s="464">
        <f>IF(K1439=1,SUM($K$6:K1439),0)</f>
        <v>0</v>
      </c>
      <c r="N1439" s="509">
        <f t="shared" si="116"/>
        <v>0</v>
      </c>
      <c r="O1439" s="464">
        <f t="shared" si="117"/>
        <v>0</v>
      </c>
      <c r="P1439" s="464">
        <f>IF(O1439=1,SUM($O$6:O1439),0)</f>
        <v>0</v>
      </c>
    </row>
    <row r="1440" customHeight="1" spans="1:16">
      <c r="A1440" s="483"/>
      <c r="B1440" s="493">
        <v>5</v>
      </c>
      <c r="C1440" s="203" t="s">
        <v>1444</v>
      </c>
      <c r="D1440" s="494" t="s">
        <v>24</v>
      </c>
      <c r="E1440" s="495" t="s">
        <v>53</v>
      </c>
      <c r="F1440" s="497">
        <v>450000</v>
      </c>
      <c r="G1440" s="497">
        <v>450000</v>
      </c>
      <c r="H1440" s="533"/>
      <c r="I1440" s="491">
        <f t="shared" ref="I1440:I1494" si="119">IF($I$5=$G$4,G1440,(IF($I$5=$F$4,F1440,0)))</f>
        <v>450000</v>
      </c>
      <c r="J1440" s="507">
        <f t="shared" si="114"/>
        <v>0</v>
      </c>
      <c r="K1440" s="464">
        <f t="shared" si="115"/>
        <v>0</v>
      </c>
      <c r="L1440" s="464">
        <f>IF(J1440=1,SUM($J$6:J1440),0)</f>
        <v>0</v>
      </c>
      <c r="M1440" s="464">
        <f>IF(K1440=1,SUM($K$6:K1440),0)</f>
        <v>0</v>
      </c>
      <c r="N1440" s="509">
        <f t="shared" si="116"/>
        <v>0</v>
      </c>
      <c r="O1440" s="464">
        <f t="shared" si="117"/>
        <v>0</v>
      </c>
      <c r="P1440" s="464">
        <f>IF(O1440=1,SUM($O$6:O1440),0)</f>
        <v>0</v>
      </c>
    </row>
    <row r="1441" customHeight="1" spans="1:16">
      <c r="A1441" s="483"/>
      <c r="B1441" s="493">
        <v>6</v>
      </c>
      <c r="C1441" s="203" t="s">
        <v>1445</v>
      </c>
      <c r="D1441" s="494" t="s">
        <v>24</v>
      </c>
      <c r="E1441" s="495" t="s">
        <v>53</v>
      </c>
      <c r="F1441" s="496">
        <v>985020</v>
      </c>
      <c r="G1441" s="496">
        <v>985020</v>
      </c>
      <c r="H1441" s="533"/>
      <c r="I1441" s="491">
        <f t="shared" si="119"/>
        <v>985020</v>
      </c>
      <c r="J1441" s="507">
        <f t="shared" si="114"/>
        <v>0</v>
      </c>
      <c r="K1441" s="464">
        <f t="shared" si="115"/>
        <v>0</v>
      </c>
      <c r="L1441" s="464">
        <f>IF(J1441=1,SUM($J$6:J1441),0)</f>
        <v>0</v>
      </c>
      <c r="M1441" s="464">
        <f>IF(K1441=1,SUM($K$6:K1441),0)</f>
        <v>0</v>
      </c>
      <c r="N1441" s="509">
        <f t="shared" si="116"/>
        <v>0</v>
      </c>
      <c r="O1441" s="464">
        <f t="shared" si="117"/>
        <v>0</v>
      </c>
      <c r="P1441" s="464">
        <f>IF(O1441=1,SUM($O$6:O1441),0)</f>
        <v>0</v>
      </c>
    </row>
    <row r="1442" customHeight="1" spans="1:16">
      <c r="A1442" s="483"/>
      <c r="B1442" s="493"/>
      <c r="C1442" s="203" t="s">
        <v>122</v>
      </c>
      <c r="D1442" s="494" t="s">
        <v>122</v>
      </c>
      <c r="E1442" s="495"/>
      <c r="F1442" s="496"/>
      <c r="G1442" s="496"/>
      <c r="H1442" s="533"/>
      <c r="I1442" s="491">
        <f t="shared" si="119"/>
        <v>0</v>
      </c>
      <c r="J1442" s="507">
        <f t="shared" si="114"/>
        <v>0</v>
      </c>
      <c r="K1442" s="464">
        <f t="shared" si="115"/>
        <v>0</v>
      </c>
      <c r="L1442" s="464">
        <f>IF(J1442=1,SUM($J$6:J1442),0)</f>
        <v>0</v>
      </c>
      <c r="M1442" s="464">
        <f>IF(K1442=1,SUM($K$6:K1442),0)</f>
        <v>0</v>
      </c>
      <c r="N1442" s="509">
        <f t="shared" si="116"/>
        <v>0</v>
      </c>
      <c r="O1442" s="464">
        <f t="shared" si="117"/>
        <v>0</v>
      </c>
      <c r="P1442" s="464">
        <f>IF(O1442=1,SUM($O$6:O1442),0)</f>
        <v>0</v>
      </c>
    </row>
    <row r="1443" customHeight="1" spans="1:16">
      <c r="A1443" s="483"/>
      <c r="B1443" s="493" t="s">
        <v>1446</v>
      </c>
      <c r="C1443" s="203" t="s">
        <v>1447</v>
      </c>
      <c r="D1443" s="494" t="s">
        <v>122</v>
      </c>
      <c r="E1443" s="495"/>
      <c r="F1443" s="496"/>
      <c r="G1443" s="496"/>
      <c r="H1443" s="533"/>
      <c r="I1443" s="491">
        <f t="shared" si="119"/>
        <v>0</v>
      </c>
      <c r="J1443" s="507">
        <f t="shared" si="114"/>
        <v>0</v>
      </c>
      <c r="K1443" s="464">
        <f t="shared" si="115"/>
        <v>0</v>
      </c>
      <c r="L1443" s="464">
        <f>IF(J1443=1,SUM($J$6:J1443),0)</f>
        <v>0</v>
      </c>
      <c r="M1443" s="464">
        <f>IF(K1443=1,SUM($K$6:K1443),0)</f>
        <v>0</v>
      </c>
      <c r="N1443" s="509">
        <f t="shared" si="116"/>
        <v>0</v>
      </c>
      <c r="O1443" s="464">
        <f t="shared" si="117"/>
        <v>0</v>
      </c>
      <c r="P1443" s="464">
        <f>IF(O1443=1,SUM($O$6:O1443),0)</f>
        <v>0</v>
      </c>
    </row>
    <row r="1444" customHeight="1" spans="1:16">
      <c r="A1444" s="483"/>
      <c r="B1444" s="493">
        <v>1</v>
      </c>
      <c r="C1444" s="203" t="s">
        <v>1448</v>
      </c>
      <c r="D1444" s="494" t="s">
        <v>24</v>
      </c>
      <c r="E1444" s="495" t="s">
        <v>1449</v>
      </c>
      <c r="F1444" s="496">
        <v>0.025</v>
      </c>
      <c r="G1444" s="496">
        <v>0.025</v>
      </c>
      <c r="H1444" s="533"/>
      <c r="I1444" s="491">
        <f t="shared" si="119"/>
        <v>0.025</v>
      </c>
      <c r="J1444" s="507">
        <f t="shared" si="114"/>
        <v>0</v>
      </c>
      <c r="K1444" s="464">
        <f t="shared" si="115"/>
        <v>0</v>
      </c>
      <c r="L1444" s="464">
        <f>IF(J1444=1,SUM($J$6:J1444),0)</f>
        <v>0</v>
      </c>
      <c r="M1444" s="464">
        <f>IF(K1444=1,SUM($K$6:K1444),0)</f>
        <v>0</v>
      </c>
      <c r="N1444" s="509">
        <f t="shared" si="116"/>
        <v>0</v>
      </c>
      <c r="O1444" s="464">
        <f t="shared" si="117"/>
        <v>0</v>
      </c>
      <c r="P1444" s="464">
        <f>IF(O1444=1,SUM($O$6:O1444),0)</f>
        <v>0</v>
      </c>
    </row>
    <row r="1445" customHeight="1" spans="1:16">
      <c r="A1445" s="483"/>
      <c r="B1445" s="493">
        <v>2</v>
      </c>
      <c r="C1445" s="203" t="s">
        <v>1450</v>
      </c>
      <c r="D1445" s="494" t="s">
        <v>24</v>
      </c>
      <c r="E1445" s="495" t="s">
        <v>1451</v>
      </c>
      <c r="F1445" s="496">
        <v>800000</v>
      </c>
      <c r="G1445" s="496">
        <v>800000</v>
      </c>
      <c r="H1445" s="533"/>
      <c r="I1445" s="491">
        <f t="shared" si="119"/>
        <v>800000</v>
      </c>
      <c r="J1445" s="507">
        <f t="shared" si="114"/>
        <v>0</v>
      </c>
      <c r="K1445" s="464">
        <f t="shared" si="115"/>
        <v>0</v>
      </c>
      <c r="L1445" s="464">
        <f>IF(J1445=1,SUM($J$6:J1445),0)</f>
        <v>0</v>
      </c>
      <c r="M1445" s="464">
        <f>IF(K1445=1,SUM($K$6:K1445),0)</f>
        <v>0</v>
      </c>
      <c r="N1445" s="509">
        <f t="shared" si="116"/>
        <v>0</v>
      </c>
      <c r="O1445" s="464">
        <f t="shared" si="117"/>
        <v>0</v>
      </c>
      <c r="P1445" s="464">
        <f>IF(O1445=1,SUM($O$6:O1445),0)</f>
        <v>0</v>
      </c>
    </row>
    <row r="1446" customHeight="1" spans="1:16">
      <c r="A1446" s="483"/>
      <c r="B1446" s="493">
        <v>3</v>
      </c>
      <c r="C1446" s="203" t="s">
        <v>1452</v>
      </c>
      <c r="D1446" s="494" t="s">
        <v>24</v>
      </c>
      <c r="E1446" s="495" t="s">
        <v>1453</v>
      </c>
      <c r="F1446" s="496">
        <v>300000</v>
      </c>
      <c r="G1446" s="496">
        <v>300000</v>
      </c>
      <c r="H1446" s="533"/>
      <c r="I1446" s="491">
        <f t="shared" si="119"/>
        <v>300000</v>
      </c>
      <c r="J1446" s="507">
        <f t="shared" si="114"/>
        <v>0</v>
      </c>
      <c r="K1446" s="464">
        <f t="shared" si="115"/>
        <v>0</v>
      </c>
      <c r="L1446" s="464">
        <f>IF(J1446=1,SUM($J$6:J1446),0)</f>
        <v>0</v>
      </c>
      <c r="M1446" s="464">
        <f>IF(K1446=1,SUM($K$6:K1446),0)</f>
        <v>0</v>
      </c>
      <c r="N1446" s="509">
        <f t="shared" si="116"/>
        <v>0</v>
      </c>
      <c r="O1446" s="464">
        <f t="shared" si="117"/>
        <v>0</v>
      </c>
      <c r="P1446" s="464">
        <f>IF(O1446=1,SUM($O$6:O1446),0)</f>
        <v>0</v>
      </c>
    </row>
    <row r="1447" customHeight="1" spans="1:16">
      <c r="A1447" s="483"/>
      <c r="B1447" s="493">
        <v>4</v>
      </c>
      <c r="C1447" s="527" t="s">
        <v>1454</v>
      </c>
      <c r="D1447" s="494" t="s">
        <v>24</v>
      </c>
      <c r="E1447" s="495" t="s">
        <v>1455</v>
      </c>
      <c r="F1447" s="496">
        <v>300000</v>
      </c>
      <c r="G1447" s="496">
        <v>300000</v>
      </c>
      <c r="H1447" s="533"/>
      <c r="I1447" s="491">
        <f t="shared" si="119"/>
        <v>300000</v>
      </c>
      <c r="J1447" s="507">
        <f t="shared" si="114"/>
        <v>0</v>
      </c>
      <c r="K1447" s="464">
        <f t="shared" si="115"/>
        <v>0</v>
      </c>
      <c r="L1447" s="464">
        <f>IF(J1447=1,SUM($J$6:J1447),0)</f>
        <v>0</v>
      </c>
      <c r="M1447" s="464">
        <f>IF(K1447=1,SUM($K$6:K1447),0)</f>
        <v>0</v>
      </c>
      <c r="N1447" s="509">
        <f t="shared" si="116"/>
        <v>0</v>
      </c>
      <c r="O1447" s="464">
        <f t="shared" si="117"/>
        <v>0</v>
      </c>
      <c r="P1447" s="464">
        <f>IF(O1447=1,SUM($O$6:O1447),0)</f>
        <v>0</v>
      </c>
    </row>
    <row r="1448" customHeight="1" spans="1:16">
      <c r="A1448" s="483"/>
      <c r="B1448" s="493">
        <v>5</v>
      </c>
      <c r="C1448" s="527" t="s">
        <v>1456</v>
      </c>
      <c r="D1448" s="494" t="s">
        <v>24</v>
      </c>
      <c r="E1448" s="495" t="s">
        <v>1455</v>
      </c>
      <c r="F1448" s="496">
        <v>57250</v>
      </c>
      <c r="G1448" s="496">
        <v>57250</v>
      </c>
      <c r="H1448" s="533"/>
      <c r="I1448" s="491">
        <f t="shared" si="119"/>
        <v>57250</v>
      </c>
      <c r="J1448" s="507">
        <f t="shared" si="114"/>
        <v>0</v>
      </c>
      <c r="K1448" s="464">
        <f t="shared" si="115"/>
        <v>0</v>
      </c>
      <c r="L1448" s="464">
        <f>IF(J1448=1,SUM($J$6:J1448),0)</f>
        <v>0</v>
      </c>
      <c r="M1448" s="464">
        <f>IF(K1448=1,SUM($K$6:K1448),0)</f>
        <v>0</v>
      </c>
      <c r="N1448" s="509">
        <f t="shared" si="116"/>
        <v>0</v>
      </c>
      <c r="O1448" s="464">
        <f t="shared" si="117"/>
        <v>0</v>
      </c>
      <c r="P1448" s="464">
        <f>IF(O1448=1,SUM($O$6:O1448),0)</f>
        <v>0</v>
      </c>
    </row>
    <row r="1449" customHeight="1" spans="1:16">
      <c r="A1449" s="483"/>
      <c r="B1449" s="493">
        <v>6</v>
      </c>
      <c r="C1449" s="527" t="s">
        <v>1457</v>
      </c>
      <c r="D1449" s="494" t="s">
        <v>24</v>
      </c>
      <c r="E1449" s="495" t="s">
        <v>43</v>
      </c>
      <c r="F1449" s="496">
        <v>13770</v>
      </c>
      <c r="G1449" s="496">
        <v>13770</v>
      </c>
      <c r="H1449" s="533"/>
      <c r="I1449" s="491">
        <f t="shared" si="119"/>
        <v>13770</v>
      </c>
      <c r="J1449" s="507">
        <f t="shared" si="114"/>
        <v>0</v>
      </c>
      <c r="K1449" s="464">
        <f t="shared" si="115"/>
        <v>0</v>
      </c>
      <c r="L1449" s="464">
        <f>IF(J1449=1,SUM($J$6:J1449),0)</f>
        <v>0</v>
      </c>
      <c r="M1449" s="464">
        <f>IF(K1449=1,SUM($K$6:K1449),0)</f>
        <v>0</v>
      </c>
      <c r="N1449" s="509">
        <f t="shared" si="116"/>
        <v>0</v>
      </c>
      <c r="O1449" s="464">
        <f t="shared" si="117"/>
        <v>0</v>
      </c>
      <c r="P1449" s="464">
        <f>IF(O1449=1,SUM($O$6:O1449),0)</f>
        <v>0</v>
      </c>
    </row>
    <row r="1450" customHeight="1" spans="1:16">
      <c r="A1450" s="483"/>
      <c r="B1450" s="493">
        <v>7</v>
      </c>
      <c r="C1450" s="527" t="s">
        <v>1458</v>
      </c>
      <c r="D1450" s="494" t="s">
        <v>24</v>
      </c>
      <c r="E1450" s="495" t="s">
        <v>43</v>
      </c>
      <c r="F1450" s="496">
        <v>29730</v>
      </c>
      <c r="G1450" s="496">
        <v>29730</v>
      </c>
      <c r="H1450" s="533"/>
      <c r="I1450" s="491">
        <f t="shared" si="119"/>
        <v>29730</v>
      </c>
      <c r="J1450" s="507">
        <f t="shared" si="114"/>
        <v>0</v>
      </c>
      <c r="K1450" s="464">
        <f t="shared" si="115"/>
        <v>0</v>
      </c>
      <c r="L1450" s="464">
        <f>IF(J1450=1,SUM($J$6:J1450),0)</f>
        <v>0</v>
      </c>
      <c r="M1450" s="464">
        <f>IF(K1450=1,SUM($K$6:K1450),0)</f>
        <v>0</v>
      </c>
      <c r="N1450" s="509">
        <f t="shared" si="116"/>
        <v>0</v>
      </c>
      <c r="O1450" s="464">
        <f t="shared" si="117"/>
        <v>0</v>
      </c>
      <c r="P1450" s="464">
        <f>IF(O1450=1,SUM($O$6:O1450),0)</f>
        <v>0</v>
      </c>
    </row>
    <row r="1451" customHeight="1" spans="1:16">
      <c r="A1451" s="483"/>
      <c r="B1451" s="493">
        <v>8</v>
      </c>
      <c r="C1451" s="527" t="s">
        <v>1459</v>
      </c>
      <c r="D1451" s="494" t="s">
        <v>24</v>
      </c>
      <c r="E1451" s="495" t="s">
        <v>43</v>
      </c>
      <c r="F1451" s="496">
        <v>250000</v>
      </c>
      <c r="G1451" s="496">
        <v>250000</v>
      </c>
      <c r="H1451" s="533"/>
      <c r="I1451" s="491">
        <f t="shared" si="119"/>
        <v>250000</v>
      </c>
      <c r="J1451" s="507">
        <f t="shared" si="114"/>
        <v>0</v>
      </c>
      <c r="K1451" s="464">
        <f t="shared" si="115"/>
        <v>0</v>
      </c>
      <c r="L1451" s="464">
        <f>IF(J1451=1,SUM($J$6:J1451),0)</f>
        <v>0</v>
      </c>
      <c r="M1451" s="464">
        <f>IF(K1451=1,SUM($K$6:K1451),0)</f>
        <v>0</v>
      </c>
      <c r="N1451" s="509">
        <f t="shared" si="116"/>
        <v>0</v>
      </c>
      <c r="O1451" s="464">
        <f t="shared" si="117"/>
        <v>0</v>
      </c>
      <c r="P1451" s="464">
        <f>IF(O1451=1,SUM($O$6:O1451),0)</f>
        <v>0</v>
      </c>
    </row>
    <row r="1452" customHeight="1" spans="1:16">
      <c r="A1452" s="483"/>
      <c r="B1452" s="534">
        <v>9</v>
      </c>
      <c r="C1452" s="535" t="s">
        <v>1460</v>
      </c>
      <c r="D1452" s="494" t="s">
        <v>24</v>
      </c>
      <c r="E1452" s="495" t="s">
        <v>43</v>
      </c>
      <c r="F1452" s="496">
        <v>54500</v>
      </c>
      <c r="G1452" s="496">
        <v>54500</v>
      </c>
      <c r="H1452" s="533"/>
      <c r="I1452" s="491">
        <f t="shared" si="119"/>
        <v>54500</v>
      </c>
      <c r="J1452" s="507">
        <f t="shared" si="114"/>
        <v>0</v>
      </c>
      <c r="K1452" s="464">
        <f t="shared" si="115"/>
        <v>0</v>
      </c>
      <c r="L1452" s="464">
        <f>IF(J1452=1,SUM($J$6:J1452),0)</f>
        <v>0</v>
      </c>
      <c r="M1452" s="464">
        <f>IF(K1452=1,SUM($K$6:K1452),0)</f>
        <v>0</v>
      </c>
      <c r="N1452" s="509">
        <f t="shared" si="116"/>
        <v>0</v>
      </c>
      <c r="O1452" s="464">
        <f t="shared" si="117"/>
        <v>0</v>
      </c>
      <c r="P1452" s="464">
        <f>IF(O1452=1,SUM($O$6:O1452),0)</f>
        <v>0</v>
      </c>
    </row>
    <row r="1453" customHeight="1" spans="1:16">
      <c r="A1453" s="483"/>
      <c r="B1453" s="534">
        <v>10</v>
      </c>
      <c r="C1453" s="536" t="s">
        <v>1461</v>
      </c>
      <c r="D1453" s="494" t="s">
        <v>24</v>
      </c>
      <c r="E1453" s="495" t="s">
        <v>53</v>
      </c>
      <c r="F1453" s="496">
        <v>816100</v>
      </c>
      <c r="G1453" s="496">
        <v>816100</v>
      </c>
      <c r="H1453" s="533"/>
      <c r="I1453" s="491">
        <f t="shared" si="119"/>
        <v>816100</v>
      </c>
      <c r="J1453" s="507">
        <f t="shared" si="114"/>
        <v>0</v>
      </c>
      <c r="K1453" s="464">
        <f t="shared" si="115"/>
        <v>0</v>
      </c>
      <c r="L1453" s="464">
        <f>IF(J1453=1,SUM($J$6:J1453),0)</f>
        <v>0</v>
      </c>
      <c r="M1453" s="464">
        <f>IF(K1453=1,SUM($K$6:K1453),0)</f>
        <v>0</v>
      </c>
      <c r="N1453" s="509">
        <f t="shared" si="116"/>
        <v>0</v>
      </c>
      <c r="O1453" s="464">
        <f t="shared" si="117"/>
        <v>0</v>
      </c>
      <c r="P1453" s="464">
        <f>IF(O1453=1,SUM($O$6:O1453),0)</f>
        <v>0</v>
      </c>
    </row>
    <row r="1454" customHeight="1" spans="1:16">
      <c r="A1454" s="483"/>
      <c r="B1454" s="534">
        <v>11</v>
      </c>
      <c r="C1454" s="536" t="s">
        <v>1462</v>
      </c>
      <c r="D1454" s="494" t="s">
        <v>24</v>
      </c>
      <c r="E1454" s="495" t="s">
        <v>53</v>
      </c>
      <c r="F1454" s="496">
        <v>601800</v>
      </c>
      <c r="G1454" s="496">
        <v>601800</v>
      </c>
      <c r="H1454" s="533"/>
      <c r="I1454" s="491">
        <f t="shared" si="119"/>
        <v>601800</v>
      </c>
      <c r="J1454" s="507">
        <f t="shared" si="114"/>
        <v>0</v>
      </c>
      <c r="K1454" s="464">
        <f t="shared" si="115"/>
        <v>0</v>
      </c>
      <c r="L1454" s="464">
        <f>IF(J1454=1,SUM($J$6:J1454),0)</f>
        <v>0</v>
      </c>
      <c r="M1454" s="464">
        <f>IF(K1454=1,SUM($K$6:K1454),0)</f>
        <v>0</v>
      </c>
      <c r="N1454" s="509">
        <f t="shared" si="116"/>
        <v>0</v>
      </c>
      <c r="O1454" s="464">
        <f t="shared" si="117"/>
        <v>0</v>
      </c>
      <c r="P1454" s="464">
        <f>IF(O1454=1,SUM($O$6:O1454),0)</f>
        <v>0</v>
      </c>
    </row>
    <row r="1455" customHeight="1" spans="1:14">
      <c r="A1455" s="483"/>
      <c r="B1455" s="534">
        <v>12</v>
      </c>
      <c r="C1455" s="536" t="s">
        <v>1463</v>
      </c>
      <c r="D1455" s="494" t="s">
        <v>45</v>
      </c>
      <c r="E1455" s="495" t="s">
        <v>43</v>
      </c>
      <c r="F1455" s="496">
        <v>51475</v>
      </c>
      <c r="G1455" s="496">
        <v>51475</v>
      </c>
      <c r="H1455" s="537"/>
      <c r="I1455" s="491">
        <f t="shared" si="119"/>
        <v>51475</v>
      </c>
      <c r="J1455" s="507"/>
      <c r="M1455" s="464"/>
      <c r="N1455" s="509"/>
    </row>
    <row r="1456" customHeight="1" spans="2:9">
      <c r="B1456" s="534">
        <v>13</v>
      </c>
      <c r="C1456" s="535" t="s">
        <v>1464</v>
      </c>
      <c r="D1456" s="494" t="s">
        <v>24</v>
      </c>
      <c r="E1456" s="495" t="s">
        <v>244</v>
      </c>
      <c r="F1456" s="538">
        <v>750000</v>
      </c>
      <c r="G1456" s="538">
        <v>750000</v>
      </c>
      <c r="I1456" s="491">
        <f t="shared" si="119"/>
        <v>750000</v>
      </c>
    </row>
    <row r="1457" customHeight="1" spans="2:9">
      <c r="B1457" s="534"/>
      <c r="C1457" s="535" t="s">
        <v>122</v>
      </c>
      <c r="D1457" s="494" t="s">
        <v>122</v>
      </c>
      <c r="E1457" s="495"/>
      <c r="F1457" s="496" t="s">
        <v>122</v>
      </c>
      <c r="G1457" s="496" t="s">
        <v>122</v>
      </c>
      <c r="I1457" s="491" t="str">
        <f t="shared" si="119"/>
        <v/>
      </c>
    </row>
    <row r="1458" customHeight="1" spans="1:13">
      <c r="A1458" s="539"/>
      <c r="B1458" s="534" t="s">
        <v>705</v>
      </c>
      <c r="C1458" s="535" t="s">
        <v>1465</v>
      </c>
      <c r="D1458" s="494"/>
      <c r="E1458" s="495"/>
      <c r="F1458" s="496"/>
      <c r="G1458" s="496"/>
      <c r="I1458" s="491">
        <f t="shared" si="119"/>
        <v>0</v>
      </c>
      <c r="J1458" s="542"/>
      <c r="K1458" s="542"/>
      <c r="L1458" s="542"/>
      <c r="M1458" s="543"/>
    </row>
    <row r="1459" customHeight="1" spans="1:13">
      <c r="A1459" s="539"/>
      <c r="B1459" s="534">
        <v>1</v>
      </c>
      <c r="C1459" s="535" t="s">
        <v>1466</v>
      </c>
      <c r="D1459" s="494" t="s">
        <v>45</v>
      </c>
      <c r="E1459" s="540" t="s">
        <v>43</v>
      </c>
      <c r="F1459" s="496">
        <v>85000</v>
      </c>
      <c r="G1459" s="496">
        <v>85000</v>
      </c>
      <c r="I1459" s="491">
        <f t="shared" si="119"/>
        <v>85000</v>
      </c>
      <c r="J1459" s="542"/>
      <c r="K1459" s="542"/>
      <c r="L1459" s="542"/>
      <c r="M1459" s="543"/>
    </row>
    <row r="1460" customHeight="1" spans="1:13">
      <c r="A1460" s="539"/>
      <c r="B1460" s="534">
        <v>2</v>
      </c>
      <c r="C1460" s="535" t="s">
        <v>1467</v>
      </c>
      <c r="D1460" s="494" t="s">
        <v>24</v>
      </c>
      <c r="E1460" s="495" t="s">
        <v>143</v>
      </c>
      <c r="F1460" s="496">
        <v>15000</v>
      </c>
      <c r="G1460" s="496">
        <v>15000</v>
      </c>
      <c r="I1460" s="491">
        <f t="shared" si="119"/>
        <v>15000</v>
      </c>
      <c r="J1460" s="542"/>
      <c r="K1460" s="542"/>
      <c r="L1460" s="542"/>
      <c r="M1460" s="543"/>
    </row>
    <row r="1461" customHeight="1" spans="1:13">
      <c r="A1461" s="541"/>
      <c r="B1461" s="534"/>
      <c r="C1461" s="535"/>
      <c r="D1461" s="494"/>
      <c r="E1461" s="495"/>
      <c r="F1461" s="496"/>
      <c r="G1461" s="496"/>
      <c r="I1461" s="491">
        <f t="shared" si="119"/>
        <v>0</v>
      </c>
      <c r="J1461" s="542"/>
      <c r="K1461" s="542"/>
      <c r="L1461" s="542"/>
      <c r="M1461" s="543"/>
    </row>
    <row r="1462" customHeight="1" spans="1:9">
      <c r="A1462" s="541"/>
      <c r="B1462" s="534" t="s">
        <v>705</v>
      </c>
      <c r="C1462" s="535" t="s">
        <v>1468</v>
      </c>
      <c r="D1462" s="494" t="s">
        <v>24</v>
      </c>
      <c r="E1462" s="495" t="s">
        <v>143</v>
      </c>
      <c r="F1462" s="496">
        <v>83595</v>
      </c>
      <c r="G1462" s="496">
        <v>83595</v>
      </c>
      <c r="I1462" s="491">
        <f t="shared" si="119"/>
        <v>83595</v>
      </c>
    </row>
    <row r="1463" customHeight="1" spans="2:14">
      <c r="B1463" s="534" t="s">
        <v>705</v>
      </c>
      <c r="C1463" s="535" t="s">
        <v>1469</v>
      </c>
      <c r="D1463" s="494" t="s">
        <v>24</v>
      </c>
      <c r="E1463" s="495" t="s">
        <v>143</v>
      </c>
      <c r="F1463" s="496">
        <v>114317</v>
      </c>
      <c r="G1463" s="496">
        <v>114317</v>
      </c>
      <c r="I1463" s="491">
        <f t="shared" si="119"/>
        <v>114317</v>
      </c>
      <c r="N1463" s="465" t="str">
        <f>F4</f>
        <v>RAB SKK 2022</v>
      </c>
    </row>
    <row r="1464" s="458" customFormat="1" customHeight="1" spans="1:30">
      <c r="A1464" s="539"/>
      <c r="B1464" s="534" t="s">
        <v>705</v>
      </c>
      <c r="C1464" s="535" t="s">
        <v>1470</v>
      </c>
      <c r="D1464" s="494" t="s">
        <v>24</v>
      </c>
      <c r="E1464" s="495" t="s">
        <v>143</v>
      </c>
      <c r="F1464" s="496">
        <v>71636</v>
      </c>
      <c r="G1464" s="496">
        <v>71636</v>
      </c>
      <c r="H1464" s="463"/>
      <c r="I1464" s="491">
        <f t="shared" si="119"/>
        <v>71636</v>
      </c>
      <c r="J1464" s="464"/>
      <c r="K1464" s="464"/>
      <c r="L1464" s="464"/>
      <c r="M1464" s="465"/>
      <c r="N1464" s="465" t="str">
        <f>G4</f>
        <v>RAB HSS 2023</v>
      </c>
      <c r="O1464" s="465"/>
      <c r="P1464" s="466"/>
      <c r="Q1464" s="466"/>
      <c r="R1464" s="467"/>
      <c r="S1464" s="467"/>
      <c r="T1464" s="467"/>
      <c r="U1464" s="467"/>
      <c r="V1464" s="467"/>
      <c r="W1464" s="467"/>
      <c r="X1464" s="467"/>
      <c r="Y1464" s="467"/>
      <c r="Z1464" s="467"/>
      <c r="AA1464" s="467"/>
      <c r="AB1464" s="467"/>
      <c r="AC1464" s="467"/>
      <c r="AD1464" s="467"/>
    </row>
    <row r="1465" s="458" customFormat="1" customHeight="1" spans="1:30">
      <c r="A1465" s="539"/>
      <c r="B1465" s="534" t="s">
        <v>705</v>
      </c>
      <c r="C1465" s="535" t="s">
        <v>1471</v>
      </c>
      <c r="D1465" s="494" t="s">
        <v>24</v>
      </c>
      <c r="E1465" s="495" t="s">
        <v>143</v>
      </c>
      <c r="F1465" s="496">
        <v>115253</v>
      </c>
      <c r="G1465" s="496">
        <v>115253</v>
      </c>
      <c r="H1465" s="463"/>
      <c r="I1465" s="491">
        <f t="shared" si="119"/>
        <v>115253</v>
      </c>
      <c r="J1465" s="464"/>
      <c r="K1465" s="464"/>
      <c r="L1465" s="464"/>
      <c r="M1465" s="465"/>
      <c r="N1465" s="465"/>
      <c r="O1465" s="465"/>
      <c r="P1465" s="466"/>
      <c r="Q1465" s="466"/>
      <c r="R1465" s="467"/>
      <c r="S1465" s="467"/>
      <c r="T1465" s="467"/>
      <c r="U1465" s="467"/>
      <c r="V1465" s="467"/>
      <c r="W1465" s="467"/>
      <c r="X1465" s="467"/>
      <c r="Y1465" s="467"/>
      <c r="Z1465" s="467"/>
      <c r="AA1465" s="467"/>
      <c r="AB1465" s="467"/>
      <c r="AC1465" s="467"/>
      <c r="AD1465" s="467"/>
    </row>
    <row r="1466" customHeight="1" spans="2:9">
      <c r="B1466" s="534"/>
      <c r="C1466" s="535"/>
      <c r="D1466" s="494"/>
      <c r="E1466" s="495"/>
      <c r="F1466" s="496"/>
      <c r="G1466" s="496"/>
      <c r="I1466" s="491">
        <f t="shared" si="119"/>
        <v>0</v>
      </c>
    </row>
    <row r="1467" s="458" customFormat="1" customHeight="1" spans="1:30">
      <c r="A1467" s="539"/>
      <c r="B1467" s="534" t="s">
        <v>705</v>
      </c>
      <c r="C1467" s="535" t="s">
        <v>1472</v>
      </c>
      <c r="D1467" s="494"/>
      <c r="E1467" s="495"/>
      <c r="F1467" s="496"/>
      <c r="G1467" s="496"/>
      <c r="H1467" s="463"/>
      <c r="I1467" s="491">
        <f t="shared" si="119"/>
        <v>0</v>
      </c>
      <c r="J1467" s="464"/>
      <c r="K1467" s="464"/>
      <c r="L1467" s="464"/>
      <c r="M1467" s="465"/>
      <c r="N1467" s="465"/>
      <c r="O1467" s="465"/>
      <c r="P1467" s="466"/>
      <c r="Q1467" s="466"/>
      <c r="R1467" s="467"/>
      <c r="S1467" s="467"/>
      <c r="T1467" s="467"/>
      <c r="U1467" s="467"/>
      <c r="V1467" s="467"/>
      <c r="W1467" s="467"/>
      <c r="X1467" s="467"/>
      <c r="Y1467" s="467"/>
      <c r="Z1467" s="467"/>
      <c r="AA1467" s="467"/>
      <c r="AB1467" s="467"/>
      <c r="AC1467" s="467"/>
      <c r="AD1467" s="467"/>
    </row>
    <row r="1468" customHeight="1" spans="2:9">
      <c r="B1468" s="534">
        <v>1</v>
      </c>
      <c r="C1468" s="535" t="s">
        <v>1473</v>
      </c>
      <c r="D1468" s="494" t="s">
        <v>45</v>
      </c>
      <c r="E1468" s="495" t="s">
        <v>261</v>
      </c>
      <c r="F1468" s="496">
        <v>235000</v>
      </c>
      <c r="G1468" s="496">
        <v>235000</v>
      </c>
      <c r="I1468" s="491">
        <f t="shared" si="119"/>
        <v>235000</v>
      </c>
    </row>
    <row r="1469" customHeight="1" spans="2:9">
      <c r="B1469" s="534">
        <v>2</v>
      </c>
      <c r="C1469" s="535" t="s">
        <v>1474</v>
      </c>
      <c r="D1469" s="494" t="s">
        <v>24</v>
      </c>
      <c r="E1469" s="495" t="s">
        <v>143</v>
      </c>
      <c r="F1469" s="496">
        <v>15000</v>
      </c>
      <c r="G1469" s="496">
        <v>15000</v>
      </c>
      <c r="I1469" s="491">
        <f t="shared" si="119"/>
        <v>15000</v>
      </c>
    </row>
    <row r="1470" customHeight="1" spans="2:9">
      <c r="B1470" s="534"/>
      <c r="C1470" s="535" t="s">
        <v>122</v>
      </c>
      <c r="D1470" s="494" t="s">
        <v>122</v>
      </c>
      <c r="E1470" s="495"/>
      <c r="F1470" s="496" t="s">
        <v>122</v>
      </c>
      <c r="G1470" s="496" t="s">
        <v>122</v>
      </c>
      <c r="I1470" s="491" t="str">
        <f t="shared" si="119"/>
        <v/>
      </c>
    </row>
    <row r="1471" customHeight="1" spans="2:9">
      <c r="B1471" s="534" t="s">
        <v>705</v>
      </c>
      <c r="C1471" s="535" t="s">
        <v>1475</v>
      </c>
      <c r="D1471" s="494"/>
      <c r="E1471" s="495"/>
      <c r="F1471" s="496"/>
      <c r="G1471" s="496"/>
      <c r="I1471" s="491">
        <f t="shared" si="119"/>
        <v>0</v>
      </c>
    </row>
    <row r="1472" customHeight="1" spans="2:9">
      <c r="B1472" s="534">
        <v>1</v>
      </c>
      <c r="C1472" s="535" t="s">
        <v>1476</v>
      </c>
      <c r="D1472" s="494" t="s">
        <v>45</v>
      </c>
      <c r="E1472" s="495" t="s">
        <v>43</v>
      </c>
      <c r="F1472" s="496">
        <v>105000</v>
      </c>
      <c r="G1472" s="496">
        <v>105000</v>
      </c>
      <c r="I1472" s="491">
        <f t="shared" si="119"/>
        <v>105000</v>
      </c>
    </row>
    <row r="1473" customHeight="1" spans="2:9">
      <c r="B1473" s="534">
        <v>2</v>
      </c>
      <c r="C1473" s="535" t="s">
        <v>1477</v>
      </c>
      <c r="D1473" s="494" t="s">
        <v>24</v>
      </c>
      <c r="E1473" s="495" t="s">
        <v>53</v>
      </c>
      <c r="F1473" s="496">
        <v>15000</v>
      </c>
      <c r="G1473" s="496">
        <v>15000</v>
      </c>
      <c r="I1473" s="491">
        <f t="shared" si="119"/>
        <v>15000</v>
      </c>
    </row>
    <row r="1474" customHeight="1" spans="2:9">
      <c r="B1474" s="534"/>
      <c r="C1474" s="535" t="s">
        <v>122</v>
      </c>
      <c r="D1474" s="494" t="s">
        <v>122</v>
      </c>
      <c r="E1474" s="495"/>
      <c r="F1474" s="496" t="s">
        <v>122</v>
      </c>
      <c r="G1474" s="496" t="s">
        <v>122</v>
      </c>
      <c r="I1474" s="491" t="str">
        <f t="shared" si="119"/>
        <v/>
      </c>
    </row>
    <row r="1475" customHeight="1" spans="2:9">
      <c r="B1475" s="534">
        <v>1</v>
      </c>
      <c r="C1475" s="535" t="s">
        <v>1478</v>
      </c>
      <c r="D1475" s="494" t="s">
        <v>45</v>
      </c>
      <c r="E1475" s="495" t="s">
        <v>43</v>
      </c>
      <c r="F1475" s="496">
        <v>180000</v>
      </c>
      <c r="G1475" s="496">
        <v>180000</v>
      </c>
      <c r="I1475" s="491">
        <f t="shared" si="119"/>
        <v>180000</v>
      </c>
    </row>
    <row r="1476" customHeight="1" spans="2:9">
      <c r="B1476" s="534">
        <v>2</v>
      </c>
      <c r="C1476" s="535" t="s">
        <v>1479</v>
      </c>
      <c r="D1476" s="494" t="s">
        <v>24</v>
      </c>
      <c r="E1476" s="495" t="s">
        <v>143</v>
      </c>
      <c r="F1476" s="496">
        <v>15000</v>
      </c>
      <c r="G1476" s="496">
        <v>15000</v>
      </c>
      <c r="I1476" s="491">
        <f t="shared" si="119"/>
        <v>15000</v>
      </c>
    </row>
    <row r="1477" customHeight="1" spans="2:9">
      <c r="B1477" s="534"/>
      <c r="C1477" s="535" t="s">
        <v>122</v>
      </c>
      <c r="D1477" s="494" t="s">
        <v>122</v>
      </c>
      <c r="E1477" s="495"/>
      <c r="F1477" s="496" t="s">
        <v>122</v>
      </c>
      <c r="G1477" s="496" t="s">
        <v>122</v>
      </c>
      <c r="I1477" s="491" t="str">
        <f t="shared" si="119"/>
        <v/>
      </c>
    </row>
    <row r="1478" customHeight="1" spans="2:9">
      <c r="B1478" s="534">
        <v>1</v>
      </c>
      <c r="C1478" s="535" t="s">
        <v>1480</v>
      </c>
      <c r="D1478" s="494" t="s">
        <v>24</v>
      </c>
      <c r="E1478" s="495" t="s">
        <v>143</v>
      </c>
      <c r="F1478" s="496">
        <v>115253</v>
      </c>
      <c r="G1478" s="496">
        <v>115253</v>
      </c>
      <c r="I1478" s="491">
        <f t="shared" si="119"/>
        <v>115253</v>
      </c>
    </row>
    <row r="1479" customHeight="1" spans="2:9">
      <c r="B1479" s="534">
        <v>2</v>
      </c>
      <c r="C1479" s="544" t="s">
        <v>1481</v>
      </c>
      <c r="D1479" s="494" t="s">
        <v>24</v>
      </c>
      <c r="E1479" s="495" t="s">
        <v>143</v>
      </c>
      <c r="F1479" s="496">
        <v>115253</v>
      </c>
      <c r="G1479" s="496">
        <v>115253</v>
      </c>
      <c r="I1479" s="491">
        <f t="shared" si="119"/>
        <v>115253</v>
      </c>
    </row>
    <row r="1480" customHeight="1" spans="2:9">
      <c r="B1480" s="534">
        <v>3</v>
      </c>
      <c r="C1480" s="544" t="s">
        <v>1482</v>
      </c>
      <c r="D1480" s="494" t="s">
        <v>24</v>
      </c>
      <c r="E1480" s="495" t="s">
        <v>143</v>
      </c>
      <c r="F1480" s="496">
        <v>115253</v>
      </c>
      <c r="G1480" s="496">
        <v>115253</v>
      </c>
      <c r="I1480" s="491">
        <f t="shared" si="119"/>
        <v>115253</v>
      </c>
    </row>
    <row r="1481" customHeight="1" spans="2:9">
      <c r="B1481" s="534">
        <v>4</v>
      </c>
      <c r="C1481" s="544" t="s">
        <v>1483</v>
      </c>
      <c r="D1481" s="494" t="s">
        <v>24</v>
      </c>
      <c r="E1481" s="495" t="s">
        <v>143</v>
      </c>
      <c r="F1481" s="496">
        <v>115253</v>
      </c>
      <c r="G1481" s="496">
        <v>115253</v>
      </c>
      <c r="I1481" s="491">
        <f t="shared" si="119"/>
        <v>115253</v>
      </c>
    </row>
    <row r="1482" customHeight="1" spans="2:9">
      <c r="B1482" s="534">
        <v>5</v>
      </c>
      <c r="C1482" s="544" t="s">
        <v>1484</v>
      </c>
      <c r="D1482" s="494" t="s">
        <v>24</v>
      </c>
      <c r="E1482" s="495" t="s">
        <v>143</v>
      </c>
      <c r="F1482" s="496">
        <v>115253</v>
      </c>
      <c r="G1482" s="496">
        <v>115253</v>
      </c>
      <c r="I1482" s="491">
        <f t="shared" si="119"/>
        <v>115253</v>
      </c>
    </row>
    <row r="1483" customHeight="1" spans="2:9">
      <c r="B1483" s="534">
        <v>6</v>
      </c>
      <c r="C1483" s="535" t="s">
        <v>1485</v>
      </c>
      <c r="D1483" s="494" t="s">
        <v>24</v>
      </c>
      <c r="E1483" s="495" t="s">
        <v>143</v>
      </c>
      <c r="F1483" s="496">
        <v>115253</v>
      </c>
      <c r="G1483" s="496">
        <v>115253</v>
      </c>
      <c r="I1483" s="491">
        <f t="shared" si="119"/>
        <v>115253</v>
      </c>
    </row>
    <row r="1484" customHeight="1" spans="2:9">
      <c r="B1484" s="534">
        <v>7</v>
      </c>
      <c r="C1484" s="535" t="s">
        <v>1486</v>
      </c>
      <c r="D1484" s="494" t="s">
        <v>24</v>
      </c>
      <c r="E1484" s="495" t="s">
        <v>143</v>
      </c>
      <c r="F1484" s="496">
        <v>115253</v>
      </c>
      <c r="G1484" s="496">
        <v>115253</v>
      </c>
      <c r="I1484" s="491">
        <f t="shared" si="119"/>
        <v>115253</v>
      </c>
    </row>
    <row r="1485" customHeight="1" spans="2:9">
      <c r="B1485" s="534">
        <v>8</v>
      </c>
      <c r="C1485" s="544" t="s">
        <v>1486</v>
      </c>
      <c r="D1485" s="494" t="s">
        <v>24</v>
      </c>
      <c r="E1485" s="495" t="s">
        <v>143</v>
      </c>
      <c r="F1485" s="496">
        <v>115253</v>
      </c>
      <c r="G1485" s="496">
        <v>115253</v>
      </c>
      <c r="I1485" s="491">
        <f t="shared" si="119"/>
        <v>115253</v>
      </c>
    </row>
    <row r="1486" customHeight="1" spans="2:9">
      <c r="B1486" s="534"/>
      <c r="C1486" s="535" t="s">
        <v>122</v>
      </c>
      <c r="D1486" s="494" t="s">
        <v>122</v>
      </c>
      <c r="E1486" s="495"/>
      <c r="F1486" s="496">
        <v>0</v>
      </c>
      <c r="G1486" s="496">
        <v>0</v>
      </c>
      <c r="I1486" s="491">
        <f t="shared" si="119"/>
        <v>0</v>
      </c>
    </row>
    <row r="1487" customHeight="1" spans="2:9">
      <c r="B1487" s="534" t="s">
        <v>12</v>
      </c>
      <c r="C1487" s="535" t="s">
        <v>1487</v>
      </c>
      <c r="D1487" s="494"/>
      <c r="E1487" s="495"/>
      <c r="F1487" s="496">
        <v>0</v>
      </c>
      <c r="G1487" s="496">
        <v>0</v>
      </c>
      <c r="I1487" s="491">
        <f t="shared" si="119"/>
        <v>0</v>
      </c>
    </row>
    <row r="1488" customHeight="1" spans="2:9">
      <c r="B1488" s="534">
        <v>1</v>
      </c>
      <c r="C1488" s="535" t="s">
        <v>1488</v>
      </c>
      <c r="D1488" s="494" t="s">
        <v>45</v>
      </c>
      <c r="E1488" s="495" t="s">
        <v>43</v>
      </c>
      <c r="F1488" s="496">
        <v>60000</v>
      </c>
      <c r="G1488" s="496">
        <v>60000</v>
      </c>
      <c r="I1488" s="491">
        <f t="shared" si="119"/>
        <v>60000</v>
      </c>
    </row>
    <row r="1489" customHeight="1" spans="2:9">
      <c r="B1489" s="534">
        <v>2</v>
      </c>
      <c r="C1489" s="535" t="s">
        <v>1489</v>
      </c>
      <c r="D1489" s="494" t="s">
        <v>45</v>
      </c>
      <c r="E1489" s="495" t="s">
        <v>43</v>
      </c>
      <c r="F1489" s="496">
        <v>25000</v>
      </c>
      <c r="G1489" s="496">
        <v>25000</v>
      </c>
      <c r="I1489" s="491">
        <f t="shared" si="119"/>
        <v>25000</v>
      </c>
    </row>
    <row r="1490" customHeight="1" spans="2:9">
      <c r="B1490" s="534">
        <v>3</v>
      </c>
      <c r="C1490" s="535" t="s">
        <v>1490</v>
      </c>
      <c r="D1490" s="494" t="s">
        <v>45</v>
      </c>
      <c r="E1490" s="495" t="s">
        <v>43</v>
      </c>
      <c r="F1490" s="496">
        <v>50000</v>
      </c>
      <c r="G1490" s="496">
        <v>50000</v>
      </c>
      <c r="I1490" s="491">
        <f t="shared" si="119"/>
        <v>50000</v>
      </c>
    </row>
    <row r="1491" customHeight="1" spans="2:9">
      <c r="B1491" s="534" t="s">
        <v>1491</v>
      </c>
      <c r="C1491" s="535" t="s">
        <v>1492</v>
      </c>
      <c r="D1491" s="494" t="s">
        <v>24</v>
      </c>
      <c r="E1491" s="495" t="s">
        <v>53</v>
      </c>
      <c r="F1491" s="496">
        <v>12000</v>
      </c>
      <c r="G1491" s="496">
        <v>12000</v>
      </c>
      <c r="I1491" s="491">
        <f t="shared" si="119"/>
        <v>12000</v>
      </c>
    </row>
    <row r="1492" customHeight="1" spans="2:9">
      <c r="B1492" s="534">
        <v>5</v>
      </c>
      <c r="C1492" s="535" t="s">
        <v>1493</v>
      </c>
      <c r="D1492" s="494" t="s">
        <v>24</v>
      </c>
      <c r="E1492" s="495" t="s">
        <v>53</v>
      </c>
      <c r="F1492" s="496">
        <v>12000</v>
      </c>
      <c r="G1492" s="496">
        <v>12000</v>
      </c>
      <c r="I1492" s="491">
        <f t="shared" si="119"/>
        <v>12000</v>
      </c>
    </row>
    <row r="1493" customHeight="1" spans="2:9">
      <c r="B1493" s="534">
        <v>6</v>
      </c>
      <c r="C1493" s="535" t="s">
        <v>1494</v>
      </c>
      <c r="D1493" s="494" t="s">
        <v>24</v>
      </c>
      <c r="E1493" s="495" t="s">
        <v>53</v>
      </c>
      <c r="F1493" s="496">
        <v>12000</v>
      </c>
      <c r="G1493" s="496">
        <v>12000</v>
      </c>
      <c r="I1493" s="491">
        <f t="shared" si="119"/>
        <v>12000</v>
      </c>
    </row>
    <row r="1494" customHeight="1" spans="9:9">
      <c r="I1494" s="491">
        <f t="shared" si="119"/>
        <v>0</v>
      </c>
    </row>
    <row r="1495" customHeight="1"/>
    <row r="1496" customHeight="1"/>
    <row r="1497" customHeight="1"/>
    <row r="1498" customHeight="1"/>
    <row r="1499" customHeight="1"/>
    <row r="1500" customHeight="1"/>
    <row r="1501" customHeight="1"/>
    <row r="1502" customHeight="1"/>
    <row r="1503" customHeight="1"/>
    <row r="1504" customHeight="1"/>
    <row r="1505" customHeight="1"/>
    <row r="1506" customHeight="1"/>
    <row r="1507" customHeight="1"/>
    <row r="1508" customHeight="1"/>
    <row r="1509" customHeight="1"/>
    <row r="1510" customHeight="1"/>
    <row r="1511" customHeight="1"/>
    <row r="1512" customHeight="1"/>
    <row r="1513" customHeight="1"/>
    <row r="1514" customHeight="1"/>
    <row r="1515" customHeight="1"/>
    <row r="1516" customHeight="1"/>
    <row r="1517" customHeight="1"/>
    <row r="1518" customHeight="1"/>
    <row r="1519" customHeight="1"/>
    <row r="1520" customHeight="1"/>
    <row r="1521" customHeight="1"/>
    <row r="1522" customHeight="1"/>
    <row r="1523" customHeight="1"/>
    <row r="1524" customHeight="1"/>
    <row r="1525" customHeight="1"/>
    <row r="1526" customHeight="1"/>
    <row r="1527" customHeight="1"/>
    <row r="1528" customHeight="1"/>
    <row r="1529" customHeight="1"/>
    <row r="1530" customHeight="1"/>
    <row r="1531" customHeight="1"/>
    <row r="1532" customHeight="1"/>
    <row r="1533" customHeight="1"/>
    <row r="1534" customHeight="1"/>
    <row r="1535" customHeight="1"/>
    <row r="1536" customHeight="1"/>
    <row r="1537" customHeight="1"/>
    <row r="1538" customHeight="1"/>
    <row r="1539" customHeight="1"/>
    <row r="1540" customHeight="1"/>
    <row r="1541" customHeight="1"/>
    <row r="1542" customHeight="1"/>
    <row r="1543" customHeight="1"/>
    <row r="1544" customHeight="1"/>
    <row r="1545" customHeight="1"/>
    <row r="1546" customHeight="1"/>
    <row r="1547" customHeight="1"/>
    <row r="1548" customHeight="1"/>
    <row r="1549" customHeight="1"/>
    <row r="1550" customHeight="1"/>
    <row r="1551" customHeight="1"/>
    <row r="1552" customHeight="1"/>
    <row r="1553" customHeight="1"/>
    <row r="1554" customHeight="1"/>
    <row r="1555" customHeight="1"/>
    <row r="1556" customHeight="1"/>
    <row r="1557" customHeight="1"/>
    <row r="1558" customHeight="1"/>
    <row r="1559" customHeight="1"/>
    <row r="1560" customHeight="1"/>
    <row r="1561" customHeight="1"/>
    <row r="1562" customHeight="1"/>
    <row r="1563" customHeight="1"/>
    <row r="1564" customHeight="1"/>
  </sheetData>
  <sheetProtection insertRows="0" insertColumn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B2:C2"/>
    <mergeCell ref="B4:B5"/>
    <mergeCell ref="C4:C5"/>
    <mergeCell ref="D4:D5"/>
    <mergeCell ref="E4:E5"/>
    <mergeCell ref="H4:H5"/>
  </mergeCells>
  <conditionalFormatting sqref="M6:IV6">
    <cfRule type="cellIs" dxfId="0" priority="140" operator="equal">
      <formula>0</formula>
    </cfRule>
  </conditionalFormatting>
  <conditionalFormatting sqref="H9:H1418">
    <cfRule type="cellIs" dxfId="0" priority="129" operator="equal">
      <formula>0</formula>
    </cfRule>
  </conditionalFormatting>
  <conditionalFormatting sqref="I108:I1418">
    <cfRule type="cellIs" dxfId="0" priority="125" operator="equal">
      <formula>0</formula>
    </cfRule>
  </conditionalFormatting>
  <conditionalFormatting sqref="D1:IV5 A1:C7 D6:K6 H1455:IV1457 H1458:XFD1485 H1486:H1493 I1486:XFD1494 A1494:H1494 $A1495:$XFD65536">
    <cfRule type="cellIs" dxfId="0" priority="163" operator="equal">
      <formula>0</formula>
    </cfRule>
  </conditionalFormatting>
  <conditionalFormatting sqref="D7:IV8 C136:C142 B136:B149">
    <cfRule type="cellIs" dxfId="0" priority="62" operator="equal">
      <formula>0</formula>
    </cfRule>
  </conditionalFormatting>
  <conditionalFormatting sqref="A8:A1493 I9:IV107">
    <cfRule type="cellIs" dxfId="0" priority="138" operator="equal">
      <formula>0</formula>
    </cfRule>
  </conditionalFormatting>
  <conditionalFormatting sqref="B8:C135">
    <cfRule type="cellIs" dxfId="0" priority="51" operator="equal">
      <formula>0</formula>
    </cfRule>
  </conditionalFormatting>
  <conditionalFormatting sqref="D9:G142">
    <cfRule type="cellIs" dxfId="0" priority="11" operator="equal">
      <formula>0</formula>
    </cfRule>
  </conditionalFormatting>
  <conditionalFormatting sqref="J108:IV1454">
    <cfRule type="cellIs" dxfId="0" priority="139" operator="equal">
      <formula>0</formula>
    </cfRule>
  </conditionalFormatting>
  <conditionalFormatting sqref="C143:G149">
    <cfRule type="cellIs" dxfId="0" priority="5" operator="equal">
      <formula>0</formula>
    </cfRule>
  </conditionalFormatting>
  <conditionalFormatting sqref="B150:G1493">
    <cfRule type="cellIs" dxfId="0" priority="1" operator="equal">
      <formula>0</formula>
    </cfRule>
  </conditionalFormatting>
  <conditionalFormatting sqref="H1419:I1454">
    <cfRule type="cellIs" dxfId="0" priority="128" operator="equal">
      <formula>0</formula>
    </cfRule>
  </conditionalFormatting>
  <dataValidations count="5">
    <dataValidation type="list" allowBlank="1" showInputMessage="1" showErrorMessage="1" errorTitle="PERINGATAN !!!" error="DATA HARGA YANG DIPAKAI SALAH...." sqref="I5">
      <formula1>$N$1462:$N$1465</formula1>
    </dataValidation>
    <dataValidation allowBlank="1" showInputMessage="1" showErrorMessage="1" errorTitle="PERINGATAN !!!" error="MDU / UPAH SALAH BOZ...." sqref="C1460 C1485 C1475:C1476 C1479:C1482"/>
    <dataValidation type="list" allowBlank="1" showInputMessage="1" showErrorMessage="1" errorTitle="PERINGATAN !!!" error="UKURAN MATERIAL  SALAH BOZ...." sqref="A65451 IV65451">
      <formula1>#REF!</formula1>
    </dataValidation>
    <dataValidation type="list" allowBlank="1" showInputMessage="1" showErrorMessage="1" errorTitle="PERINGATAN !!!" error="NAMA MATERIAL / UPAH SALAH BOZ...." sqref="IU65451">
      <formula1>#REF!</formula1>
    </dataValidation>
    <dataValidation type="list" allowBlank="1" showInputMessage="1" showErrorMessage="1" errorTitle="PERINGATAN !!!" error="GOLONGAN MATERIAL/JASA SALAH...." sqref="D8:D1493">
      <formula1>$P$1739:$P$1743</formula1>
    </dataValidation>
  </dataValidations>
  <printOptions horizontalCentered="1"/>
  <pageMargins left="0.39" right="0.393700787401575" top="0.590551181102362" bottom="0.590551181102362" header="0.196850393700787" footer="0.196850393700787"/>
  <pageSetup paperSize="9" scale="61" orientation="portrait" horizontalDpi="300" verticalDpi="300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A2:P27"/>
  <sheetViews>
    <sheetView zoomScale="55" zoomScaleNormal="55" zoomScaleSheetLayoutView="85" workbookViewId="0">
      <selection activeCell="O17" sqref="O17"/>
    </sheetView>
  </sheetViews>
  <sheetFormatPr defaultColWidth="9.14285714285714" defaultRowHeight="15"/>
  <cols>
    <col min="1" max="1" width="4.28571428571429" style="360" customWidth="1"/>
    <col min="2" max="2" width="33.2857142857143" style="360" customWidth="1"/>
    <col min="3" max="3" width="3.71428571428571" style="361" customWidth="1"/>
    <col min="4" max="4" width="15" style="360" customWidth="1"/>
    <col min="5" max="5" width="12.4285714285714" style="360" customWidth="1"/>
    <col min="6" max="6" width="5.42857142857143" style="360" customWidth="1"/>
    <col min="7" max="7" width="5.42857142857143" style="360" hidden="1" customWidth="1"/>
    <col min="8" max="8" width="5.14285714285714" style="360" customWidth="1"/>
    <col min="9" max="9" width="34.1428571428571" style="360" customWidth="1"/>
    <col min="10" max="10" width="3.42857142857143" style="360" customWidth="1"/>
    <col min="11" max="11" width="12.7142857142857" style="360" customWidth="1"/>
    <col min="12" max="12" width="12.4285714285714" style="360" customWidth="1"/>
    <col min="13" max="13" width="15" style="360" customWidth="1"/>
    <col min="14" max="14" width="17" style="360" customWidth="1"/>
    <col min="15" max="15" width="18.1428571428571" style="360" customWidth="1"/>
    <col min="16" max="16" width="20.2857142857143" style="360" customWidth="1"/>
    <col min="17" max="17" width="14.4285714285714" style="360" customWidth="1"/>
    <col min="18" max="16384" width="9.14285714285714" style="360"/>
  </cols>
  <sheetData>
    <row r="2" s="359" customFormat="1" ht="18.75" customHeight="1" spans="2:9">
      <c r="B2" s="362" t="s">
        <v>1495</v>
      </c>
      <c r="C2" s="362"/>
      <c r="D2" s="362"/>
      <c r="E2" s="362"/>
      <c r="I2" s="428"/>
    </row>
    <row r="3" s="359" customFormat="1" ht="13.5" customHeight="1" spans="2:9">
      <c r="B3" s="363"/>
      <c r="C3" s="363"/>
      <c r="D3" s="363"/>
      <c r="E3" s="363"/>
      <c r="I3" s="428"/>
    </row>
    <row r="4" s="359" customFormat="1" ht="29.25" customHeight="1" spans="1:12">
      <c r="A4" s="364"/>
      <c r="B4" s="365" t="s">
        <v>1496</v>
      </c>
      <c r="C4" s="366"/>
      <c r="D4" s="366"/>
      <c r="E4" s="367"/>
      <c r="F4" s="368"/>
      <c r="G4" s="368"/>
      <c r="H4" s="369"/>
      <c r="I4" s="429" t="s">
        <v>1497</v>
      </c>
      <c r="J4" s="430"/>
      <c r="K4" s="430"/>
      <c r="L4" s="431"/>
    </row>
    <row r="5" ht="34.5" customHeight="1" spans="1:12">
      <c r="A5" s="370"/>
      <c r="B5" s="371" t="s">
        <v>1498</v>
      </c>
      <c r="C5" s="372" t="s">
        <v>16</v>
      </c>
      <c r="D5" s="373" t="str">
        <f>DATA!D14</f>
        <v>RUDY GUNAWAN</v>
      </c>
      <c r="E5" s="374"/>
      <c r="F5" s="375"/>
      <c r="G5" s="375"/>
      <c r="I5" s="432" t="s">
        <v>1498</v>
      </c>
      <c r="J5" s="372" t="s">
        <v>16</v>
      </c>
      <c r="K5" s="433" t="str">
        <f>D5</f>
        <v>RUDY GUNAWAN</v>
      </c>
      <c r="L5" s="434"/>
    </row>
    <row r="6" ht="31.5" customHeight="1" spans="1:12">
      <c r="A6" s="370"/>
      <c r="B6" s="371" t="s">
        <v>1499</v>
      </c>
      <c r="C6" s="372" t="s">
        <v>16</v>
      </c>
      <c r="D6" s="376">
        <f>DATA!D17*1000</f>
        <v>164000</v>
      </c>
      <c r="E6" s="377"/>
      <c r="F6" s="375"/>
      <c r="G6" s="375"/>
      <c r="I6" s="432" t="s">
        <v>1500</v>
      </c>
      <c r="J6" s="372" t="s">
        <v>16</v>
      </c>
      <c r="K6" s="435">
        <f>DATA!D20*1000</f>
        <v>197000</v>
      </c>
      <c r="L6" s="436"/>
    </row>
    <row r="7" ht="30.75" customHeight="1" spans="1:12">
      <c r="A7" s="370"/>
      <c r="B7" s="371" t="s">
        <v>1501</v>
      </c>
      <c r="C7" s="372" t="s">
        <v>16</v>
      </c>
      <c r="D7" s="378">
        <f>DATA!D18</f>
        <v>3</v>
      </c>
      <c r="E7" s="379"/>
      <c r="F7" s="380" t="s">
        <v>1502</v>
      </c>
      <c r="I7" s="432" t="s">
        <v>1501</v>
      </c>
      <c r="J7" s="372" t="s">
        <v>16</v>
      </c>
      <c r="K7" s="437">
        <f>DATA!D21</f>
        <v>3</v>
      </c>
      <c r="L7" s="438"/>
    </row>
    <row r="8" ht="51" customHeight="1" spans="1:16">
      <c r="A8" s="370"/>
      <c r="B8" s="371" t="s">
        <v>1503</v>
      </c>
      <c r="C8" s="372" t="s">
        <v>16</v>
      </c>
      <c r="D8" s="378">
        <f>DATA!D19</f>
        <v>380</v>
      </c>
      <c r="E8" s="379"/>
      <c r="F8" s="380" t="s">
        <v>1502</v>
      </c>
      <c r="G8" s="381">
        <v>220</v>
      </c>
      <c r="I8" s="432" t="s">
        <v>1503</v>
      </c>
      <c r="J8" s="372" t="s">
        <v>16</v>
      </c>
      <c r="K8" s="437">
        <f>DATA!D22</f>
        <v>380</v>
      </c>
      <c r="L8" s="438"/>
      <c r="P8" s="439" t="s">
        <v>1504</v>
      </c>
    </row>
    <row r="9" ht="30" customHeight="1" spans="1:12">
      <c r="A9" s="370"/>
      <c r="B9" s="382" t="s">
        <v>1505</v>
      </c>
      <c r="C9" s="383" t="s">
        <v>16</v>
      </c>
      <c r="D9" s="384">
        <f>IF(D7=1,D6/(380/3^0.5),(D6/(380*3^0.5)))</f>
        <v>249.172221439733</v>
      </c>
      <c r="E9" s="385"/>
      <c r="F9" s="386"/>
      <c r="G9" s="387">
        <v>380</v>
      </c>
      <c r="I9" s="440" t="s">
        <v>1505</v>
      </c>
      <c r="J9" s="383" t="s">
        <v>16</v>
      </c>
      <c r="K9" s="441">
        <f>IF(K7=1,K6/(380/3^0.5),(K6/(380*3^0.5)))</f>
        <v>299.310534290411</v>
      </c>
      <c r="L9" s="442"/>
    </row>
    <row r="10" ht="24.75" customHeight="1" spans="2:12">
      <c r="B10" s="388"/>
      <c r="C10" s="389"/>
      <c r="D10" s="390"/>
      <c r="E10" s="390"/>
      <c r="F10" s="386"/>
      <c r="G10" s="387"/>
      <c r="I10" s="388"/>
      <c r="J10" s="389"/>
      <c r="K10" s="390"/>
      <c r="L10" s="390"/>
    </row>
    <row r="11" ht="16.5" spans="2:9">
      <c r="B11" s="391" t="s">
        <v>1506</v>
      </c>
      <c r="I11" s="391" t="s">
        <v>1507</v>
      </c>
    </row>
    <row r="12" ht="34.5" customHeight="1" spans="1:12">
      <c r="A12" s="370"/>
      <c r="B12" s="392" t="s">
        <v>1508</v>
      </c>
      <c r="C12" s="393" t="s">
        <v>16</v>
      </c>
      <c r="D12" s="394" t="s">
        <v>1509</v>
      </c>
      <c r="E12" s="395"/>
      <c r="F12" s="375"/>
      <c r="G12" s="375"/>
      <c r="I12" s="443" t="s">
        <v>1508</v>
      </c>
      <c r="J12" s="393" t="s">
        <v>16</v>
      </c>
      <c r="K12" s="394" t="s">
        <v>1509</v>
      </c>
      <c r="L12" s="395"/>
    </row>
    <row r="13" ht="31.5" customHeight="1" spans="1:12">
      <c r="A13" s="370"/>
      <c r="B13" s="396" t="s">
        <v>1510</v>
      </c>
      <c r="C13" s="397" t="s">
        <v>16</v>
      </c>
      <c r="D13" s="398" t="s">
        <v>1511</v>
      </c>
      <c r="E13" s="399"/>
      <c r="F13" s="375"/>
      <c r="G13" s="375"/>
      <c r="I13" s="444" t="s">
        <v>1510</v>
      </c>
      <c r="J13" s="397" t="s">
        <v>16</v>
      </c>
      <c r="K13" s="398" t="s">
        <v>1511</v>
      </c>
      <c r="L13" s="399"/>
    </row>
    <row r="14" ht="30.75" customHeight="1" spans="1:12">
      <c r="A14" s="370"/>
      <c r="B14" s="396" t="s">
        <v>1512</v>
      </c>
      <c r="C14" s="397" t="s">
        <v>16</v>
      </c>
      <c r="D14" s="400">
        <v>160</v>
      </c>
      <c r="E14" s="401"/>
      <c r="F14" s="380" t="s">
        <v>1502</v>
      </c>
      <c r="G14" s="402">
        <v>50</v>
      </c>
      <c r="I14" s="444" t="s">
        <v>1512</v>
      </c>
      <c r="J14" s="397" t="s">
        <v>16</v>
      </c>
      <c r="K14" s="445">
        <v>250</v>
      </c>
      <c r="L14" s="446"/>
    </row>
    <row r="15" ht="57" customHeight="1" spans="1:12">
      <c r="A15" s="370"/>
      <c r="B15" s="396" t="s">
        <v>1501</v>
      </c>
      <c r="C15" s="397" t="s">
        <v>16</v>
      </c>
      <c r="D15" s="403">
        <v>3</v>
      </c>
      <c r="E15" s="404"/>
      <c r="F15" s="380" t="s">
        <v>1502</v>
      </c>
      <c r="G15" s="402">
        <v>100</v>
      </c>
      <c r="I15" s="444" t="s">
        <v>1501</v>
      </c>
      <c r="J15" s="397" t="s">
        <v>16</v>
      </c>
      <c r="K15" s="403">
        <v>3</v>
      </c>
      <c r="L15" s="404"/>
    </row>
    <row r="16" ht="44.25" customHeight="1" spans="1:12">
      <c r="A16" s="370"/>
      <c r="B16" s="396" t="s">
        <v>1513</v>
      </c>
      <c r="C16" s="397"/>
      <c r="D16" s="405">
        <v>54</v>
      </c>
      <c r="E16" s="406"/>
      <c r="F16" s="380"/>
      <c r="G16" s="402">
        <v>160</v>
      </c>
      <c r="I16" s="444" t="s">
        <v>1514</v>
      </c>
      <c r="J16" s="397" t="s">
        <v>16</v>
      </c>
      <c r="K16" s="447">
        <f>K9</f>
        <v>299.310534290411</v>
      </c>
      <c r="L16" s="448"/>
    </row>
    <row r="17" ht="34.5" customHeight="1" spans="1:12">
      <c r="A17" s="370"/>
      <c r="B17" s="396" t="s">
        <v>1515</v>
      </c>
      <c r="C17" s="397" t="s">
        <v>16</v>
      </c>
      <c r="D17" s="407">
        <f>IF(D15=1,D14/(20/3^0.5),(D14/(20*3^0.5)))</f>
        <v>4.61880215351701</v>
      </c>
      <c r="E17" s="408"/>
      <c r="F17" s="380" t="s">
        <v>1502</v>
      </c>
      <c r="G17" s="409">
        <v>200</v>
      </c>
      <c r="I17" s="444" t="s">
        <v>1515</v>
      </c>
      <c r="J17" s="397" t="s">
        <v>16</v>
      </c>
      <c r="K17" s="449">
        <f>IF(K15=1,K14/(20/3^0.5),(K14/(20*3^0.5)))</f>
        <v>7.21687836487032</v>
      </c>
      <c r="L17" s="450"/>
    </row>
    <row r="18" ht="34.5" customHeight="1" spans="1:12">
      <c r="A18" s="370"/>
      <c r="B18" s="396" t="s">
        <v>1516</v>
      </c>
      <c r="C18" s="397" t="s">
        <v>16</v>
      </c>
      <c r="D18" s="407">
        <f>IF(D15=1,D14/(380/3^0.5),(D14/(380*3^0.5)))*1000</f>
        <v>243.094850185106</v>
      </c>
      <c r="E18" s="408"/>
      <c r="F18" s="380" t="s">
        <v>1502</v>
      </c>
      <c r="G18" s="409">
        <v>250</v>
      </c>
      <c r="I18" s="444" t="s">
        <v>1516</v>
      </c>
      <c r="J18" s="397" t="s">
        <v>16</v>
      </c>
      <c r="K18" s="449">
        <f>IF(K15=1,K14/(380/3^0.5),(K14/(380*3^0.5)))*1000</f>
        <v>379.835703414228</v>
      </c>
      <c r="L18" s="450"/>
    </row>
    <row r="19" ht="30" customHeight="1" spans="1:12">
      <c r="A19" s="370"/>
      <c r="B19" s="410" t="s">
        <v>1517</v>
      </c>
      <c r="C19" s="411" t="s">
        <v>16</v>
      </c>
      <c r="D19" s="407" t="e">
        <f>IF(D15=1,D13/(380/3^0.5),(D13/(380*3^0.5)))</f>
        <v>#VALUE!</v>
      </c>
      <c r="E19" s="408"/>
      <c r="F19" s="386"/>
      <c r="G19" s="387"/>
      <c r="I19" s="451" t="s">
        <v>1517</v>
      </c>
      <c r="J19" s="411" t="s">
        <v>16</v>
      </c>
      <c r="K19" s="449" t="e">
        <f>IF(K15=1,K13/(380/3^0.5),(K13/(380*3^0.5)))</f>
        <v>#VALUE!</v>
      </c>
      <c r="L19" s="450"/>
    </row>
    <row r="20" ht="30" customHeight="1" spans="1:12">
      <c r="A20" s="370"/>
      <c r="B20" s="412" t="s">
        <v>1518</v>
      </c>
      <c r="C20" s="413" t="s">
        <v>16</v>
      </c>
      <c r="D20" s="414">
        <f>D16/D18</f>
        <v>0.222135516070708</v>
      </c>
      <c r="E20" s="415"/>
      <c r="F20" s="386"/>
      <c r="G20" s="387"/>
      <c r="I20" s="452" t="s">
        <v>1517</v>
      </c>
      <c r="J20" s="413" t="s">
        <v>16</v>
      </c>
      <c r="K20" s="453">
        <f>K16/K18</f>
        <v>0.788</v>
      </c>
      <c r="L20" s="454"/>
    </row>
    <row r="21" ht="9.75" customHeight="1" spans="1:12">
      <c r="A21" s="370"/>
      <c r="B21" s="416" t="s">
        <v>1518</v>
      </c>
      <c r="C21" s="417" t="s">
        <v>16</v>
      </c>
      <c r="D21" s="418">
        <v>1</v>
      </c>
      <c r="E21" s="418"/>
      <c r="F21" s="419"/>
      <c r="G21" s="420"/>
      <c r="H21" s="421"/>
      <c r="I21" s="416" t="s">
        <v>1517</v>
      </c>
      <c r="J21" s="417" t="s">
        <v>16</v>
      </c>
      <c r="K21" s="418">
        <v>1</v>
      </c>
      <c r="L21" s="418"/>
    </row>
    <row r="22" ht="6.75" customHeight="1" spans="2:12">
      <c r="B22" s="388"/>
      <c r="C22" s="389"/>
      <c r="D22" s="422"/>
      <c r="E22" s="422"/>
      <c r="F22" s="386"/>
      <c r="G22" s="387"/>
      <c r="J22" s="389"/>
      <c r="K22" s="422"/>
      <c r="L22" s="422"/>
    </row>
    <row r="24" ht="200.25" customHeight="1" spans="2:12">
      <c r="B24" s="423"/>
      <c r="C24" s="424"/>
      <c r="D24" s="424"/>
      <c r="E24" s="425"/>
      <c r="I24" s="423"/>
      <c r="J24" s="424"/>
      <c r="K24" s="424"/>
      <c r="L24" s="425"/>
    </row>
    <row r="26" spans="4:4">
      <c r="D26" s="426"/>
    </row>
    <row r="27" spans="4:4">
      <c r="D27" s="427"/>
    </row>
  </sheetData>
  <mergeCells count="33">
    <mergeCell ref="B2:E2"/>
    <mergeCell ref="B4:E4"/>
    <mergeCell ref="I4:L4"/>
    <mergeCell ref="D5:E5"/>
    <mergeCell ref="K5:L5"/>
    <mergeCell ref="D6:E6"/>
    <mergeCell ref="K6:L6"/>
    <mergeCell ref="D7:E7"/>
    <mergeCell ref="K7:L7"/>
    <mergeCell ref="D8:E8"/>
    <mergeCell ref="K8:L8"/>
    <mergeCell ref="D9:E9"/>
    <mergeCell ref="K9:L9"/>
    <mergeCell ref="D12:E12"/>
    <mergeCell ref="K12:L12"/>
    <mergeCell ref="D13:E13"/>
    <mergeCell ref="K13:L13"/>
    <mergeCell ref="D14:E14"/>
    <mergeCell ref="K14:L14"/>
    <mergeCell ref="D16:E16"/>
    <mergeCell ref="K16:L16"/>
    <mergeCell ref="D17:E17"/>
    <mergeCell ref="K17:L17"/>
    <mergeCell ref="D18:E18"/>
    <mergeCell ref="K18:L18"/>
    <mergeCell ref="D19:E19"/>
    <mergeCell ref="K19:L19"/>
    <mergeCell ref="D20:E20"/>
    <mergeCell ref="K20:L20"/>
    <mergeCell ref="D21:E21"/>
    <mergeCell ref="K21:L21"/>
    <mergeCell ref="B24:E24"/>
    <mergeCell ref="I24:L24"/>
  </mergeCells>
  <conditionalFormatting sqref="O4 Q4">
    <cfRule type="cellIs" dxfId="1" priority="5" stopIfTrue="1" operator="greaterThan">
      <formula>0.89</formula>
    </cfRule>
    <cfRule type="cellIs" dxfId="2" priority="6" stopIfTrue="1" operator="between">
      <formula>0.8</formula>
      <formula>0.89</formula>
    </cfRule>
  </conditionalFormatting>
  <dataValidations count="3">
    <dataValidation type="list" allowBlank="1" showInputMessage="1" showErrorMessage="1" sqref="D14:E14 K14:L14">
      <formula1>$G$14:$G$18</formula1>
    </dataValidation>
    <dataValidation type="list" allowBlank="1" showInputMessage="1" showErrorMessage="1" sqref="D15">
      <formula1>PDL!$S$28:$S$29</formula1>
    </dataValidation>
    <dataValidation type="list" allowBlank="1" showInputMessage="1" showErrorMessage="1" sqref="K15">
      <formula1>PDL!$U$31:$U$32</formula1>
    </dataValidation>
  </dataValidations>
  <pageMargins left="0.7" right="0.7" top="0.75" bottom="0.75" header="0.3" footer="0.3"/>
  <pageSetup paperSize="1" scale="55" orientation="landscape"/>
  <headerFooter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B1:K26"/>
  <sheetViews>
    <sheetView showGridLines="0" tabSelected="1" topLeftCell="A6" workbookViewId="0">
      <selection activeCell="F24" sqref="F24"/>
    </sheetView>
  </sheetViews>
  <sheetFormatPr defaultColWidth="9.14285714285714" defaultRowHeight="15"/>
  <cols>
    <col min="1" max="1" width="1.28571428571429" style="329" customWidth="1"/>
    <col min="2" max="2" width="25.1428571428571" style="329" customWidth="1"/>
    <col min="3" max="3" width="3.28571428571429" style="329" customWidth="1"/>
    <col min="4" max="4" width="26.2857142857143" style="330" customWidth="1"/>
    <col min="5" max="5" width="6.42857142857143" style="329" customWidth="1"/>
    <col min="6" max="6" width="12" style="329" customWidth="1"/>
    <col min="7" max="8" width="9.14285714285714" style="329" hidden="1" customWidth="1"/>
    <col min="9" max="9" width="9.14285714285714" style="329"/>
    <col min="10" max="10" width="3.85714285714286" style="329" customWidth="1"/>
    <col min="11" max="11" width="2.71428571428571" style="329" customWidth="1"/>
    <col min="12" max="16384" width="9.14285714285714" style="329"/>
  </cols>
  <sheetData>
    <row r="1" ht="12.75" customHeight="1" spans="2:4">
      <c r="B1" s="331"/>
      <c r="C1" s="331"/>
      <c r="D1" s="331"/>
    </row>
    <row r="2" ht="15.75" customHeight="1" spans="2:4">
      <c r="B2" s="332" t="s">
        <v>1519</v>
      </c>
      <c r="C2" s="333"/>
      <c r="D2" s="334"/>
    </row>
    <row r="3" ht="20.1" customHeight="1" spans="2:4">
      <c r="B3" s="335" t="s">
        <v>1520</v>
      </c>
      <c r="C3" s="336" t="s">
        <v>16</v>
      </c>
      <c r="D3" s="337">
        <v>2022</v>
      </c>
    </row>
    <row r="4" ht="20.1" customHeight="1" spans="2:4">
      <c r="B4" s="335" t="s">
        <v>1521</v>
      </c>
      <c r="C4" s="336" t="s">
        <v>16</v>
      </c>
      <c r="D4" s="338">
        <v>0.12</v>
      </c>
    </row>
    <row r="5" ht="20.1" customHeight="1" spans="2:11">
      <c r="B5" s="335" t="s">
        <v>1522</v>
      </c>
      <c r="C5" s="336" t="s">
        <v>16</v>
      </c>
      <c r="D5" s="339">
        <v>1084.12504588658</v>
      </c>
      <c r="F5" s="340" t="s">
        <v>1523</v>
      </c>
      <c r="K5" s="358"/>
    </row>
    <row r="6" ht="20.1" customHeight="1" spans="2:6">
      <c r="B6" s="335" t="s">
        <v>1524</v>
      </c>
      <c r="C6" s="336" t="s">
        <v>16</v>
      </c>
      <c r="D6" s="341">
        <v>25</v>
      </c>
      <c r="F6" s="340"/>
    </row>
    <row r="7" ht="20.1" customHeight="1" spans="2:4">
      <c r="B7" s="335" t="s">
        <v>1525</v>
      </c>
      <c r="C7" s="336" t="s">
        <v>16</v>
      </c>
      <c r="D7" s="342">
        <v>0.0225</v>
      </c>
    </row>
    <row r="8" ht="20.1" customHeight="1" spans="2:4">
      <c r="B8" s="335" t="s">
        <v>1526</v>
      </c>
      <c r="C8" s="336" t="s">
        <v>16</v>
      </c>
      <c r="D8" s="343">
        <f>D20-D17</f>
        <v>33</v>
      </c>
    </row>
    <row r="9" ht="20.1" customHeight="1" spans="2:4">
      <c r="B9" s="335" t="s">
        <v>1527</v>
      </c>
      <c r="C9" s="336" t="s">
        <v>16</v>
      </c>
      <c r="D9" s="343">
        <f>(D8*D25)*1000</f>
        <v>30921000</v>
      </c>
    </row>
    <row r="10" ht="20.1" customHeight="1" spans="2:4">
      <c r="B10" s="335" t="s">
        <v>1528</v>
      </c>
      <c r="C10" s="336" t="s">
        <v>16</v>
      </c>
      <c r="D10" s="343">
        <f ca="1">RAB!K74</f>
        <v>132369308.983095</v>
      </c>
    </row>
    <row r="11" ht="20.1" customHeight="1" spans="2:4">
      <c r="B11" s="335" t="s">
        <v>1529</v>
      </c>
      <c r="C11" s="336" t="s">
        <v>16</v>
      </c>
      <c r="D11" s="344">
        <f ca="1">2%*D10</f>
        <v>2647386.1796619</v>
      </c>
    </row>
    <row r="12" ht="9" customHeight="1" spans="2:4">
      <c r="B12" s="345"/>
      <c r="C12" s="345"/>
      <c r="D12" s="345"/>
    </row>
    <row r="13" ht="15.75" customHeight="1" spans="2:4">
      <c r="B13" s="346"/>
      <c r="C13" s="346"/>
      <c r="D13" s="346"/>
    </row>
    <row r="14" ht="33.75" customHeight="1" spans="2:5">
      <c r="B14" s="347" t="s">
        <v>1498</v>
      </c>
      <c r="C14" s="348" t="s">
        <v>16</v>
      </c>
      <c r="D14" s="349" t="s">
        <v>1530</v>
      </c>
      <c r="E14" s="350" t="s">
        <v>1502</v>
      </c>
    </row>
    <row r="15" ht="20.1" customHeight="1" spans="2:5">
      <c r="B15" s="351" t="s">
        <v>1531</v>
      </c>
      <c r="C15" s="352" t="s">
        <v>16</v>
      </c>
      <c r="D15" s="353" t="s">
        <v>1532</v>
      </c>
      <c r="E15" s="350" t="s">
        <v>1502</v>
      </c>
    </row>
    <row r="16" ht="20.1" customHeight="1" spans="2:5">
      <c r="B16" s="351" t="s">
        <v>1533</v>
      </c>
      <c r="C16" s="352" t="s">
        <v>16</v>
      </c>
      <c r="D16" s="353" t="s">
        <v>1534</v>
      </c>
      <c r="E16" s="350" t="s">
        <v>1502</v>
      </c>
    </row>
    <row r="17" ht="20.1" customHeight="1" spans="2:5">
      <c r="B17" s="351" t="s">
        <v>1535</v>
      </c>
      <c r="C17" s="352" t="s">
        <v>16</v>
      </c>
      <c r="D17" s="354">
        <v>164</v>
      </c>
      <c r="E17" s="350" t="s">
        <v>1502</v>
      </c>
    </row>
    <row r="18" ht="20.1" hidden="1" customHeight="1" spans="2:5">
      <c r="B18" s="351" t="s">
        <v>1536</v>
      </c>
      <c r="C18" s="352"/>
      <c r="D18" s="354">
        <f>IF((D17&lt;=11),1,3)</f>
        <v>3</v>
      </c>
      <c r="E18" s="350"/>
    </row>
    <row r="19" ht="20.1" hidden="1" customHeight="1" spans="2:5">
      <c r="B19" s="351" t="s">
        <v>1537</v>
      </c>
      <c r="C19" s="352"/>
      <c r="D19" s="354">
        <f>IF((D17&lt;=11),220,380)</f>
        <v>380</v>
      </c>
      <c r="E19" s="350"/>
    </row>
    <row r="20" ht="20.1" customHeight="1" spans="2:5">
      <c r="B20" s="351" t="s">
        <v>1538</v>
      </c>
      <c r="C20" s="352" t="s">
        <v>16</v>
      </c>
      <c r="D20" s="354">
        <v>197</v>
      </c>
      <c r="E20" s="350" t="s">
        <v>1502</v>
      </c>
    </row>
    <row r="21" ht="20.1" hidden="1" customHeight="1" spans="2:5">
      <c r="B21" s="351" t="s">
        <v>1536</v>
      </c>
      <c r="C21" s="352"/>
      <c r="D21" s="354">
        <f>IF((D20&lt;=11),1,3)</f>
        <v>3</v>
      </c>
      <c r="E21" s="350"/>
    </row>
    <row r="22" ht="20.1" hidden="1" customHeight="1" spans="2:5">
      <c r="B22" s="351" t="s">
        <v>1537</v>
      </c>
      <c r="C22" s="352"/>
      <c r="D22" s="354">
        <f>IF((D20&lt;=11),220,380)</f>
        <v>380</v>
      </c>
      <c r="E22" s="350"/>
    </row>
    <row r="23" ht="20.1" customHeight="1" spans="2:5">
      <c r="B23" s="351" t="s">
        <v>1539</v>
      </c>
      <c r="C23" s="352" t="s">
        <v>16</v>
      </c>
      <c r="D23" s="353">
        <v>1444.7</v>
      </c>
      <c r="E23" s="350" t="s">
        <v>1502</v>
      </c>
    </row>
    <row r="24" ht="20.1" customHeight="1" spans="2:5">
      <c r="B24" s="351" t="s">
        <v>1540</v>
      </c>
      <c r="C24" s="352" t="s">
        <v>16</v>
      </c>
      <c r="D24" s="353">
        <v>1444.7</v>
      </c>
      <c r="E24" s="350" t="s">
        <v>1502</v>
      </c>
    </row>
    <row r="25" ht="20.1" customHeight="1" spans="2:5">
      <c r="B25" s="351" t="s">
        <v>1541</v>
      </c>
      <c r="C25" s="352" t="s">
        <v>16</v>
      </c>
      <c r="D25" s="354">
        <v>937</v>
      </c>
      <c r="E25" s="350" t="s">
        <v>1502</v>
      </c>
    </row>
    <row r="26" ht="20.1" customHeight="1" spans="2:5">
      <c r="B26" s="355" t="s">
        <v>1542</v>
      </c>
      <c r="C26" s="356" t="s">
        <v>16</v>
      </c>
      <c r="D26" s="357">
        <v>40</v>
      </c>
      <c r="E26" s="350" t="s">
        <v>1502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/>
  <headerFooter/>
  <rowBreaks count="1" manualBreakCount="1">
    <brk id="28" max="16383" man="1"/>
  </rowBreaks>
  <colBreaks count="1" manualBreakCount="1">
    <brk id="5" max="1048575" man="1"/>
  </colBreaks>
  <ignoredErrors>
    <ignoredError sqref="D18 D21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6699"/>
  </sheetPr>
  <dimension ref="A1:V39"/>
  <sheetViews>
    <sheetView showGridLines="0" zoomScale="85" zoomScaleNormal="85" topLeftCell="D1" workbookViewId="0">
      <pane ySplit="6" topLeftCell="A7" activePane="bottomLeft" state="frozen"/>
      <selection/>
      <selection pane="bottomLeft" activeCell="F11" sqref="F11"/>
    </sheetView>
  </sheetViews>
  <sheetFormatPr defaultColWidth="9.14285714285714" defaultRowHeight="15"/>
  <cols>
    <col min="1" max="1" width="5" style="290" customWidth="1"/>
    <col min="2" max="2" width="6.28571428571429" style="290" customWidth="1"/>
    <col min="3" max="3" width="15.1428571428571" style="290" customWidth="1"/>
    <col min="4" max="4" width="15" style="290" customWidth="1"/>
    <col min="5" max="5" width="15.1428571428571" style="290" customWidth="1"/>
    <col min="6" max="6" width="12.1428571428571" style="290" customWidth="1"/>
    <col min="7" max="7" width="10" style="290" customWidth="1"/>
    <col min="8" max="8" width="15.4285714285714" style="290" customWidth="1"/>
    <col min="9" max="9" width="14.1428571428571" style="290" customWidth="1"/>
    <col min="10" max="10" width="13.8571428571429" style="290" customWidth="1"/>
    <col min="11" max="11" width="15.4285714285714" style="290" customWidth="1"/>
    <col min="12" max="12" width="11.1428571428571" style="290" customWidth="1"/>
    <col min="13" max="13" width="13.8571428571429" style="290" customWidth="1"/>
    <col min="14" max="14" width="12.8571428571429" style="290" customWidth="1"/>
    <col min="15" max="15" width="7" style="290" customWidth="1"/>
    <col min="16" max="17" width="12.8571428571429" style="290" customWidth="1"/>
    <col min="18" max="18" width="1.28571428571429" style="290" hidden="1" customWidth="1"/>
    <col min="19" max="19" width="3" style="291" hidden="1" customWidth="1"/>
    <col min="20" max="16384" width="9.14285714285714" style="290"/>
  </cols>
  <sheetData>
    <row r="1" spans="7:7">
      <c r="G1" s="292"/>
    </row>
    <row r="2" spans="7:11">
      <c r="G2" s="292"/>
      <c r="K2" s="292"/>
    </row>
    <row r="3" spans="2:7">
      <c r="B3" s="293" t="s">
        <v>1543</v>
      </c>
      <c r="C3" s="293"/>
      <c r="D3" s="293"/>
      <c r="E3" s="293"/>
      <c r="F3" s="294" t="str">
        <f>DATA!D14</f>
        <v>RUDY GUNAWAN</v>
      </c>
      <c r="G3" s="292"/>
    </row>
    <row r="4" ht="7.5" customHeight="1" spans="2:7">
      <c r="B4" s="293"/>
      <c r="C4" s="293"/>
      <c r="D4" s="293"/>
      <c r="E4" s="293"/>
      <c r="F4" s="294"/>
      <c r="G4" s="292"/>
    </row>
    <row r="5" ht="20.1" customHeight="1" spans="2:21">
      <c r="B5" s="295" t="s">
        <v>1520</v>
      </c>
      <c r="C5" s="295" t="s">
        <v>1544</v>
      </c>
      <c r="D5" s="296" t="s">
        <v>1545</v>
      </c>
      <c r="E5" s="296" t="s">
        <v>1546</v>
      </c>
      <c r="F5" s="295" t="s">
        <v>1547</v>
      </c>
      <c r="G5" s="295"/>
      <c r="H5" s="295"/>
      <c r="I5" s="295"/>
      <c r="J5" s="295"/>
      <c r="K5" s="295" t="s">
        <v>1548</v>
      </c>
      <c r="L5" s="295"/>
      <c r="M5" s="308"/>
      <c r="N5" s="309" t="s">
        <v>1549</v>
      </c>
      <c r="O5" s="296" t="s">
        <v>1550</v>
      </c>
      <c r="P5" s="296" t="s">
        <v>1551</v>
      </c>
      <c r="Q5" s="296" t="s">
        <v>1552</v>
      </c>
      <c r="R5" s="317"/>
      <c r="S5" s="318"/>
      <c r="T5" s="319" t="s">
        <v>1553</v>
      </c>
      <c r="U5" s="320"/>
    </row>
    <row r="6" ht="20.1" customHeight="1" spans="2:21">
      <c r="B6" s="295"/>
      <c r="C6" s="295"/>
      <c r="D6" s="295"/>
      <c r="E6" s="295"/>
      <c r="F6" s="295" t="s">
        <v>1554</v>
      </c>
      <c r="G6" s="295" t="s">
        <v>1555</v>
      </c>
      <c r="H6" s="295" t="s">
        <v>1556</v>
      </c>
      <c r="I6" s="295" t="s">
        <v>1557</v>
      </c>
      <c r="J6" s="295" t="s">
        <v>1558</v>
      </c>
      <c r="K6" s="295" t="s">
        <v>1559</v>
      </c>
      <c r="L6" s="295" t="s">
        <v>1560</v>
      </c>
      <c r="M6" s="295" t="s">
        <v>1558</v>
      </c>
      <c r="N6" s="310"/>
      <c r="O6" s="295"/>
      <c r="P6" s="295"/>
      <c r="Q6" s="295"/>
      <c r="R6" s="317"/>
      <c r="S6" s="318"/>
      <c r="T6" s="295"/>
      <c r="U6" s="321"/>
    </row>
    <row r="7" ht="20.1" customHeight="1" spans="1:21">
      <c r="A7" s="297">
        <v>0</v>
      </c>
      <c r="B7" s="298">
        <v>2023</v>
      </c>
      <c r="C7" s="299">
        <f>DATA!D8*DATA!D26*8</f>
        <v>10560</v>
      </c>
      <c r="D7" s="300">
        <f>C7*4/24</f>
        <v>1760</v>
      </c>
      <c r="E7" s="300">
        <f>C7-D7</f>
        <v>8800</v>
      </c>
      <c r="F7" s="301">
        <f ca="1">DATA!D10/1000000</f>
        <v>132.369308983095</v>
      </c>
      <c r="G7" s="302">
        <f ca="1">DATA!$D$11/1000000</f>
        <v>2.6473861796619</v>
      </c>
      <c r="H7" s="302">
        <f>C7*DATA!$D$5/1000000</f>
        <v>11.4483604845623</v>
      </c>
      <c r="I7" s="302">
        <f>(C7*DATA!$D$5*DATA!$D$7)/1000000</f>
        <v>0.257588110902652</v>
      </c>
      <c r="J7" s="300">
        <f ca="1">SUM(F7:I7)</f>
        <v>146.722643758222</v>
      </c>
      <c r="K7" s="311">
        <f>DATA!D9/1000000</f>
        <v>30.921</v>
      </c>
      <c r="L7" s="300">
        <f>((D7*DATA!$D$23)/1000000)+((E7*DATA!$D$24)/1000000)</f>
        <v>15.256032</v>
      </c>
      <c r="M7" s="300">
        <f>K7+L7</f>
        <v>46.177032</v>
      </c>
      <c r="N7" s="300">
        <f ca="1">M7-J7</f>
        <v>-100.545611758222</v>
      </c>
      <c r="O7" s="298">
        <v>1</v>
      </c>
      <c r="P7" s="300">
        <f ca="1">O7*N7</f>
        <v>-100.545611758222</v>
      </c>
      <c r="Q7" s="300">
        <f ca="1">P7</f>
        <v>-100.545611758222</v>
      </c>
      <c r="S7" s="291" t="str">
        <f ca="1">IF(Q7&lt;0,"a","")</f>
        <v>a</v>
      </c>
      <c r="T7" s="322" t="str">
        <f ca="1">IF(Q5&gt;=0,"",IF(Q7&lt;0,"",IF(Q7=0,A7,(A7-(Q7/N7)))))</f>
        <v/>
      </c>
      <c r="U7" s="291"/>
    </row>
    <row r="8" ht="20.1" customHeight="1" spans="1:21">
      <c r="A8" s="297">
        <f>A7+1</f>
        <v>1</v>
      </c>
      <c r="B8" s="298">
        <f>B7+1</f>
        <v>2024</v>
      </c>
      <c r="C8" s="303">
        <f>DATA!D8*DATA!D26*12</f>
        <v>15840</v>
      </c>
      <c r="D8" s="300">
        <f>C8*4/24</f>
        <v>2640</v>
      </c>
      <c r="E8" s="300">
        <f t="shared" ref="E8:E32" si="0">C8-D8</f>
        <v>13200</v>
      </c>
      <c r="F8" s="298"/>
      <c r="G8" s="302">
        <f ca="1">DATA!$D$11/1000000</f>
        <v>2.6473861796619</v>
      </c>
      <c r="H8" s="302">
        <f>C8*DATA!$D$5/1000000</f>
        <v>17.1725407268435</v>
      </c>
      <c r="I8" s="302">
        <f>(C8*DATA!$D$5*DATA!$D$7)/1000000</f>
        <v>0.386382166353979</v>
      </c>
      <c r="J8" s="300">
        <f ca="1" t="shared" ref="J8:J32" si="1">SUM(F8:I8)</f>
        <v>20.2063090728594</v>
      </c>
      <c r="K8" s="312"/>
      <c r="L8" s="300">
        <f>((D8*DATA!$D$23)/1000000)+((E8*DATA!$D$24)/1000000)</f>
        <v>22.884048</v>
      </c>
      <c r="M8" s="300">
        <f t="shared" ref="M8:M32" si="2">K8+L8</f>
        <v>22.884048</v>
      </c>
      <c r="N8" s="300">
        <f ca="1">M8-J8</f>
        <v>2.67773892714063</v>
      </c>
      <c r="O8" s="303">
        <f>1/(1+'[91]Asumsi I'!$C$3)^(KKF!A8)</f>
        <v>0.892857142857143</v>
      </c>
      <c r="P8" s="300">
        <f ca="1">O8*N8</f>
        <v>2.39083832780413</v>
      </c>
      <c r="Q8" s="300">
        <f ca="1">Q7+P8</f>
        <v>-98.1547734304177</v>
      </c>
      <c r="S8" s="291" t="str">
        <f ca="1" t="shared" ref="S8:S32" si="3">IF(Q8&lt;0,"a","")</f>
        <v>a</v>
      </c>
      <c r="T8" s="322" t="str">
        <f ca="1">IF(Q6&gt;=0,"",IF(Q8&lt;0,"",IF(Q8=0,A8,(A8-(Q8/N8)))))</f>
        <v/>
      </c>
      <c r="U8" s="291"/>
    </row>
    <row r="9" ht="20.1" customHeight="1" spans="1:21">
      <c r="A9" s="297">
        <f t="shared" ref="A9:B24" si="4">A8+1</f>
        <v>2</v>
      </c>
      <c r="B9" s="298">
        <f t="shared" si="4"/>
        <v>2025</v>
      </c>
      <c r="C9" s="304">
        <f>+C8</f>
        <v>15840</v>
      </c>
      <c r="D9" s="300">
        <f t="shared" ref="D9:D32" si="5">C9*4/24</f>
        <v>2640</v>
      </c>
      <c r="E9" s="300">
        <f t="shared" si="0"/>
        <v>13200</v>
      </c>
      <c r="F9" s="298"/>
      <c r="G9" s="302">
        <f ca="1">DATA!$D$11/1000000</f>
        <v>2.6473861796619</v>
      </c>
      <c r="H9" s="302">
        <f>C9*DATA!$D$5/1000000</f>
        <v>17.1725407268435</v>
      </c>
      <c r="I9" s="302">
        <f>(C9*DATA!$D$5*DATA!$D$7)/1000000</f>
        <v>0.386382166353979</v>
      </c>
      <c r="J9" s="300">
        <f ca="1" t="shared" si="1"/>
        <v>20.2063090728594</v>
      </c>
      <c r="K9" s="300"/>
      <c r="L9" s="300">
        <f>((D9*DATA!$D$23)/1000000)+((E9*DATA!$D$24)/1000000)</f>
        <v>22.884048</v>
      </c>
      <c r="M9" s="300">
        <f t="shared" si="2"/>
        <v>22.884048</v>
      </c>
      <c r="N9" s="300">
        <f ca="1" t="shared" ref="N9:N32" si="6">M9-J9</f>
        <v>2.67773892714063</v>
      </c>
      <c r="O9" s="304">
        <f>1/(1+'[91]Asumsi I'!$C$3)^(KKF!A9)</f>
        <v>0.79719387755102</v>
      </c>
      <c r="P9" s="300">
        <f ca="1" t="shared" ref="P9:P32" si="7">O9*N9</f>
        <v>2.13467707839655</v>
      </c>
      <c r="Q9" s="300">
        <f ca="1">Q8+P9</f>
        <v>-96.0200963520212</v>
      </c>
      <c r="S9" s="291" t="str">
        <f ca="1" t="shared" si="3"/>
        <v>a</v>
      </c>
      <c r="T9" s="322" t="str">
        <f ca="1">IF(Q7&gt;=0,"",IF(Q9&lt;0,"",IF(Q9=0,A9,(A9-(Q9/N9)))))</f>
        <v/>
      </c>
      <c r="U9" s="291"/>
    </row>
    <row r="10" ht="20.1" customHeight="1" spans="1:21">
      <c r="A10" s="297">
        <f t="shared" si="4"/>
        <v>3</v>
      </c>
      <c r="B10" s="298">
        <f t="shared" si="4"/>
        <v>2026</v>
      </c>
      <c r="C10" s="303">
        <f t="shared" ref="C10:C32" si="8">+C9</f>
        <v>15840</v>
      </c>
      <c r="D10" s="300">
        <f t="shared" si="5"/>
        <v>2640</v>
      </c>
      <c r="E10" s="300">
        <f t="shared" si="0"/>
        <v>13200</v>
      </c>
      <c r="F10" s="298"/>
      <c r="G10" s="302">
        <f ca="1">DATA!$D$11/1000000</f>
        <v>2.6473861796619</v>
      </c>
      <c r="H10" s="302">
        <f>C10*DATA!$D$5/1000000</f>
        <v>17.1725407268435</v>
      </c>
      <c r="I10" s="302">
        <f>(C10*DATA!$D$5*DATA!$D$7)/1000000</f>
        <v>0.386382166353979</v>
      </c>
      <c r="J10" s="300">
        <f ca="1" t="shared" si="1"/>
        <v>20.2063090728594</v>
      </c>
      <c r="K10" s="298"/>
      <c r="L10" s="300">
        <f>((D10*DATA!$D$23)/1000000)+((E10*DATA!$D$24)/1000000)</f>
        <v>22.884048</v>
      </c>
      <c r="M10" s="300">
        <f t="shared" si="2"/>
        <v>22.884048</v>
      </c>
      <c r="N10" s="300">
        <f ca="1" t="shared" si="6"/>
        <v>2.67773892714063</v>
      </c>
      <c r="O10" s="303">
        <f>1/(1+'[91]Asumsi I'!$C$3)^(KKF!A10)</f>
        <v>0.711780247813411</v>
      </c>
      <c r="P10" s="300">
        <f ca="1" t="shared" si="7"/>
        <v>1.90596167713978</v>
      </c>
      <c r="Q10" s="300">
        <f ca="1" t="shared" ref="Q10:Q32" si="9">Q9+P10</f>
        <v>-94.1141346748814</v>
      </c>
      <c r="S10" s="291" t="str">
        <f ca="1" t="shared" si="3"/>
        <v>a</v>
      </c>
      <c r="T10" s="322" t="str">
        <f ca="1" t="shared" ref="T10:T32" si="10">IF(Q8&gt;=0,"",IF(Q10&lt;0,"",IF(Q10=0,A10,(A10-(Q10/N10)))))</f>
        <v/>
      </c>
      <c r="U10" s="291"/>
    </row>
    <row r="11" ht="20.1" customHeight="1" spans="1:21">
      <c r="A11" s="297">
        <f t="shared" si="4"/>
        <v>4</v>
      </c>
      <c r="B11" s="298">
        <f t="shared" si="4"/>
        <v>2027</v>
      </c>
      <c r="C11" s="303">
        <f t="shared" si="8"/>
        <v>15840</v>
      </c>
      <c r="D11" s="300">
        <f t="shared" si="5"/>
        <v>2640</v>
      </c>
      <c r="E11" s="300">
        <f t="shared" si="0"/>
        <v>13200</v>
      </c>
      <c r="F11" s="298"/>
      <c r="G11" s="302">
        <f ca="1">DATA!$D$11/1000000</f>
        <v>2.6473861796619</v>
      </c>
      <c r="H11" s="302">
        <f>C11*DATA!$D$5/1000000</f>
        <v>17.1725407268435</v>
      </c>
      <c r="I11" s="302">
        <f>(C11*DATA!$D$5*DATA!$D$7)/1000000</f>
        <v>0.386382166353979</v>
      </c>
      <c r="J11" s="300">
        <f ca="1" t="shared" si="1"/>
        <v>20.2063090728594</v>
      </c>
      <c r="K11" s="298"/>
      <c r="L11" s="300">
        <f>((D11*DATA!$D$23)/1000000)+((E11*DATA!$D$24)/1000000)</f>
        <v>22.884048</v>
      </c>
      <c r="M11" s="300">
        <f t="shared" si="2"/>
        <v>22.884048</v>
      </c>
      <c r="N11" s="300">
        <f ca="1" t="shared" si="6"/>
        <v>2.67773892714063</v>
      </c>
      <c r="O11" s="303">
        <f>1/(1+'[91]Asumsi I'!$C$3)^(KKF!A11)</f>
        <v>0.635518078404831</v>
      </c>
      <c r="P11" s="300">
        <f ca="1" t="shared" si="7"/>
        <v>1.70175149744623</v>
      </c>
      <c r="Q11" s="300">
        <f ca="1" t="shared" si="9"/>
        <v>-92.4123831774352</v>
      </c>
      <c r="S11" s="291" t="str">
        <f ca="1" t="shared" si="3"/>
        <v>a</v>
      </c>
      <c r="T11" s="322" t="str">
        <f ca="1" t="shared" si="10"/>
        <v/>
      </c>
      <c r="U11" s="291"/>
    </row>
    <row r="12" ht="20.1" customHeight="1" spans="1:21">
      <c r="A12" s="297">
        <f t="shared" si="4"/>
        <v>5</v>
      </c>
      <c r="B12" s="298">
        <f t="shared" si="4"/>
        <v>2028</v>
      </c>
      <c r="C12" s="303">
        <f t="shared" si="8"/>
        <v>15840</v>
      </c>
      <c r="D12" s="300">
        <f t="shared" si="5"/>
        <v>2640</v>
      </c>
      <c r="E12" s="300">
        <f t="shared" si="0"/>
        <v>13200</v>
      </c>
      <c r="F12" s="298"/>
      <c r="G12" s="302">
        <f ca="1">DATA!$D$11/1000000</f>
        <v>2.6473861796619</v>
      </c>
      <c r="H12" s="302">
        <f>C12*DATA!$D$5/1000000</f>
        <v>17.1725407268435</v>
      </c>
      <c r="I12" s="302">
        <f>(C12*DATA!$D$5*DATA!$D$7)/1000000</f>
        <v>0.386382166353979</v>
      </c>
      <c r="J12" s="300">
        <f ca="1" t="shared" si="1"/>
        <v>20.2063090728594</v>
      </c>
      <c r="K12" s="298"/>
      <c r="L12" s="300">
        <f>((D12*DATA!$D$23)/1000000)+((E12*DATA!$D$24)/1000000)</f>
        <v>22.884048</v>
      </c>
      <c r="M12" s="300">
        <f t="shared" si="2"/>
        <v>22.884048</v>
      </c>
      <c r="N12" s="300">
        <f ca="1" t="shared" si="6"/>
        <v>2.67773892714063</v>
      </c>
      <c r="O12" s="303">
        <f>1/(1+'[91]Asumsi I'!$C$3)^(KKF!A12)</f>
        <v>0.567426855718599</v>
      </c>
      <c r="P12" s="300">
        <f ca="1" t="shared" si="7"/>
        <v>1.5194209798627</v>
      </c>
      <c r="Q12" s="300">
        <f ca="1" t="shared" si="9"/>
        <v>-90.8929621975725</v>
      </c>
      <c r="S12" s="291" t="str">
        <f ca="1" t="shared" si="3"/>
        <v>a</v>
      </c>
      <c r="T12" s="322" t="str">
        <f ca="1" t="shared" si="10"/>
        <v/>
      </c>
      <c r="U12" s="291"/>
    </row>
    <row r="13" ht="20.1" customHeight="1" spans="1:21">
      <c r="A13" s="297">
        <f t="shared" si="4"/>
        <v>6</v>
      </c>
      <c r="B13" s="298">
        <f t="shared" si="4"/>
        <v>2029</v>
      </c>
      <c r="C13" s="303">
        <f t="shared" si="8"/>
        <v>15840</v>
      </c>
      <c r="D13" s="300">
        <f t="shared" si="5"/>
        <v>2640</v>
      </c>
      <c r="E13" s="300">
        <f t="shared" si="0"/>
        <v>13200</v>
      </c>
      <c r="F13" s="298"/>
      <c r="G13" s="302">
        <f ca="1">DATA!$D$11/1000000</f>
        <v>2.6473861796619</v>
      </c>
      <c r="H13" s="302">
        <f>C13*DATA!$D$5/1000000</f>
        <v>17.1725407268435</v>
      </c>
      <c r="I13" s="302">
        <f>(C13*DATA!$D$5*DATA!$D$7)/1000000</f>
        <v>0.386382166353979</v>
      </c>
      <c r="J13" s="300">
        <f ca="1" t="shared" si="1"/>
        <v>20.2063090728594</v>
      </c>
      <c r="K13" s="298"/>
      <c r="L13" s="300">
        <f>((D13*DATA!$D$23)/1000000)+((E13*DATA!$D$24)/1000000)</f>
        <v>22.884048</v>
      </c>
      <c r="M13" s="300">
        <f t="shared" si="2"/>
        <v>22.884048</v>
      </c>
      <c r="N13" s="300">
        <f ca="1" t="shared" si="6"/>
        <v>2.67773892714063</v>
      </c>
      <c r="O13" s="303">
        <f>1/(1+'[91]Asumsi I'!$C$3)^(KKF!A13)</f>
        <v>0.506631121177321</v>
      </c>
      <c r="P13" s="300">
        <f ca="1" t="shared" si="7"/>
        <v>1.35662587487741</v>
      </c>
      <c r="Q13" s="300">
        <f ca="1" t="shared" si="9"/>
        <v>-89.5363363226951</v>
      </c>
      <c r="S13" s="291" t="str">
        <f ca="1" t="shared" si="3"/>
        <v>a</v>
      </c>
      <c r="T13" s="322" t="str">
        <f ca="1" t="shared" si="10"/>
        <v/>
      </c>
      <c r="U13" s="291"/>
    </row>
    <row r="14" ht="20.1" customHeight="1" spans="1:21">
      <c r="A14" s="297">
        <f t="shared" si="4"/>
        <v>7</v>
      </c>
      <c r="B14" s="298">
        <f t="shared" si="4"/>
        <v>2030</v>
      </c>
      <c r="C14" s="303">
        <f t="shared" si="8"/>
        <v>15840</v>
      </c>
      <c r="D14" s="300">
        <f t="shared" si="5"/>
        <v>2640</v>
      </c>
      <c r="E14" s="300">
        <f t="shared" si="0"/>
        <v>13200</v>
      </c>
      <c r="F14" s="298"/>
      <c r="G14" s="302">
        <f ca="1">DATA!$D$11/1000000</f>
        <v>2.6473861796619</v>
      </c>
      <c r="H14" s="302">
        <f>C14*DATA!$D$5/1000000</f>
        <v>17.1725407268435</v>
      </c>
      <c r="I14" s="302">
        <f>(C14*DATA!$D$5*DATA!$D$7)/1000000</f>
        <v>0.386382166353979</v>
      </c>
      <c r="J14" s="300">
        <f ca="1" t="shared" si="1"/>
        <v>20.2063090728594</v>
      </c>
      <c r="K14" s="298"/>
      <c r="L14" s="300">
        <f>((D14*DATA!$D$23)/1000000)+((E14*DATA!$D$24)/1000000)</f>
        <v>22.884048</v>
      </c>
      <c r="M14" s="300">
        <f t="shared" si="2"/>
        <v>22.884048</v>
      </c>
      <c r="N14" s="300">
        <f ca="1" t="shared" si="6"/>
        <v>2.67773892714063</v>
      </c>
      <c r="O14" s="303">
        <f>1/(1+'[91]Asumsi I'!$C$3)^(KKF!A14)</f>
        <v>0.452349215336893</v>
      </c>
      <c r="P14" s="300">
        <f ca="1" t="shared" si="7"/>
        <v>1.21127310256912</v>
      </c>
      <c r="Q14" s="300">
        <f ca="1" t="shared" si="9"/>
        <v>-88.325063220126</v>
      </c>
      <c r="S14" s="291" t="str">
        <f ca="1" t="shared" si="3"/>
        <v>a</v>
      </c>
      <c r="T14" s="322" t="str">
        <f ca="1" t="shared" si="10"/>
        <v/>
      </c>
      <c r="U14" s="291"/>
    </row>
    <row r="15" ht="20.1" customHeight="1" spans="1:21">
      <c r="A15" s="297">
        <f t="shared" si="4"/>
        <v>8</v>
      </c>
      <c r="B15" s="298">
        <f t="shared" si="4"/>
        <v>2031</v>
      </c>
      <c r="C15" s="303">
        <f t="shared" si="8"/>
        <v>15840</v>
      </c>
      <c r="D15" s="300">
        <f t="shared" si="5"/>
        <v>2640</v>
      </c>
      <c r="E15" s="300">
        <f t="shared" si="0"/>
        <v>13200</v>
      </c>
      <c r="F15" s="298"/>
      <c r="G15" s="302">
        <f ca="1">DATA!$D$11/1000000</f>
        <v>2.6473861796619</v>
      </c>
      <c r="H15" s="302">
        <f>C15*DATA!$D$5/1000000</f>
        <v>17.1725407268435</v>
      </c>
      <c r="I15" s="302">
        <f>(C15*DATA!$D$5*DATA!$D$7)/1000000</f>
        <v>0.386382166353979</v>
      </c>
      <c r="J15" s="300">
        <f ca="1" t="shared" si="1"/>
        <v>20.2063090728594</v>
      </c>
      <c r="K15" s="298"/>
      <c r="L15" s="300">
        <f>((D15*DATA!$D$23)/1000000)+((E15*DATA!$D$24)/1000000)</f>
        <v>22.884048</v>
      </c>
      <c r="M15" s="300">
        <f t="shared" si="2"/>
        <v>22.884048</v>
      </c>
      <c r="N15" s="300">
        <f ca="1" t="shared" si="6"/>
        <v>2.67773892714063</v>
      </c>
      <c r="O15" s="303">
        <f>1/(1+'[91]Asumsi I'!$C$3)^(KKF!A15)</f>
        <v>0.403883227979369</v>
      </c>
      <c r="P15" s="300">
        <f ca="1" t="shared" si="7"/>
        <v>1.08149384157957</v>
      </c>
      <c r="Q15" s="300">
        <f ca="1" t="shared" si="9"/>
        <v>-87.2435693785464</v>
      </c>
      <c r="S15" s="291" t="str">
        <f ca="1" t="shared" si="3"/>
        <v>a</v>
      </c>
      <c r="T15" s="322" t="str">
        <f ca="1" t="shared" si="10"/>
        <v/>
      </c>
      <c r="U15" s="291"/>
    </row>
    <row r="16" ht="20.1" customHeight="1" spans="1:21">
      <c r="A16" s="297">
        <f t="shared" si="4"/>
        <v>9</v>
      </c>
      <c r="B16" s="298">
        <f t="shared" si="4"/>
        <v>2032</v>
      </c>
      <c r="C16" s="303">
        <f t="shared" si="8"/>
        <v>15840</v>
      </c>
      <c r="D16" s="300">
        <f t="shared" si="5"/>
        <v>2640</v>
      </c>
      <c r="E16" s="300">
        <f t="shared" si="0"/>
        <v>13200</v>
      </c>
      <c r="F16" s="298"/>
      <c r="G16" s="302">
        <f ca="1">DATA!$D$11/1000000</f>
        <v>2.6473861796619</v>
      </c>
      <c r="H16" s="302">
        <f>C16*DATA!$D$5/1000000</f>
        <v>17.1725407268435</v>
      </c>
      <c r="I16" s="302">
        <f>(C16*DATA!$D$5*DATA!$D$7)/1000000</f>
        <v>0.386382166353979</v>
      </c>
      <c r="J16" s="300">
        <f ca="1" t="shared" si="1"/>
        <v>20.2063090728594</v>
      </c>
      <c r="K16" s="298"/>
      <c r="L16" s="300">
        <f>((D16*DATA!$D$23)/1000000)+((E16*DATA!$D$24)/1000000)</f>
        <v>22.884048</v>
      </c>
      <c r="M16" s="300">
        <f t="shared" si="2"/>
        <v>22.884048</v>
      </c>
      <c r="N16" s="300">
        <f ca="1" t="shared" si="6"/>
        <v>2.67773892714063</v>
      </c>
      <c r="O16" s="303">
        <f>1/(1+'[91]Asumsi I'!$C$3)^(KKF!A16)</f>
        <v>0.36061002498158</v>
      </c>
      <c r="P16" s="300">
        <f ca="1" t="shared" si="7"/>
        <v>0.965619501410331</v>
      </c>
      <c r="Q16" s="300">
        <f ca="1" t="shared" si="9"/>
        <v>-86.2779498771361</v>
      </c>
      <c r="S16" s="291" t="str">
        <f ca="1" t="shared" si="3"/>
        <v>a</v>
      </c>
      <c r="T16" s="322" t="str">
        <f ca="1" t="shared" si="10"/>
        <v/>
      </c>
      <c r="U16" s="291"/>
    </row>
    <row r="17" ht="20.1" customHeight="1" spans="1:21">
      <c r="A17" s="297">
        <f t="shared" si="4"/>
        <v>10</v>
      </c>
      <c r="B17" s="298">
        <f t="shared" si="4"/>
        <v>2033</v>
      </c>
      <c r="C17" s="303">
        <f t="shared" si="8"/>
        <v>15840</v>
      </c>
      <c r="D17" s="300">
        <f t="shared" si="5"/>
        <v>2640</v>
      </c>
      <c r="E17" s="300">
        <f t="shared" si="0"/>
        <v>13200</v>
      </c>
      <c r="F17" s="298"/>
      <c r="G17" s="302">
        <f ca="1">DATA!$D$11/1000000</f>
        <v>2.6473861796619</v>
      </c>
      <c r="H17" s="302">
        <f>C17*DATA!$D$5/1000000</f>
        <v>17.1725407268435</v>
      </c>
      <c r="I17" s="302">
        <f>(C17*DATA!$D$5*DATA!$D$7)/1000000</f>
        <v>0.386382166353979</v>
      </c>
      <c r="J17" s="300">
        <f ca="1" t="shared" si="1"/>
        <v>20.2063090728594</v>
      </c>
      <c r="K17" s="298"/>
      <c r="L17" s="300">
        <f>((D17*DATA!$D$23)/1000000)+((E17*DATA!$D$24)/1000000)</f>
        <v>22.884048</v>
      </c>
      <c r="M17" s="300">
        <f t="shared" si="2"/>
        <v>22.884048</v>
      </c>
      <c r="N17" s="300">
        <f ca="1" t="shared" si="6"/>
        <v>2.67773892714063</v>
      </c>
      <c r="O17" s="303">
        <f>1/(1+'[91]Asumsi I'!$C$3)^(KKF!A17)</f>
        <v>0.321973236590696</v>
      </c>
      <c r="P17" s="300">
        <f ca="1" t="shared" si="7"/>
        <v>0.862160269116367</v>
      </c>
      <c r="Q17" s="300">
        <f ca="1" t="shared" si="9"/>
        <v>-85.4157896080197</v>
      </c>
      <c r="S17" s="291" t="str">
        <f ca="1" t="shared" si="3"/>
        <v>a</v>
      </c>
      <c r="T17" s="322" t="str">
        <f ca="1" t="shared" si="10"/>
        <v/>
      </c>
      <c r="U17" s="291"/>
    </row>
    <row r="18" ht="20.1" customHeight="1" spans="1:21">
      <c r="A18" s="297">
        <f t="shared" si="4"/>
        <v>11</v>
      </c>
      <c r="B18" s="298">
        <f t="shared" si="4"/>
        <v>2034</v>
      </c>
      <c r="C18" s="303">
        <f t="shared" si="8"/>
        <v>15840</v>
      </c>
      <c r="D18" s="300">
        <f t="shared" si="5"/>
        <v>2640</v>
      </c>
      <c r="E18" s="300">
        <f t="shared" si="0"/>
        <v>13200</v>
      </c>
      <c r="F18" s="298"/>
      <c r="G18" s="302">
        <f ca="1">DATA!$D$11/1000000</f>
        <v>2.6473861796619</v>
      </c>
      <c r="H18" s="302">
        <f>C18*DATA!$D$5/1000000</f>
        <v>17.1725407268435</v>
      </c>
      <c r="I18" s="302">
        <f>(C18*DATA!$D$5*DATA!$D$7)/1000000</f>
        <v>0.386382166353979</v>
      </c>
      <c r="J18" s="300">
        <f ca="1" t="shared" si="1"/>
        <v>20.2063090728594</v>
      </c>
      <c r="K18" s="298"/>
      <c r="L18" s="300">
        <f>((D18*DATA!$D$23)/1000000)+((E18*DATA!$D$24)/1000000)</f>
        <v>22.884048</v>
      </c>
      <c r="M18" s="300">
        <f t="shared" si="2"/>
        <v>22.884048</v>
      </c>
      <c r="N18" s="300">
        <f ca="1" t="shared" si="6"/>
        <v>2.67773892714063</v>
      </c>
      <c r="O18" s="303">
        <f>1/(1+'[91]Asumsi I'!$C$3)^(KKF!A18)</f>
        <v>0.287476104098836</v>
      </c>
      <c r="P18" s="300">
        <f ca="1" t="shared" si="7"/>
        <v>0.769785954568184</v>
      </c>
      <c r="Q18" s="300">
        <f ca="1" t="shared" si="9"/>
        <v>-84.6460036534515</v>
      </c>
      <c r="S18" s="291" t="str">
        <f ca="1" t="shared" si="3"/>
        <v>a</v>
      </c>
      <c r="T18" s="322" t="str">
        <f ca="1" t="shared" si="10"/>
        <v/>
      </c>
      <c r="U18" s="291"/>
    </row>
    <row r="19" ht="20.1" customHeight="1" spans="1:21">
      <c r="A19" s="297">
        <f t="shared" si="4"/>
        <v>12</v>
      </c>
      <c r="B19" s="298">
        <f t="shared" si="4"/>
        <v>2035</v>
      </c>
      <c r="C19" s="303">
        <f t="shared" si="8"/>
        <v>15840</v>
      </c>
      <c r="D19" s="300">
        <f t="shared" si="5"/>
        <v>2640</v>
      </c>
      <c r="E19" s="300">
        <f t="shared" si="0"/>
        <v>13200</v>
      </c>
      <c r="F19" s="298"/>
      <c r="G19" s="302">
        <f ca="1">DATA!$D$11/1000000</f>
        <v>2.6473861796619</v>
      </c>
      <c r="H19" s="302">
        <f>C19*DATA!$D$5/1000000</f>
        <v>17.1725407268435</v>
      </c>
      <c r="I19" s="302">
        <f>(C19*DATA!$D$5*DATA!$D$7)/1000000</f>
        <v>0.386382166353979</v>
      </c>
      <c r="J19" s="300">
        <f ca="1" t="shared" si="1"/>
        <v>20.2063090728594</v>
      </c>
      <c r="K19" s="298"/>
      <c r="L19" s="300">
        <f>((D19*DATA!$D$23)/1000000)+((E19*DATA!$D$24)/1000000)</f>
        <v>22.884048</v>
      </c>
      <c r="M19" s="300">
        <f t="shared" si="2"/>
        <v>22.884048</v>
      </c>
      <c r="N19" s="300">
        <f ca="1" t="shared" si="6"/>
        <v>2.67773892714063</v>
      </c>
      <c r="O19" s="303">
        <f>1/(1+'[91]Asumsi I'!$C$3)^(KKF!A19)</f>
        <v>0.256675092945389</v>
      </c>
      <c r="P19" s="300">
        <f ca="1" t="shared" si="7"/>
        <v>0.687308888007308</v>
      </c>
      <c r="Q19" s="300">
        <f ca="1" t="shared" si="9"/>
        <v>-83.9586947654442</v>
      </c>
      <c r="S19" s="291" t="str">
        <f ca="1" t="shared" si="3"/>
        <v>a</v>
      </c>
      <c r="T19" s="322" t="str">
        <f ca="1" t="shared" si="10"/>
        <v/>
      </c>
      <c r="U19" s="291"/>
    </row>
    <row r="20" ht="20.1" customHeight="1" spans="1:21">
      <c r="A20" s="297">
        <f t="shared" si="4"/>
        <v>13</v>
      </c>
      <c r="B20" s="298">
        <f t="shared" si="4"/>
        <v>2036</v>
      </c>
      <c r="C20" s="303">
        <f t="shared" si="8"/>
        <v>15840</v>
      </c>
      <c r="D20" s="300">
        <f t="shared" si="5"/>
        <v>2640</v>
      </c>
      <c r="E20" s="300">
        <f t="shared" si="0"/>
        <v>13200</v>
      </c>
      <c r="F20" s="298"/>
      <c r="G20" s="302">
        <f ca="1">DATA!$D$11/1000000</f>
        <v>2.6473861796619</v>
      </c>
      <c r="H20" s="302">
        <f>C20*DATA!$D$5/1000000</f>
        <v>17.1725407268435</v>
      </c>
      <c r="I20" s="302">
        <f>(C20*DATA!$D$5*DATA!$D$7)/1000000</f>
        <v>0.386382166353979</v>
      </c>
      <c r="J20" s="300">
        <f ca="1" t="shared" si="1"/>
        <v>20.2063090728594</v>
      </c>
      <c r="K20" s="298"/>
      <c r="L20" s="300">
        <f>((D20*DATA!$D$23)/1000000)+((E20*DATA!$D$24)/1000000)</f>
        <v>22.884048</v>
      </c>
      <c r="M20" s="300">
        <f t="shared" si="2"/>
        <v>22.884048</v>
      </c>
      <c r="N20" s="300">
        <f ca="1" t="shared" si="6"/>
        <v>2.67773892714063</v>
      </c>
      <c r="O20" s="303">
        <f>1/(1+'[91]Asumsi I'!$C$3)^(KKF!A20)</f>
        <v>0.229174190129812</v>
      </c>
      <c r="P20" s="300">
        <f ca="1" t="shared" si="7"/>
        <v>0.613668650006525</v>
      </c>
      <c r="Q20" s="300">
        <f ca="1" t="shared" si="9"/>
        <v>-83.3450261154377</v>
      </c>
      <c r="S20" s="291" t="str">
        <f ca="1" t="shared" si="3"/>
        <v>a</v>
      </c>
      <c r="T20" s="322" t="str">
        <f ca="1" t="shared" si="10"/>
        <v/>
      </c>
      <c r="U20" s="291"/>
    </row>
    <row r="21" ht="20.1" customHeight="1" spans="1:21">
      <c r="A21" s="297">
        <f t="shared" si="4"/>
        <v>14</v>
      </c>
      <c r="B21" s="298">
        <f t="shared" si="4"/>
        <v>2037</v>
      </c>
      <c r="C21" s="303">
        <f t="shared" si="8"/>
        <v>15840</v>
      </c>
      <c r="D21" s="300">
        <f t="shared" si="5"/>
        <v>2640</v>
      </c>
      <c r="E21" s="300">
        <f t="shared" si="0"/>
        <v>13200</v>
      </c>
      <c r="F21" s="298"/>
      <c r="G21" s="302">
        <f ca="1">DATA!$D$11/1000000</f>
        <v>2.6473861796619</v>
      </c>
      <c r="H21" s="302">
        <f>C21*DATA!$D$5/1000000</f>
        <v>17.1725407268435</v>
      </c>
      <c r="I21" s="302">
        <f>(C21*DATA!$D$5*DATA!$D$7)/1000000</f>
        <v>0.386382166353979</v>
      </c>
      <c r="J21" s="300">
        <f ca="1" t="shared" si="1"/>
        <v>20.2063090728594</v>
      </c>
      <c r="K21" s="298"/>
      <c r="L21" s="300">
        <f>((D21*DATA!$D$23)/1000000)+((E21*DATA!$D$24)/1000000)</f>
        <v>22.884048</v>
      </c>
      <c r="M21" s="300">
        <f t="shared" si="2"/>
        <v>22.884048</v>
      </c>
      <c r="N21" s="300">
        <f ca="1" t="shared" si="6"/>
        <v>2.67773892714063</v>
      </c>
      <c r="O21" s="303">
        <f>1/(1+'[91]Asumsi I'!$C$3)^(KKF!A21)</f>
        <v>0.204619812615903</v>
      </c>
      <c r="P21" s="300">
        <f ca="1" t="shared" si="7"/>
        <v>0.547918437505825</v>
      </c>
      <c r="Q21" s="300">
        <f ca="1" t="shared" si="9"/>
        <v>-82.7971076779318</v>
      </c>
      <c r="S21" s="291" t="str">
        <f ca="1" t="shared" si="3"/>
        <v>a</v>
      </c>
      <c r="T21" s="322" t="str">
        <f ca="1" t="shared" si="10"/>
        <v/>
      </c>
      <c r="U21" s="291"/>
    </row>
    <row r="22" ht="20.1" customHeight="1" spans="1:21">
      <c r="A22" s="297">
        <f t="shared" si="4"/>
        <v>15</v>
      </c>
      <c r="B22" s="298">
        <f t="shared" si="4"/>
        <v>2038</v>
      </c>
      <c r="C22" s="303">
        <f t="shared" si="8"/>
        <v>15840</v>
      </c>
      <c r="D22" s="300">
        <f t="shared" si="5"/>
        <v>2640</v>
      </c>
      <c r="E22" s="300">
        <f t="shared" si="0"/>
        <v>13200</v>
      </c>
      <c r="F22" s="298"/>
      <c r="G22" s="302">
        <f ca="1">DATA!$D$11/1000000</f>
        <v>2.6473861796619</v>
      </c>
      <c r="H22" s="302">
        <f>C22*DATA!$D$5/1000000</f>
        <v>17.1725407268435</v>
      </c>
      <c r="I22" s="302">
        <f>(C22*DATA!$D$5*DATA!$D$7)/1000000</f>
        <v>0.386382166353979</v>
      </c>
      <c r="J22" s="300">
        <f ca="1" t="shared" si="1"/>
        <v>20.2063090728594</v>
      </c>
      <c r="K22" s="298"/>
      <c r="L22" s="300">
        <f>((D22*DATA!$D$23)/1000000)+((E22*DATA!$D$24)/1000000)</f>
        <v>22.884048</v>
      </c>
      <c r="M22" s="300">
        <f t="shared" si="2"/>
        <v>22.884048</v>
      </c>
      <c r="N22" s="300">
        <f ca="1" t="shared" si="6"/>
        <v>2.67773892714063</v>
      </c>
      <c r="O22" s="303">
        <f>1/(1+'[91]Asumsi I'!$C$3)^(KKF!A22)</f>
        <v>0.182696261264199</v>
      </c>
      <c r="P22" s="300">
        <f ca="1" t="shared" si="7"/>
        <v>0.489212890630201</v>
      </c>
      <c r="Q22" s="300">
        <f ca="1" t="shared" si="9"/>
        <v>-82.3078947873016</v>
      </c>
      <c r="S22" s="291" t="str">
        <f ca="1" t="shared" si="3"/>
        <v>a</v>
      </c>
      <c r="T22" s="322" t="str">
        <f ca="1" t="shared" si="10"/>
        <v/>
      </c>
      <c r="U22" s="291"/>
    </row>
    <row r="23" ht="20.1" customHeight="1" spans="1:21">
      <c r="A23" s="297">
        <f t="shared" si="4"/>
        <v>16</v>
      </c>
      <c r="B23" s="298">
        <f t="shared" si="4"/>
        <v>2039</v>
      </c>
      <c r="C23" s="303">
        <f t="shared" si="8"/>
        <v>15840</v>
      </c>
      <c r="D23" s="300">
        <f t="shared" si="5"/>
        <v>2640</v>
      </c>
      <c r="E23" s="300">
        <f t="shared" si="0"/>
        <v>13200</v>
      </c>
      <c r="F23" s="298"/>
      <c r="G23" s="302">
        <f ca="1">DATA!$D$11/1000000</f>
        <v>2.6473861796619</v>
      </c>
      <c r="H23" s="302">
        <f>C23*DATA!$D$5/1000000</f>
        <v>17.1725407268435</v>
      </c>
      <c r="I23" s="302">
        <f>(C23*DATA!$D$5*DATA!$D$7)/1000000</f>
        <v>0.386382166353979</v>
      </c>
      <c r="J23" s="300">
        <f ca="1" t="shared" si="1"/>
        <v>20.2063090728594</v>
      </c>
      <c r="K23" s="298"/>
      <c r="L23" s="300">
        <f>((D23*DATA!$D$23)/1000000)+((E23*DATA!$D$24)/1000000)</f>
        <v>22.884048</v>
      </c>
      <c r="M23" s="300">
        <f t="shared" si="2"/>
        <v>22.884048</v>
      </c>
      <c r="N23" s="300">
        <f ca="1" t="shared" si="6"/>
        <v>2.67773892714063</v>
      </c>
      <c r="O23" s="303">
        <f>1/(1+'[91]Asumsi I'!$C$3)^(KKF!A23)</f>
        <v>0.163121661843035</v>
      </c>
      <c r="P23" s="300">
        <f ca="1" t="shared" si="7"/>
        <v>0.436797223776965</v>
      </c>
      <c r="Q23" s="300">
        <f ca="1" t="shared" si="9"/>
        <v>-81.8710975635247</v>
      </c>
      <c r="S23" s="291" t="str">
        <f ca="1" t="shared" si="3"/>
        <v>a</v>
      </c>
      <c r="T23" s="322" t="str">
        <f ca="1" t="shared" si="10"/>
        <v/>
      </c>
      <c r="U23" s="291"/>
    </row>
    <row r="24" ht="20.1" customHeight="1" spans="1:21">
      <c r="A24" s="297">
        <f t="shared" si="4"/>
        <v>17</v>
      </c>
      <c r="B24" s="298">
        <f t="shared" si="4"/>
        <v>2040</v>
      </c>
      <c r="C24" s="303">
        <f t="shared" si="8"/>
        <v>15840</v>
      </c>
      <c r="D24" s="300">
        <f t="shared" si="5"/>
        <v>2640</v>
      </c>
      <c r="E24" s="300">
        <f t="shared" si="0"/>
        <v>13200</v>
      </c>
      <c r="F24" s="298"/>
      <c r="G24" s="302">
        <f ca="1">DATA!$D$11/1000000</f>
        <v>2.6473861796619</v>
      </c>
      <c r="H24" s="302">
        <f>C24*DATA!$D$5/1000000</f>
        <v>17.1725407268435</v>
      </c>
      <c r="I24" s="302">
        <f>(C24*DATA!$D$5*DATA!$D$7)/1000000</f>
        <v>0.386382166353979</v>
      </c>
      <c r="J24" s="300">
        <f ca="1" t="shared" si="1"/>
        <v>20.2063090728594</v>
      </c>
      <c r="K24" s="298"/>
      <c r="L24" s="300">
        <f>((D24*DATA!$D$23)/1000000)+((E24*DATA!$D$24)/1000000)</f>
        <v>22.884048</v>
      </c>
      <c r="M24" s="300">
        <f t="shared" si="2"/>
        <v>22.884048</v>
      </c>
      <c r="N24" s="300">
        <f ca="1" t="shared" si="6"/>
        <v>2.67773892714063</v>
      </c>
      <c r="O24" s="303">
        <f>1/(1+'[91]Asumsi I'!$C$3)^(KKF!A24)</f>
        <v>0.145644340931281</v>
      </c>
      <c r="P24" s="300">
        <f ca="1" t="shared" si="7"/>
        <v>0.389997521229433</v>
      </c>
      <c r="Q24" s="300">
        <f ca="1" t="shared" si="9"/>
        <v>-81.4811000422952</v>
      </c>
      <c r="S24" s="291" t="str">
        <f ca="1" t="shared" si="3"/>
        <v>a</v>
      </c>
      <c r="T24" s="322" t="str">
        <f ca="1" t="shared" si="10"/>
        <v/>
      </c>
      <c r="U24" s="291"/>
    </row>
    <row r="25" ht="20.1" customHeight="1" spans="1:21">
      <c r="A25" s="297">
        <f t="shared" ref="A25:B32" si="11">A24+1</f>
        <v>18</v>
      </c>
      <c r="B25" s="298">
        <f t="shared" si="11"/>
        <v>2041</v>
      </c>
      <c r="C25" s="303">
        <f t="shared" si="8"/>
        <v>15840</v>
      </c>
      <c r="D25" s="300">
        <f t="shared" si="5"/>
        <v>2640</v>
      </c>
      <c r="E25" s="300">
        <f t="shared" si="0"/>
        <v>13200</v>
      </c>
      <c r="F25" s="298"/>
      <c r="G25" s="302">
        <f ca="1">DATA!$D$11/1000000</f>
        <v>2.6473861796619</v>
      </c>
      <c r="H25" s="302">
        <f>C25*DATA!$D$5/1000000</f>
        <v>17.1725407268435</v>
      </c>
      <c r="I25" s="302">
        <f>(C25*DATA!$D$5*DATA!$D$7)/1000000</f>
        <v>0.386382166353979</v>
      </c>
      <c r="J25" s="300">
        <f ca="1" t="shared" si="1"/>
        <v>20.2063090728594</v>
      </c>
      <c r="K25" s="298"/>
      <c r="L25" s="300">
        <f>((D25*DATA!$D$23)/1000000)+((E25*DATA!$D$24)/1000000)</f>
        <v>22.884048</v>
      </c>
      <c r="M25" s="300">
        <f t="shared" si="2"/>
        <v>22.884048</v>
      </c>
      <c r="N25" s="300">
        <f ca="1" t="shared" si="6"/>
        <v>2.67773892714063</v>
      </c>
      <c r="O25" s="303">
        <f>1/(1+'[91]Asumsi I'!$C$3)^(KKF!A25)</f>
        <v>0.130039590117215</v>
      </c>
      <c r="P25" s="300">
        <f ca="1" t="shared" si="7"/>
        <v>0.34821207252628</v>
      </c>
      <c r="Q25" s="300">
        <f ca="1" t="shared" si="9"/>
        <v>-81.132887969769</v>
      </c>
      <c r="S25" s="291" t="str">
        <f ca="1" t="shared" si="3"/>
        <v>a</v>
      </c>
      <c r="T25" s="322" t="str">
        <f ca="1" t="shared" si="10"/>
        <v/>
      </c>
      <c r="U25" s="291"/>
    </row>
    <row r="26" ht="20.1" customHeight="1" spans="1:21">
      <c r="A26" s="297">
        <f t="shared" si="11"/>
        <v>19</v>
      </c>
      <c r="B26" s="298">
        <f t="shared" si="11"/>
        <v>2042</v>
      </c>
      <c r="C26" s="303">
        <f t="shared" si="8"/>
        <v>15840</v>
      </c>
      <c r="D26" s="300">
        <f t="shared" si="5"/>
        <v>2640</v>
      </c>
      <c r="E26" s="300">
        <f t="shared" si="0"/>
        <v>13200</v>
      </c>
      <c r="F26" s="298"/>
      <c r="G26" s="302">
        <f ca="1">DATA!$D$11/1000000</f>
        <v>2.6473861796619</v>
      </c>
      <c r="H26" s="302">
        <f>C26*DATA!$D$5/1000000</f>
        <v>17.1725407268435</v>
      </c>
      <c r="I26" s="302">
        <f>(C26*DATA!$D$5*DATA!$D$7)/1000000</f>
        <v>0.386382166353979</v>
      </c>
      <c r="J26" s="300">
        <f ca="1" t="shared" si="1"/>
        <v>20.2063090728594</v>
      </c>
      <c r="K26" s="298"/>
      <c r="L26" s="300">
        <f>((D26*DATA!$D$23)/1000000)+((E26*DATA!$D$24)/1000000)</f>
        <v>22.884048</v>
      </c>
      <c r="M26" s="300">
        <f t="shared" si="2"/>
        <v>22.884048</v>
      </c>
      <c r="N26" s="300">
        <f ca="1" t="shared" si="6"/>
        <v>2.67773892714063</v>
      </c>
      <c r="O26" s="303">
        <f>1/(1+'[91]Asumsi I'!$C$3)^(KKF!A26)</f>
        <v>0.116106776890371</v>
      </c>
      <c r="P26" s="300">
        <f ca="1" t="shared" si="7"/>
        <v>0.310903636184178</v>
      </c>
      <c r="Q26" s="300">
        <f ca="1" t="shared" si="9"/>
        <v>-80.8219843335848</v>
      </c>
      <c r="S26" s="291" t="str">
        <f ca="1" t="shared" si="3"/>
        <v>a</v>
      </c>
      <c r="T26" s="322" t="str">
        <f ca="1" t="shared" si="10"/>
        <v/>
      </c>
      <c r="U26" s="291"/>
    </row>
    <row r="27" ht="20.1" customHeight="1" spans="1:21">
      <c r="A27" s="297">
        <f t="shared" si="11"/>
        <v>20</v>
      </c>
      <c r="B27" s="298">
        <f t="shared" si="11"/>
        <v>2043</v>
      </c>
      <c r="C27" s="303">
        <f t="shared" si="8"/>
        <v>15840</v>
      </c>
      <c r="D27" s="300">
        <f t="shared" si="5"/>
        <v>2640</v>
      </c>
      <c r="E27" s="300">
        <f t="shared" si="0"/>
        <v>13200</v>
      </c>
      <c r="F27" s="298"/>
      <c r="G27" s="302">
        <f ca="1">DATA!$D$11/1000000</f>
        <v>2.6473861796619</v>
      </c>
      <c r="H27" s="302">
        <f>C27*DATA!$D$5/1000000</f>
        <v>17.1725407268435</v>
      </c>
      <c r="I27" s="302">
        <f>(C27*DATA!$D$5*DATA!$D$7)/1000000</f>
        <v>0.386382166353979</v>
      </c>
      <c r="J27" s="300">
        <f ca="1" t="shared" si="1"/>
        <v>20.2063090728594</v>
      </c>
      <c r="K27" s="298"/>
      <c r="L27" s="300">
        <f>((D27*DATA!$D$23)/1000000)+((E27*DATA!$D$24)/1000000)</f>
        <v>22.884048</v>
      </c>
      <c r="M27" s="300">
        <f t="shared" si="2"/>
        <v>22.884048</v>
      </c>
      <c r="N27" s="300">
        <f ca="1" t="shared" si="6"/>
        <v>2.67773892714063</v>
      </c>
      <c r="O27" s="303">
        <f>1/(1+'[91]Asumsi I'!$C$3)^(KKF!A27)</f>
        <v>0.103666765080688</v>
      </c>
      <c r="P27" s="300">
        <f ca="1" t="shared" si="7"/>
        <v>0.277592532307302</v>
      </c>
      <c r="Q27" s="300">
        <f ca="1" t="shared" si="9"/>
        <v>-80.5443918012775</v>
      </c>
      <c r="S27" s="291" t="str">
        <f ca="1" t="shared" si="3"/>
        <v>a</v>
      </c>
      <c r="T27" s="322" t="str">
        <f ca="1" t="shared" si="10"/>
        <v/>
      </c>
      <c r="U27" s="291"/>
    </row>
    <row r="28" ht="20.1" customHeight="1" spans="1:21">
      <c r="A28" s="297">
        <f t="shared" si="11"/>
        <v>21</v>
      </c>
      <c r="B28" s="298">
        <f t="shared" si="11"/>
        <v>2044</v>
      </c>
      <c r="C28" s="303">
        <f t="shared" si="8"/>
        <v>15840</v>
      </c>
      <c r="D28" s="300">
        <f t="shared" si="5"/>
        <v>2640</v>
      </c>
      <c r="E28" s="300">
        <f t="shared" si="0"/>
        <v>13200</v>
      </c>
      <c r="F28" s="298"/>
      <c r="G28" s="302">
        <f ca="1">DATA!$D$11/1000000</f>
        <v>2.6473861796619</v>
      </c>
      <c r="H28" s="302">
        <f>C28*DATA!$D$5/1000000</f>
        <v>17.1725407268435</v>
      </c>
      <c r="I28" s="302">
        <f>(C28*DATA!$D$5*DATA!$D$7)/1000000</f>
        <v>0.386382166353979</v>
      </c>
      <c r="J28" s="300">
        <f ca="1" t="shared" si="1"/>
        <v>20.2063090728594</v>
      </c>
      <c r="K28" s="298"/>
      <c r="L28" s="300">
        <f>((D28*DATA!$D$23)/1000000)+((E28*DATA!$D$24)/1000000)</f>
        <v>22.884048</v>
      </c>
      <c r="M28" s="300">
        <f t="shared" si="2"/>
        <v>22.884048</v>
      </c>
      <c r="N28" s="300">
        <f ca="1" t="shared" si="6"/>
        <v>2.67773892714063</v>
      </c>
      <c r="O28" s="303">
        <f>1/(1+'[91]Asumsi I'!$C$3)^(KKF!A28)</f>
        <v>0.092559611679186</v>
      </c>
      <c r="P28" s="300">
        <f ca="1" t="shared" si="7"/>
        <v>0.247850475274377</v>
      </c>
      <c r="Q28" s="300">
        <f ca="1" t="shared" si="9"/>
        <v>-80.2965413260031</v>
      </c>
      <c r="S28" s="291" t="str">
        <f ca="1" t="shared" si="3"/>
        <v>a</v>
      </c>
      <c r="T28" s="322" t="str">
        <f ca="1" t="shared" si="10"/>
        <v/>
      </c>
      <c r="U28" s="291"/>
    </row>
    <row r="29" ht="20.1" customHeight="1" spans="1:21">
      <c r="A29" s="297">
        <f t="shared" si="11"/>
        <v>22</v>
      </c>
      <c r="B29" s="298">
        <f t="shared" si="11"/>
        <v>2045</v>
      </c>
      <c r="C29" s="303">
        <f t="shared" si="8"/>
        <v>15840</v>
      </c>
      <c r="D29" s="300">
        <f t="shared" si="5"/>
        <v>2640</v>
      </c>
      <c r="E29" s="300">
        <f t="shared" si="0"/>
        <v>13200</v>
      </c>
      <c r="F29" s="298"/>
      <c r="G29" s="302">
        <f ca="1">DATA!$D$11/1000000</f>
        <v>2.6473861796619</v>
      </c>
      <c r="H29" s="302">
        <f>C29*DATA!$D$5/1000000</f>
        <v>17.1725407268435</v>
      </c>
      <c r="I29" s="302">
        <f>(C29*DATA!$D$5*DATA!$D$7)/1000000</f>
        <v>0.386382166353979</v>
      </c>
      <c r="J29" s="300">
        <f ca="1" t="shared" si="1"/>
        <v>20.2063090728594</v>
      </c>
      <c r="K29" s="298"/>
      <c r="L29" s="300">
        <f>((D29*DATA!$D$23)/1000000)+((E29*DATA!$D$24)/1000000)</f>
        <v>22.884048</v>
      </c>
      <c r="M29" s="300">
        <f t="shared" si="2"/>
        <v>22.884048</v>
      </c>
      <c r="N29" s="300">
        <f ca="1" t="shared" si="6"/>
        <v>2.67773892714063</v>
      </c>
      <c r="O29" s="303">
        <f>1/(1+'[91]Asumsi I'!$C$3)^(KKF!A29)</f>
        <v>0.0826425104278446</v>
      </c>
      <c r="P29" s="300">
        <f ca="1" t="shared" si="7"/>
        <v>0.221295067209265</v>
      </c>
      <c r="Q29" s="300">
        <f ca="1" t="shared" si="9"/>
        <v>-80.0752462587938</v>
      </c>
      <c r="S29" s="291" t="str">
        <f ca="1" t="shared" si="3"/>
        <v>a</v>
      </c>
      <c r="T29" s="322" t="str">
        <f ca="1" t="shared" si="10"/>
        <v/>
      </c>
      <c r="U29" s="291"/>
    </row>
    <row r="30" ht="20.1" customHeight="1" spans="1:21">
      <c r="A30" s="297">
        <f t="shared" si="11"/>
        <v>23</v>
      </c>
      <c r="B30" s="298">
        <f t="shared" si="11"/>
        <v>2046</v>
      </c>
      <c r="C30" s="303">
        <f t="shared" si="8"/>
        <v>15840</v>
      </c>
      <c r="D30" s="300">
        <f t="shared" si="5"/>
        <v>2640</v>
      </c>
      <c r="E30" s="300">
        <f t="shared" si="0"/>
        <v>13200</v>
      </c>
      <c r="F30" s="298"/>
      <c r="G30" s="302">
        <f ca="1">DATA!$D$11/1000000</f>
        <v>2.6473861796619</v>
      </c>
      <c r="H30" s="302">
        <f>C30*DATA!$D$5/1000000</f>
        <v>17.1725407268435</v>
      </c>
      <c r="I30" s="302">
        <f>(C30*DATA!$D$5*DATA!$D$7)/1000000</f>
        <v>0.386382166353979</v>
      </c>
      <c r="J30" s="300">
        <f ca="1" t="shared" si="1"/>
        <v>20.2063090728594</v>
      </c>
      <c r="K30" s="298"/>
      <c r="L30" s="300">
        <f>((D30*DATA!$D$23)/1000000)+((E30*DATA!$D$24)/1000000)</f>
        <v>22.884048</v>
      </c>
      <c r="M30" s="300">
        <f t="shared" si="2"/>
        <v>22.884048</v>
      </c>
      <c r="N30" s="300">
        <f ca="1" t="shared" si="6"/>
        <v>2.67773892714063</v>
      </c>
      <c r="O30" s="303">
        <f>1/(1+'[91]Asumsi I'!$C$3)^(KKF!A30)</f>
        <v>0.073787955739147</v>
      </c>
      <c r="P30" s="300">
        <f ca="1" t="shared" si="7"/>
        <v>0.197584881436844</v>
      </c>
      <c r="Q30" s="300">
        <f ca="1" t="shared" si="9"/>
        <v>-79.877661377357</v>
      </c>
      <c r="S30" s="291" t="str">
        <f ca="1" t="shared" si="3"/>
        <v>a</v>
      </c>
      <c r="T30" s="322" t="str">
        <f ca="1" t="shared" si="10"/>
        <v/>
      </c>
      <c r="U30" s="291"/>
    </row>
    <row r="31" ht="20.1" customHeight="1" spans="1:21">
      <c r="A31" s="297">
        <f t="shared" si="11"/>
        <v>24</v>
      </c>
      <c r="B31" s="298">
        <f t="shared" si="11"/>
        <v>2047</v>
      </c>
      <c r="C31" s="303">
        <f t="shared" si="8"/>
        <v>15840</v>
      </c>
      <c r="D31" s="300">
        <f t="shared" si="5"/>
        <v>2640</v>
      </c>
      <c r="E31" s="300">
        <f t="shared" si="0"/>
        <v>13200</v>
      </c>
      <c r="F31" s="298"/>
      <c r="G31" s="302">
        <f ca="1">DATA!$D$11/1000000</f>
        <v>2.6473861796619</v>
      </c>
      <c r="H31" s="302">
        <f>C31*DATA!$D$5/1000000</f>
        <v>17.1725407268435</v>
      </c>
      <c r="I31" s="302">
        <f>(C31*DATA!$D$5*DATA!$D$7)/1000000</f>
        <v>0.386382166353979</v>
      </c>
      <c r="J31" s="300">
        <f ca="1" t="shared" si="1"/>
        <v>20.2063090728594</v>
      </c>
      <c r="K31" s="298"/>
      <c r="L31" s="300">
        <f>((D31*DATA!$D$23)/1000000)+((E31*DATA!$D$24)/1000000)</f>
        <v>22.884048</v>
      </c>
      <c r="M31" s="300">
        <f t="shared" si="2"/>
        <v>22.884048</v>
      </c>
      <c r="N31" s="300">
        <f ca="1" t="shared" si="6"/>
        <v>2.67773892714063</v>
      </c>
      <c r="O31" s="303">
        <f>1/(1+'[91]Asumsi I'!$C$3)^(KKF!A31)</f>
        <v>0.0658821033385241</v>
      </c>
      <c r="P31" s="300">
        <f ca="1" t="shared" si="7"/>
        <v>0.176415072711468</v>
      </c>
      <c r="Q31" s="300">
        <f ca="1" t="shared" si="9"/>
        <v>-79.7012463046455</v>
      </c>
      <c r="S31" s="291" t="str">
        <f ca="1" t="shared" si="3"/>
        <v>a</v>
      </c>
      <c r="T31" s="322" t="str">
        <f ca="1" t="shared" si="10"/>
        <v/>
      </c>
      <c r="U31" s="291"/>
    </row>
    <row r="32" ht="20.1" customHeight="1" spans="1:21">
      <c r="A32" s="297">
        <f t="shared" si="11"/>
        <v>25</v>
      </c>
      <c r="B32" s="298">
        <f>B30+1</f>
        <v>2047</v>
      </c>
      <c r="C32" s="303">
        <f t="shared" si="8"/>
        <v>15840</v>
      </c>
      <c r="D32" s="300">
        <f t="shared" si="5"/>
        <v>2640</v>
      </c>
      <c r="E32" s="300">
        <f t="shared" si="0"/>
        <v>13200</v>
      </c>
      <c r="F32" s="298"/>
      <c r="G32" s="302">
        <f ca="1">DATA!$D$11/1000000</f>
        <v>2.6473861796619</v>
      </c>
      <c r="H32" s="302">
        <f>C32*DATA!$D$5/1000000</f>
        <v>17.1725407268435</v>
      </c>
      <c r="I32" s="302">
        <f>(C32*DATA!$D$5*DATA!$D$7)/1000000</f>
        <v>0.386382166353979</v>
      </c>
      <c r="J32" s="300">
        <f ca="1" t="shared" si="1"/>
        <v>20.2063090728594</v>
      </c>
      <c r="K32" s="298"/>
      <c r="L32" s="300">
        <f>((D32*DATA!$D$23)/1000000)+((E32*DATA!$D$24)/1000000)</f>
        <v>22.884048</v>
      </c>
      <c r="M32" s="300">
        <f t="shared" si="2"/>
        <v>22.884048</v>
      </c>
      <c r="N32" s="300">
        <f ca="1" t="shared" si="6"/>
        <v>2.67773892714063</v>
      </c>
      <c r="O32" s="303">
        <f>1/(1+'[91]Asumsi I'!$C$3)^(KKF!A32)</f>
        <v>0.0588233065522536</v>
      </c>
      <c r="P32" s="300">
        <f ca="1" t="shared" si="7"/>
        <v>0.157513457778096</v>
      </c>
      <c r="Q32" s="300">
        <f ca="1" t="shared" si="9"/>
        <v>-79.5437328468674</v>
      </c>
      <c r="S32" s="291" t="str">
        <f ca="1" t="shared" si="3"/>
        <v>a</v>
      </c>
      <c r="T32" s="322" t="str">
        <f ca="1" t="shared" si="10"/>
        <v/>
      </c>
      <c r="U32" s="291"/>
    </row>
    <row r="33" ht="20.1" customHeight="1" spans="2:19">
      <c r="B33" s="305"/>
      <c r="C33" s="305"/>
      <c r="D33" s="305"/>
      <c r="E33" s="305"/>
      <c r="F33" s="306" t="s">
        <v>1561</v>
      </c>
      <c r="G33" s="306"/>
      <c r="H33" s="306"/>
      <c r="I33" s="306"/>
      <c r="J33" s="313">
        <f ca="1">SUM(J7:J32)</f>
        <v>651.880370579706</v>
      </c>
      <c r="K33" s="306" t="s">
        <v>1562</v>
      </c>
      <c r="L33" s="306"/>
      <c r="M33" s="313">
        <f>SUM(M7:M32)</f>
        <v>618.278232</v>
      </c>
      <c r="N33" s="305"/>
      <c r="O33" s="305"/>
      <c r="P33" s="314"/>
      <c r="Q33" s="314"/>
      <c r="S33" s="291">
        <f ca="1">COUNTIF(S7:S32,"a")</f>
        <v>26</v>
      </c>
    </row>
    <row r="34" ht="20.1" customHeight="1" spans="2:22">
      <c r="B34" s="305"/>
      <c r="C34" s="305"/>
      <c r="D34" s="305"/>
      <c r="E34" s="305"/>
      <c r="F34" s="307"/>
      <c r="G34" s="307"/>
      <c r="H34" s="307"/>
      <c r="I34" s="307"/>
      <c r="J34" s="315"/>
      <c r="K34" s="307"/>
      <c r="L34" s="307"/>
      <c r="M34" s="315"/>
      <c r="N34" s="305"/>
      <c r="O34" s="305"/>
      <c r="P34" s="316" t="s">
        <v>1563</v>
      </c>
      <c r="Q34" s="323">
        <f ca="1">+J7/N32</f>
        <v>54.793483513681</v>
      </c>
      <c r="V34" s="324"/>
    </row>
    <row r="35" ht="20.1" customHeight="1" spans="2:17">
      <c r="B35" s="305"/>
      <c r="C35" s="305"/>
      <c r="D35" s="305"/>
      <c r="E35" s="305"/>
      <c r="F35" s="307"/>
      <c r="G35" s="307"/>
      <c r="H35" s="307"/>
      <c r="I35" s="307"/>
      <c r="J35" s="315"/>
      <c r="K35" s="307"/>
      <c r="L35" s="307"/>
      <c r="M35" s="315"/>
      <c r="N35" s="305"/>
      <c r="O35" s="305"/>
      <c r="P35" s="316" t="s">
        <v>1564</v>
      </c>
      <c r="Q35" s="325" t="e">
        <f ca="1">AVERAGE(T7:T32)</f>
        <v>#DIV/0!</v>
      </c>
    </row>
    <row r="36" ht="20.1" customHeight="1" spans="2:17">
      <c r="B36" s="305"/>
      <c r="C36" s="305"/>
      <c r="D36" s="305"/>
      <c r="E36" s="305"/>
      <c r="F36" s="307"/>
      <c r="G36" s="307"/>
      <c r="H36" s="307"/>
      <c r="I36" s="307"/>
      <c r="J36" s="315"/>
      <c r="K36" s="307"/>
      <c r="L36" s="307"/>
      <c r="M36" s="315"/>
      <c r="N36" s="305"/>
      <c r="O36" s="305"/>
      <c r="P36" s="316" t="s">
        <v>1565</v>
      </c>
      <c r="Q36" s="326">
        <f ca="1">M33/J33</f>
        <v>0.94845351985392</v>
      </c>
    </row>
    <row r="37" ht="20.1" customHeight="1" spans="2:17">
      <c r="B37" s="305"/>
      <c r="C37" s="305"/>
      <c r="D37" s="305"/>
      <c r="E37" s="305"/>
      <c r="F37" s="307"/>
      <c r="G37" s="307"/>
      <c r="H37" s="307"/>
      <c r="I37" s="307"/>
      <c r="J37" s="315"/>
      <c r="K37" s="307"/>
      <c r="L37" s="307"/>
      <c r="M37" s="315"/>
      <c r="N37" s="305"/>
      <c r="O37" s="305"/>
      <c r="P37" s="316" t="s">
        <v>1566</v>
      </c>
      <c r="Q37" s="327">
        <f ca="1">+NPV(0.12,N7:N32)</f>
        <v>-71.0211900418459</v>
      </c>
    </row>
    <row r="38" ht="20.1" customHeight="1" spans="2:17">
      <c r="B38" s="305"/>
      <c r="C38" s="305"/>
      <c r="D38" s="305"/>
      <c r="E38" s="305"/>
      <c r="F38" s="307"/>
      <c r="G38" s="307"/>
      <c r="H38" s="307"/>
      <c r="I38" s="307"/>
      <c r="J38" s="315"/>
      <c r="K38" s="307"/>
      <c r="L38" s="307"/>
      <c r="M38" s="315"/>
      <c r="N38" s="305"/>
      <c r="O38" s="305"/>
      <c r="P38" s="316" t="s">
        <v>1567</v>
      </c>
      <c r="Q38" s="328">
        <f ca="1">IRR(N7:N32,DATA!D4)</f>
        <v>-0.0291184805947032</v>
      </c>
    </row>
    <row r="39" ht="20.1" customHeight="1"/>
  </sheetData>
  <mergeCells count="14">
    <mergeCell ref="B3:E3"/>
    <mergeCell ref="F5:J5"/>
    <mergeCell ref="K5:L5"/>
    <mergeCell ref="F33:H33"/>
    <mergeCell ref="K33:L33"/>
    <mergeCell ref="B5:B6"/>
    <mergeCell ref="C5:C6"/>
    <mergeCell ref="D5:D6"/>
    <mergeCell ref="E5:E6"/>
    <mergeCell ref="N5:N6"/>
    <mergeCell ref="O5:O6"/>
    <mergeCell ref="P5:P6"/>
    <mergeCell ref="Q5:Q6"/>
    <mergeCell ref="T5:T6"/>
  </mergeCells>
  <conditionalFormatting sqref="K7">
    <cfRule type="cellIs" dxfId="3" priority="1" stopIfTrue="1" operator="greaterThanOrEqual">
      <formula>$F$7</formula>
    </cfRule>
    <cfRule type="cellIs" dxfId="4" priority="2" stopIfTrue="1" operator="lessThan">
      <formula>$F$7</formula>
    </cfRule>
  </conditionalFormatting>
  <conditionalFormatting sqref="Q7:Q32">
    <cfRule type="cellIs" dxfId="5" priority="3" operator="lessThan">
      <formula>0</formula>
    </cfRule>
    <cfRule type="cellIs" dxfId="6" priority="4" operator="lessThan">
      <formula>0</formula>
    </cfRule>
    <cfRule type="cellIs" dxfId="7" priority="5" operator="lessThan">
      <formula>-6395.81</formula>
    </cfRule>
    <cfRule type="cellIs" dxfId="8" priority="6" operator="lessThan">
      <formula>0</formula>
    </cfRule>
  </conditionalFormatting>
  <pageMargins left="0.708661417322835" right="0.708661417322835" top="0.748031496062992" bottom="0.748031496062992" header="0.31496062992126" footer="0.31496062992126"/>
  <pageSetup paperSize="9" scale="60" orientation="landscape"/>
  <headerFooter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6699"/>
    <pageSetUpPr fitToPage="1"/>
  </sheetPr>
  <dimension ref="A1:V89"/>
  <sheetViews>
    <sheetView showGridLines="0" zoomScale="70" zoomScaleNormal="70" zoomScaleSheetLayoutView="70" workbookViewId="0">
      <pane ySplit="13" topLeftCell="A14" activePane="bottomLeft" state="frozen"/>
      <selection/>
      <selection pane="bottomLeft" activeCell="D17" sqref="D17"/>
    </sheetView>
  </sheetViews>
  <sheetFormatPr defaultColWidth="9.14285714285714" defaultRowHeight="15"/>
  <cols>
    <col min="1" max="1" width="8.28571428571429" style="164" customWidth="1"/>
    <col min="2" max="2" width="5.14285714285714" style="165" customWidth="1"/>
    <col min="3" max="3" width="45.7142857142857" style="166" customWidth="1"/>
    <col min="4" max="4" width="13.7142857142857" style="166" customWidth="1"/>
    <col min="5" max="5" width="12.4285714285714" style="167" customWidth="1"/>
    <col min="6" max="6" width="7.71428571428571" style="167" customWidth="1"/>
    <col min="7" max="7" width="12.7142857142857" style="167" customWidth="1"/>
    <col min="8" max="8" width="18.1428571428571" style="168" customWidth="1"/>
    <col min="9" max="9" width="16.7142857142857" style="168" customWidth="1"/>
    <col min="10" max="11" width="16.7142857142857" style="169" customWidth="1"/>
    <col min="12" max="12" width="3.71428571428571" style="169" customWidth="1"/>
    <col min="13" max="13" width="14" style="169" customWidth="1"/>
    <col min="14" max="14" width="15" style="169" customWidth="1"/>
    <col min="15" max="15" width="9.14285714285714" style="170" customWidth="1"/>
    <col min="16" max="16" width="12.7142857142857" style="171" customWidth="1"/>
    <col min="17" max="17" width="12.7142857142857" style="170" customWidth="1"/>
    <col min="18" max="18" width="2.42857142857143" style="170" customWidth="1"/>
    <col min="19" max="22" width="10.7142857142857" style="170" customWidth="1"/>
    <col min="23" max="24" width="9.14285714285714" style="170" customWidth="1"/>
    <col min="25" max="16384" width="9.14285714285714" style="170"/>
  </cols>
  <sheetData>
    <row r="1" spans="3:21">
      <c r="C1" s="172" t="s">
        <v>0</v>
      </c>
      <c r="D1" s="173"/>
      <c r="U1" s="164"/>
    </row>
    <row r="2" spans="3:22">
      <c r="C2" s="172" t="s">
        <v>1568</v>
      </c>
      <c r="D2" s="173"/>
      <c r="T2" s="171"/>
      <c r="U2" s="230" t="s">
        <v>1569</v>
      </c>
      <c r="V2" s="171"/>
    </row>
    <row r="3" spans="3:22">
      <c r="C3" s="172" t="s">
        <v>1570</v>
      </c>
      <c r="D3" s="173"/>
      <c r="O3" s="218" t="s">
        <v>1569</v>
      </c>
      <c r="P3" s="218"/>
      <c r="Q3" s="231"/>
      <c r="T3" s="171"/>
      <c r="U3" s="230" t="s">
        <v>1571</v>
      </c>
      <c r="V3" s="171"/>
    </row>
    <row r="4" ht="15.75" customHeight="1" spans="2:22">
      <c r="B4" s="174" t="s">
        <v>1572</v>
      </c>
      <c r="C4" s="174"/>
      <c r="D4" s="174"/>
      <c r="E4" s="174"/>
      <c r="F4" s="174"/>
      <c r="G4" s="174"/>
      <c r="H4" s="174"/>
      <c r="I4" s="174"/>
      <c r="J4" s="174"/>
      <c r="K4" s="174"/>
      <c r="O4" s="218"/>
      <c r="P4" s="218"/>
      <c r="T4" s="171"/>
      <c r="U4" s="171"/>
      <c r="V4" s="171"/>
    </row>
    <row r="5" spans="3:22">
      <c r="C5" s="175"/>
      <c r="D5" s="173"/>
      <c r="T5" s="171"/>
      <c r="U5" s="230"/>
      <c r="V5" s="171"/>
    </row>
    <row r="6" customHeight="1" spans="3:22">
      <c r="C6" s="175"/>
      <c r="D6" s="173"/>
      <c r="E6" s="176" t="s">
        <v>15</v>
      </c>
      <c r="F6" s="177" t="s">
        <v>16</v>
      </c>
      <c r="G6" s="178" t="s">
        <v>1573</v>
      </c>
      <c r="H6" s="178"/>
      <c r="I6" s="178"/>
      <c r="J6" s="178"/>
      <c r="K6" s="178"/>
      <c r="T6" s="171"/>
      <c r="U6" s="230"/>
      <c r="V6" s="171"/>
    </row>
    <row r="7" spans="3:22">
      <c r="C7" s="175"/>
      <c r="D7" s="173"/>
      <c r="E7" s="176" t="s">
        <v>17</v>
      </c>
      <c r="F7" s="177" t="s">
        <v>16</v>
      </c>
      <c r="G7" s="179" t="s">
        <v>1574</v>
      </c>
      <c r="H7" s="180"/>
      <c r="I7" s="180"/>
      <c r="J7" s="219"/>
      <c r="K7" s="220"/>
      <c r="T7" s="171"/>
      <c r="U7" s="230"/>
      <c r="V7" s="171"/>
    </row>
    <row r="8" spans="3:22">
      <c r="C8" s="175"/>
      <c r="D8" s="173"/>
      <c r="E8" s="176" t="s">
        <v>18</v>
      </c>
      <c r="F8" s="177" t="s">
        <v>16</v>
      </c>
      <c r="G8" s="179" t="s">
        <v>1575</v>
      </c>
      <c r="J8" s="221"/>
      <c r="T8" s="171"/>
      <c r="U8" s="230"/>
      <c r="V8" s="171"/>
    </row>
    <row r="9" spans="3:22">
      <c r="C9" s="175"/>
      <c r="D9" s="173"/>
      <c r="E9" s="176" t="s">
        <v>19</v>
      </c>
      <c r="F9" s="177" t="s">
        <v>16</v>
      </c>
      <c r="G9" s="176" t="s">
        <v>1576</v>
      </c>
      <c r="J9" s="221"/>
      <c r="T9" s="171"/>
      <c r="U9" s="230"/>
      <c r="V9" s="171"/>
    </row>
    <row r="10" ht="15.75" spans="3:22">
      <c r="C10" s="173"/>
      <c r="D10" s="173"/>
      <c r="T10" s="171"/>
      <c r="U10" s="171"/>
      <c r="V10" s="171"/>
    </row>
    <row r="11" ht="21" customHeight="1" spans="1:22">
      <c r="A11" s="164"/>
      <c r="B11" s="181" t="s">
        <v>2</v>
      </c>
      <c r="C11" s="182" t="s">
        <v>3</v>
      </c>
      <c r="D11" s="183" t="s">
        <v>4</v>
      </c>
      <c r="E11" s="183" t="s">
        <v>5</v>
      </c>
      <c r="F11" s="183" t="s">
        <v>20</v>
      </c>
      <c r="G11" s="184" t="s">
        <v>7</v>
      </c>
      <c r="H11" s="183" t="s">
        <v>21</v>
      </c>
      <c r="I11" s="183"/>
      <c r="J11" s="183"/>
      <c r="K11" s="222"/>
      <c r="O11" s="223"/>
      <c r="P11" s="224"/>
      <c r="Q11" s="223"/>
      <c r="S11" s="232"/>
      <c r="T11" s="233"/>
      <c r="U11" s="233"/>
      <c r="V11" s="233"/>
    </row>
    <row r="12" customHeight="1" spans="2:22">
      <c r="B12" s="185"/>
      <c r="C12" s="186"/>
      <c r="D12" s="187"/>
      <c r="E12" s="187"/>
      <c r="F12" s="187"/>
      <c r="G12" s="188"/>
      <c r="H12" s="189" t="s">
        <v>22</v>
      </c>
      <c r="I12" s="189" t="s">
        <v>23</v>
      </c>
      <c r="J12" s="187" t="s">
        <v>24</v>
      </c>
      <c r="K12" s="225" t="s">
        <v>25</v>
      </c>
      <c r="O12" s="224"/>
      <c r="P12" s="224"/>
      <c r="Q12" s="224"/>
      <c r="S12" s="232"/>
      <c r="T12" s="232"/>
      <c r="U12" s="232"/>
      <c r="V12" s="232"/>
    </row>
    <row r="13" customHeight="1" spans="2:22">
      <c r="B13" s="185"/>
      <c r="C13" s="190"/>
      <c r="D13" s="187"/>
      <c r="E13" s="187"/>
      <c r="F13" s="187"/>
      <c r="G13" s="191"/>
      <c r="H13" s="192"/>
      <c r="I13" s="192"/>
      <c r="J13" s="187"/>
      <c r="K13" s="225"/>
      <c r="O13" s="226"/>
      <c r="P13" s="226"/>
      <c r="Q13" s="226"/>
      <c r="S13" s="232"/>
      <c r="T13" s="232"/>
      <c r="U13" s="232"/>
      <c r="V13" s="232"/>
    </row>
    <row r="14" s="162" customFormat="1" ht="15.75" customHeight="1" spans="1:22">
      <c r="A14" s="164"/>
      <c r="B14" s="193"/>
      <c r="C14" s="194"/>
      <c r="D14" s="195"/>
      <c r="E14" s="196"/>
      <c r="F14" s="197"/>
      <c r="G14" s="197"/>
      <c r="H14" s="198"/>
      <c r="I14" s="198"/>
      <c r="J14" s="198"/>
      <c r="K14" s="227"/>
      <c r="L14" s="169"/>
      <c r="M14" s="169"/>
      <c r="N14" s="169"/>
      <c r="O14" s="228"/>
      <c r="P14" s="228"/>
      <c r="Q14" s="171"/>
      <c r="R14" s="164"/>
      <c r="S14" s="234"/>
      <c r="T14" s="168"/>
      <c r="U14" s="168"/>
      <c r="V14" s="168"/>
    </row>
    <row r="15" s="163" customFormat="1" spans="1:22">
      <c r="A15" s="164" t="e">
        <f>IF(AND(C15=0,#REF!=0,#REF!=0),"BLANKS",1)</f>
        <v>#REF!</v>
      </c>
      <c r="B15" s="199" t="s">
        <v>39</v>
      </c>
      <c r="C15" s="200" t="s">
        <v>1577</v>
      </c>
      <c r="D15" s="195" t="str">
        <f ca="1">IF(ISERROR(OFFSET('HARGA SATUAN'!$D$6,MATCH(RAB!C15,'HARGA SATUAN'!$C$7:$C$1492,0),0)),"",OFFSET('HARGA SATUAN'!$D$6,MATCH(RAB!C15,'HARGA SATUAN'!$C$7:$C$1492,0),0))</f>
        <v/>
      </c>
      <c r="E15" s="196" t="str">
        <f ca="1">IF(B15="+","Unit",IF(ISERROR(OFFSET('HARGA SATUAN'!$E$6,MATCH(RAB!C15,'HARGA SATUAN'!$C$7:$C$1492,0),0)),"",OFFSET('HARGA SATUAN'!$E$6,MATCH(RAB!C15,'HARGA SATUAN'!$C$7:$C$1492,0),0)))</f>
        <v/>
      </c>
      <c r="F15" s="201"/>
      <c r="G15" s="197">
        <f ca="1">IF(ISERROR(OFFSET('HARGA SATUAN'!$I$6,MATCH(RAB!C15,'HARGA SATUAN'!$C$7:$C$1492,0),0)),0,OFFSET('HARGA SATUAN'!$I$6,MATCH(RAB!C15,'HARGA SATUAN'!$C$7:$C$1492,0),0))</f>
        <v>0</v>
      </c>
      <c r="H15" s="198">
        <f ca="1" t="shared" ref="H15:H17" si="0">IF(OR(D15="MDU",D15="MDU-KD"),(IF($O$3="RAB NON MDU","PLN KD",G15*F15)),0)</f>
        <v>0</v>
      </c>
      <c r="I15" s="198">
        <f ca="1" t="shared" ref="I15:I17" si="1">IF(D15="HDW",G15*F15,0)</f>
        <v>0</v>
      </c>
      <c r="J15" s="198">
        <f ca="1" t="shared" ref="J15:J17" si="2">IF(D15="JASA",G15*F15,0)</f>
        <v>0</v>
      </c>
      <c r="K15" s="227">
        <f ca="1" t="shared" ref="K15:K19" si="3">SUM(H15:J15)</f>
        <v>0</v>
      </c>
      <c r="L15" s="229"/>
      <c r="M15" s="229"/>
      <c r="N15" s="229"/>
      <c r="O15" s="228"/>
      <c r="P15" s="228"/>
      <c r="Q15" s="171"/>
      <c r="R15" s="164"/>
      <c r="S15" s="234"/>
      <c r="T15" s="168"/>
      <c r="U15" s="168"/>
      <c r="V15" s="168"/>
    </row>
    <row r="16" s="163" customFormat="1" spans="1:22">
      <c r="A16" s="164" t="e">
        <f>IF(AND(C16=0,#REF!=0,#REF!=0),"BLANKS",1)</f>
        <v>#REF!</v>
      </c>
      <c r="B16" s="202"/>
      <c r="C16" s="203"/>
      <c r="D16" s="195" t="str">
        <f ca="1">IF(ISERROR(OFFSET('HARGA SATUAN'!$D$6,MATCH(RAB!C16,'HARGA SATUAN'!$C$7:$C$1492,0),0)),"",OFFSET('HARGA SATUAN'!$D$6,MATCH(RAB!C16,'HARGA SATUAN'!$C$7:$C$1492,0),0))</f>
        <v/>
      </c>
      <c r="E16" s="196" t="str">
        <f ca="1">IF(B16="+","Unit",IF(ISERROR(OFFSET('HARGA SATUAN'!$E$6,MATCH(RAB!C16,'HARGA SATUAN'!$C$7:$C$1492,0),0)),"",OFFSET('HARGA SATUAN'!$E$6,MATCH(RAB!C16,'HARGA SATUAN'!$C$7:$C$1492,0),0)))</f>
        <v/>
      </c>
      <c r="F16" s="201"/>
      <c r="G16" s="197">
        <f ca="1">IF(ISERROR(OFFSET('HARGA SATUAN'!$I$6,MATCH(RAB!C16,'HARGA SATUAN'!$C$7:$C$1492,0),0)),0,OFFSET('HARGA SATUAN'!$I$6,MATCH(RAB!C16,'HARGA SATUAN'!$C$7:$C$1492,0),0))</f>
        <v>0</v>
      </c>
      <c r="H16" s="198">
        <f ca="1" t="shared" si="0"/>
        <v>0</v>
      </c>
      <c r="I16" s="198">
        <f ca="1" t="shared" si="1"/>
        <v>0</v>
      </c>
      <c r="J16" s="198">
        <f ca="1" t="shared" si="2"/>
        <v>0</v>
      </c>
      <c r="K16" s="227">
        <f ca="1" t="shared" si="3"/>
        <v>0</v>
      </c>
      <c r="L16" s="229"/>
      <c r="M16" s="229"/>
      <c r="N16" s="229"/>
      <c r="O16" s="228"/>
      <c r="P16" s="228"/>
      <c r="Q16" s="171"/>
      <c r="R16" s="164"/>
      <c r="S16" s="234"/>
      <c r="T16" s="168"/>
      <c r="U16" s="168"/>
      <c r="V16" s="168"/>
    </row>
    <row r="17" s="163" customFormat="1" spans="1:22">
      <c r="A17" s="164" t="e">
        <f>IF(AND(C17=0,#REF!=0,#REF!=0),"BLANKS",1)</f>
        <v>#REF!</v>
      </c>
      <c r="B17" s="202"/>
      <c r="C17" s="203"/>
      <c r="D17" s="195" t="str">
        <f ca="1">IF(ISERROR(OFFSET('HARGA SATUAN'!$D$6,MATCH(RAB!C17,'HARGA SATUAN'!$C$7:$C$1492,0),0)),"",OFFSET('HARGA SATUAN'!$D$6,MATCH(RAB!C17,'HARGA SATUAN'!$C$7:$C$1492,0),0))</f>
        <v/>
      </c>
      <c r="E17" s="196" t="str">
        <f ca="1">IF(B17="+","Unit",IF(ISERROR(OFFSET('HARGA SATUAN'!$E$6,MATCH(RAB!C17,'HARGA SATUAN'!$C$7:$C$1492,0),0)),"",OFFSET('HARGA SATUAN'!$E$6,MATCH(RAB!C17,'HARGA SATUAN'!$C$7:$C$1492,0),0)))</f>
        <v/>
      </c>
      <c r="F17" s="201"/>
      <c r="G17" s="197">
        <f ca="1">IF(ISERROR(OFFSET('HARGA SATUAN'!$I$6,MATCH(RAB!C17,'HARGA SATUAN'!$C$7:$C$1492,0),0)),0,OFFSET('HARGA SATUAN'!$I$6,MATCH(RAB!C17,'HARGA SATUAN'!$C$7:$C$1492,0),0))</f>
        <v>0</v>
      </c>
      <c r="H17" s="198">
        <f ca="1" t="shared" si="0"/>
        <v>0</v>
      </c>
      <c r="I17" s="198">
        <f ca="1" t="shared" si="1"/>
        <v>0</v>
      </c>
      <c r="J17" s="198">
        <f ca="1" t="shared" si="2"/>
        <v>0</v>
      </c>
      <c r="K17" s="227">
        <f ca="1" t="shared" si="3"/>
        <v>0</v>
      </c>
      <c r="L17" s="229"/>
      <c r="M17" s="229"/>
      <c r="N17" s="229"/>
      <c r="O17" s="228"/>
      <c r="P17" s="228"/>
      <c r="Q17" s="171"/>
      <c r="R17" s="164"/>
      <c r="S17" s="234"/>
      <c r="T17" s="168"/>
      <c r="U17" s="168"/>
      <c r="V17" s="168"/>
    </row>
    <row r="18" s="163" customFormat="1" spans="1:22">
      <c r="A18" s="164" t="e">
        <f>IF(AND(C18=0,#REF!=0,#REF!=0),"BLANKS",1)</f>
        <v>#REF!</v>
      </c>
      <c r="B18" s="202"/>
      <c r="C18" s="204"/>
      <c r="D18" s="195" t="str">
        <f ca="1">IF(ISERROR(OFFSET('HARGA SATUAN'!$D$6,MATCH(RAB!C18,'HARGA SATUAN'!$C$7:$C$1492,0),0)),"",OFFSET('HARGA SATUAN'!$D$6,MATCH(RAB!C18,'HARGA SATUAN'!$C$7:$C$1492,0),0))</f>
        <v/>
      </c>
      <c r="E18" s="196" t="str">
        <f ca="1">IF(B18="+","Unit",IF(ISERROR(OFFSET('HARGA SATUAN'!$E$6,MATCH(RAB!C18,'HARGA SATUAN'!$C$7:$C$1492,0),0)),"",OFFSET('HARGA SATUAN'!$E$6,MATCH(RAB!C18,'HARGA SATUAN'!$C$7:$C$1492,0),0)))</f>
        <v/>
      </c>
      <c r="F18" s="201"/>
      <c r="G18" s="197">
        <f ca="1">IF(ISERROR(OFFSET('HARGA SATUAN'!$I$6,MATCH(RAB!C18,'HARGA SATUAN'!$C$7:$C$1492,0),0)),0,OFFSET('HARGA SATUAN'!$I$6,MATCH(RAB!C18,'HARGA SATUAN'!$C$7:$C$1492,0),0))</f>
        <v>0</v>
      </c>
      <c r="H18" s="198">
        <f ca="1" t="shared" ref="H18:H19" si="4">IF(OR(D18="MDU",D18="MDU-KD"),(IF($O$3="RAB NON MDU","PLN KD",G18*F18)),0)</f>
        <v>0</v>
      </c>
      <c r="I18" s="198">
        <f ca="1" t="shared" ref="I18:I19" si="5">IF(D18="HDW",G18*F18,0)</f>
        <v>0</v>
      </c>
      <c r="J18" s="198">
        <f ca="1" t="shared" ref="J18:J19" si="6">IF(D18="JASA",G18*F18,0)</f>
        <v>0</v>
      </c>
      <c r="K18" s="227">
        <f ca="1" t="shared" si="3"/>
        <v>0</v>
      </c>
      <c r="L18" s="229"/>
      <c r="M18" s="229"/>
      <c r="N18" s="229"/>
      <c r="O18" s="228"/>
      <c r="P18" s="228"/>
      <c r="Q18" s="171"/>
      <c r="R18" s="164"/>
      <c r="S18" s="234"/>
      <c r="T18" s="168"/>
      <c r="U18" s="168"/>
      <c r="V18" s="168"/>
    </row>
    <row r="19" s="163" customFormat="1" ht="28.5" spans="1:22">
      <c r="A19" s="164" t="e">
        <f>IF(AND(C19=0,#REF!=0,#REF!=0),"BLANKS",1)</f>
        <v>#REF!</v>
      </c>
      <c r="B19" s="205" t="s">
        <v>123</v>
      </c>
      <c r="C19" s="194" t="s">
        <v>1578</v>
      </c>
      <c r="D19" s="195" t="str">
        <f ca="1">IF(ISERROR(OFFSET('HARGA SATUAN'!$D$6,MATCH(RAB!C19,'HARGA SATUAN'!$C$7:$C$1492,0),0)),"",OFFSET('HARGA SATUAN'!$D$6,MATCH(RAB!C19,'HARGA SATUAN'!$C$7:$C$1492,0),0))</f>
        <v/>
      </c>
      <c r="E19" s="196" t="str">
        <f ca="1">IF(B19="+","Unit",IF(ISERROR(OFFSET('HARGA SATUAN'!$E$6,MATCH(RAB!C19,'HARGA SATUAN'!$C$7:$C$1492,0),0)),"",OFFSET('HARGA SATUAN'!$E$6,MATCH(RAB!C19,'HARGA SATUAN'!$C$7:$C$1492,0),0)))</f>
        <v/>
      </c>
      <c r="F19" s="206"/>
      <c r="G19" s="197">
        <f ca="1">IF(ISERROR(OFFSET('HARGA SATUAN'!$I$6,MATCH(RAB!C19,'HARGA SATUAN'!$C$7:$C$1492,0),0)),0,OFFSET('HARGA SATUAN'!$I$6,MATCH(RAB!C19,'HARGA SATUAN'!$C$7:$C$1492,0),0))</f>
        <v>0</v>
      </c>
      <c r="H19" s="198">
        <f ca="1" t="shared" si="4"/>
        <v>0</v>
      </c>
      <c r="I19" s="198">
        <f ca="1" t="shared" si="5"/>
        <v>0</v>
      </c>
      <c r="J19" s="198">
        <f ca="1" t="shared" si="6"/>
        <v>0</v>
      </c>
      <c r="K19" s="227">
        <f ca="1" t="shared" si="3"/>
        <v>0</v>
      </c>
      <c r="L19" s="229"/>
      <c r="M19" s="229"/>
      <c r="N19" s="229"/>
      <c r="O19" s="228"/>
      <c r="P19" s="228"/>
      <c r="Q19" s="171"/>
      <c r="R19" s="164"/>
      <c r="S19" s="234"/>
      <c r="T19" s="168"/>
      <c r="U19" s="168"/>
      <c r="V19" s="168"/>
    </row>
    <row r="20" s="163" customFormat="1" ht="7.5" customHeight="1" spans="1:22">
      <c r="A20" s="164"/>
      <c r="B20" s="202"/>
      <c r="C20" s="204"/>
      <c r="D20" s="195" t="str">
        <f ca="1">IF(ISERROR(OFFSET('HARGA SATUAN'!$D$6,MATCH(RAB!C20,'HARGA SATUAN'!$C$7:$C$1492,0),0)),"",OFFSET('HARGA SATUAN'!$D$6,MATCH(RAB!C20,'HARGA SATUAN'!$C$7:$C$1492,0),0))</f>
        <v/>
      </c>
      <c r="E20" s="196" t="str">
        <f ca="1">IF(B20="+","Unit",IF(ISERROR(OFFSET('HARGA SATUAN'!$E$6,MATCH(RAB!C20,'HARGA SATUAN'!$C$7:$C$1492,0),0)),"",OFFSET('HARGA SATUAN'!$E$6,MATCH(RAB!C20,'HARGA SATUAN'!$C$7:$C$1492,0),0)))</f>
        <v/>
      </c>
      <c r="F20" s="206"/>
      <c r="G20" s="197">
        <f ca="1">IF(ISERROR(OFFSET('HARGA SATUAN'!$I$6,MATCH(RAB!C20,'HARGA SATUAN'!$C$7:$C$1492,0),0)),0,OFFSET('HARGA SATUAN'!$I$6,MATCH(RAB!C20,'HARGA SATUAN'!$C$7:$C$1492,0),0))</f>
        <v>0</v>
      </c>
      <c r="H20" s="198">
        <f ca="1" t="shared" ref="H20:H59" si="7">IF(OR(D20="MDU",D20="MDU-KD"),(IF($O$3="RAB NON MDU","PLN KD",G20*F20)),0)</f>
        <v>0</v>
      </c>
      <c r="I20" s="198">
        <f ca="1" t="shared" ref="I20:I59" si="8">IF(D20="HDW",G20*F20,0)</f>
        <v>0</v>
      </c>
      <c r="J20" s="198">
        <f ca="1" t="shared" ref="J20:J59" si="9">IF(D20="JASA",G20*F20,0)</f>
        <v>0</v>
      </c>
      <c r="K20" s="227">
        <f ca="1" t="shared" ref="K20:K59" si="10">SUM(H20:J20)</f>
        <v>0</v>
      </c>
      <c r="L20" s="229"/>
      <c r="M20" s="229"/>
      <c r="N20" s="229"/>
      <c r="O20" s="228"/>
      <c r="P20" s="228"/>
      <c r="Q20" s="171"/>
      <c r="R20" s="164"/>
      <c r="S20" s="234"/>
      <c r="T20" s="168"/>
      <c r="U20" s="168"/>
      <c r="V20" s="168"/>
    </row>
    <row r="21" s="163" customFormat="1" spans="1:22">
      <c r="A21" s="164" t="e">
        <f>IF(AND(C21=0,#REF!=0,#REF!=0),"BLANKS",1)</f>
        <v>#REF!</v>
      </c>
      <c r="B21" s="207" t="s">
        <v>12</v>
      </c>
      <c r="C21" s="208" t="s">
        <v>1579</v>
      </c>
      <c r="D21" s="195" t="str">
        <f ca="1">IF(ISERROR(OFFSET('HARGA SATUAN'!$D$6,MATCH(RAB!C21,'HARGA SATUAN'!$C$7:$C$1492,0),0)),"",OFFSET('HARGA SATUAN'!$D$6,MATCH(RAB!C21,'HARGA SATUAN'!$C$7:$C$1492,0),0))</f>
        <v/>
      </c>
      <c r="E21" s="196" t="str">
        <f ca="1">IF(B21="+","Unit",IF(ISERROR(OFFSET('HARGA SATUAN'!$E$6,MATCH(RAB!C21,'HARGA SATUAN'!$C$7:$C$1492,0),0)),"",OFFSET('HARGA SATUAN'!$E$6,MATCH(RAB!C21,'HARGA SATUAN'!$C$7:$C$1492,0),0)))</f>
        <v>Unit</v>
      </c>
      <c r="F21" s="209">
        <v>1</v>
      </c>
      <c r="G21" s="197">
        <f ca="1">IF(ISERROR(OFFSET('HARGA SATUAN'!$I$6,MATCH(RAB!C21,'HARGA SATUAN'!$C$7:$C$1492,0),0)),0,OFFSET('HARGA SATUAN'!$I$6,MATCH(RAB!C21,'HARGA SATUAN'!$C$7:$C$1492,0),0))</f>
        <v>0</v>
      </c>
      <c r="H21" s="198">
        <f ca="1" t="shared" si="7"/>
        <v>0</v>
      </c>
      <c r="I21" s="198">
        <f ca="1" t="shared" si="8"/>
        <v>0</v>
      </c>
      <c r="J21" s="198">
        <f ca="1" t="shared" si="9"/>
        <v>0</v>
      </c>
      <c r="K21" s="227">
        <f ca="1" t="shared" si="10"/>
        <v>0</v>
      </c>
      <c r="L21" s="229"/>
      <c r="M21" s="229"/>
      <c r="N21" s="229"/>
      <c r="O21" s="228"/>
      <c r="P21" s="228"/>
      <c r="Q21" s="171"/>
      <c r="R21" s="164"/>
      <c r="S21" s="234"/>
      <c r="T21" s="168"/>
      <c r="U21" s="168"/>
      <c r="V21" s="168"/>
    </row>
    <row r="22" s="163" customFormat="1" spans="1:22">
      <c r="A22" s="164" t="e">
        <f>IF(AND(C22=0,C23=0,#REF!=0),"BLANKS",1)</f>
        <v>#REF!</v>
      </c>
      <c r="B22" s="207">
        <v>1</v>
      </c>
      <c r="C22" s="208" t="s">
        <v>1580</v>
      </c>
      <c r="D22" s="195" t="str">
        <f ca="1">IF(ISERROR(OFFSET('HARGA SATUAN'!$D$6,MATCH(RAB!C22,'HARGA SATUAN'!$C$7:$C$1492,0),0)),"",OFFSET('HARGA SATUAN'!$D$6,MATCH(RAB!C22,'HARGA SATUAN'!$C$7:$C$1492,0),0))</f>
        <v>MDU-KD</v>
      </c>
      <c r="E22" s="196" t="str">
        <f ca="1">IF(B22="+","Unit",IF(ISERROR(OFFSET('HARGA SATUAN'!$E$6,MATCH(RAB!C22,'HARGA SATUAN'!$C$7:$C$1492,0),0)),"",OFFSET('HARGA SATUAN'!$E$6,MATCH(RAB!C22,'HARGA SATUAN'!$C$7:$C$1492,0),0)))</f>
        <v>Bh</v>
      </c>
      <c r="F22" s="209">
        <f>F21*1</f>
        <v>1</v>
      </c>
      <c r="G22" s="197">
        <f ca="1">IF(ISERROR(OFFSET('HARGA SATUAN'!$I$6,MATCH(RAB!C22,'HARGA SATUAN'!$C$7:$C$1492,0),0)),0,OFFSET('HARGA SATUAN'!$I$6,MATCH(RAB!C22,'HARGA SATUAN'!$C$7:$C$1492,0),0))</f>
        <v>63057400</v>
      </c>
      <c r="H22" s="198">
        <f ca="1" t="shared" si="7"/>
        <v>63057400</v>
      </c>
      <c r="I22" s="198">
        <f ca="1" t="shared" si="8"/>
        <v>0</v>
      </c>
      <c r="J22" s="198">
        <f ca="1" t="shared" si="9"/>
        <v>0</v>
      </c>
      <c r="K22" s="227">
        <f ca="1" t="shared" si="10"/>
        <v>63057400</v>
      </c>
      <c r="L22" s="229"/>
      <c r="M22" s="229"/>
      <c r="N22" s="229"/>
      <c r="O22" s="228"/>
      <c r="P22" s="228"/>
      <c r="Q22" s="171"/>
      <c r="R22" s="164"/>
      <c r="S22" s="234"/>
      <c r="T22" s="168"/>
      <c r="U22" s="168"/>
      <c r="V22" s="168"/>
    </row>
    <row r="23" s="163" customFormat="1" spans="1:22">
      <c r="A23" s="164" t="e">
        <f>IF(AND(C23=0,#REF!=0,#REF!=0),"BLANKS",1)</f>
        <v>#REF!</v>
      </c>
      <c r="B23" s="207">
        <v>2</v>
      </c>
      <c r="C23" s="208" t="s">
        <v>1581</v>
      </c>
      <c r="D23" s="195" t="str">
        <f ca="1">IF(ISERROR(OFFSET('HARGA SATUAN'!$D$6,MATCH(RAB!C23,'HARGA SATUAN'!$C$7:$C$1492,0),0)),"",OFFSET('HARGA SATUAN'!$D$6,MATCH(RAB!C23,'HARGA SATUAN'!$C$7:$C$1492,0),0))</f>
        <v/>
      </c>
      <c r="E23" s="196" t="str">
        <f ca="1">IF(B23="+","Unit",IF(ISERROR(OFFSET('HARGA SATUAN'!$E$6,MATCH(RAB!C23,'HARGA SATUAN'!$C$7:$C$1492,0),0)),"",OFFSET('HARGA SATUAN'!$E$6,MATCH(RAB!C23,'HARGA SATUAN'!$C$7:$C$1492,0),0)))</f>
        <v/>
      </c>
      <c r="F23" s="210"/>
      <c r="G23" s="197">
        <f ca="1">IF(ISERROR(OFFSET('HARGA SATUAN'!$I$6,MATCH(RAB!C23,'HARGA SATUAN'!$C$7:$C$1492,0),0)),0,OFFSET('HARGA SATUAN'!$I$6,MATCH(RAB!C23,'HARGA SATUAN'!$C$7:$C$1492,0),0))</f>
        <v>0</v>
      </c>
      <c r="H23" s="198">
        <f ca="1" t="shared" si="7"/>
        <v>0</v>
      </c>
      <c r="I23" s="198">
        <f ca="1" t="shared" si="8"/>
        <v>0</v>
      </c>
      <c r="J23" s="198">
        <f ca="1" t="shared" si="9"/>
        <v>0</v>
      </c>
      <c r="K23" s="227">
        <f ca="1" t="shared" si="10"/>
        <v>0</v>
      </c>
      <c r="L23" s="229"/>
      <c r="M23" s="229"/>
      <c r="N23" s="229"/>
      <c r="O23" s="228"/>
      <c r="P23" s="228"/>
      <c r="Q23" s="171"/>
      <c r="R23" s="164"/>
      <c r="S23" s="234"/>
      <c r="T23" s="168"/>
      <c r="U23" s="168"/>
      <c r="V23" s="168"/>
    </row>
    <row r="24" s="163" customFormat="1" spans="1:22">
      <c r="A24" s="164">
        <f t="shared" ref="A24:A26" si="11">IF(AND(C24=0,C25=0,C26=0),"BLANKS",1)</f>
        <v>1</v>
      </c>
      <c r="B24" s="207"/>
      <c r="C24" s="208" t="s">
        <v>260</v>
      </c>
      <c r="D24" s="195" t="str">
        <f ca="1">IF(ISERROR(OFFSET('HARGA SATUAN'!$D$6,MATCH(RAB!C24,'HARGA SATUAN'!$C$7:$C$1492,0),0)),"",OFFSET('HARGA SATUAN'!$D$6,MATCH(RAB!C24,'HARGA SATUAN'!$C$7:$C$1492,0),0))</f>
        <v>MDU-KD</v>
      </c>
      <c r="E24" s="196" t="str">
        <f ca="1">IF(B24="+","Unit",IF(ISERROR(OFFSET('HARGA SATUAN'!$E$6,MATCH(RAB!C24,'HARGA SATUAN'!$C$7:$C$1492,0),0)),"",OFFSET('HARGA SATUAN'!$E$6,MATCH(RAB!C24,'HARGA SATUAN'!$C$7:$C$1492,0),0)))</f>
        <v>Mtr</v>
      </c>
      <c r="F24" s="209">
        <f>F21*(3*3)</f>
        <v>9</v>
      </c>
      <c r="G24" s="197">
        <f ca="1">IF(ISERROR(OFFSET('HARGA SATUAN'!$I$6,MATCH(RAB!C24,'HARGA SATUAN'!$C$7:$C$1492,0),0)),0,OFFSET('HARGA SATUAN'!$I$6,MATCH(RAB!C24,'HARGA SATUAN'!$C$7:$C$1492,0),0))</f>
        <v>14200</v>
      </c>
      <c r="H24" s="198">
        <f ca="1" t="shared" ref="H24:H32" si="12">IF(OR(D24="MDU",D24="MDU-KD"),(IF($O$3="RAB NON MDU","PLN KD",G24*F24)),0)</f>
        <v>127800</v>
      </c>
      <c r="I24" s="198">
        <f ca="1" t="shared" ref="I24:I32" si="13">IF(D24="HDW",G24*F24,0)</f>
        <v>0</v>
      </c>
      <c r="J24" s="198">
        <f ca="1" t="shared" ref="J24:J32" si="14">IF(D24="JASA",G24*F24,0)</f>
        <v>0</v>
      </c>
      <c r="K24" s="227">
        <f ca="1" t="shared" ref="K24:K32" si="15">SUM(H24:J24)</f>
        <v>127800</v>
      </c>
      <c r="L24" s="229"/>
      <c r="M24" s="229"/>
      <c r="N24" s="229"/>
      <c r="O24" s="228"/>
      <c r="P24" s="228"/>
      <c r="Q24" s="171"/>
      <c r="R24" s="164"/>
      <c r="S24" s="234"/>
      <c r="T24" s="168"/>
      <c r="U24" s="168"/>
      <c r="V24" s="168"/>
    </row>
    <row r="25" s="163" customFormat="1" spans="1:22">
      <c r="A25" s="164">
        <f t="shared" si="11"/>
        <v>1</v>
      </c>
      <c r="B25" s="207"/>
      <c r="C25" s="208" t="s">
        <v>271</v>
      </c>
      <c r="D25" s="195" t="str">
        <f ca="1">IF(ISERROR(OFFSET('HARGA SATUAN'!$D$6,MATCH(RAB!C25,'HARGA SATUAN'!$C$7:$C$1492,0),0)),"",OFFSET('HARGA SATUAN'!$D$6,MATCH(RAB!C25,'HARGA SATUAN'!$C$7:$C$1492,0),0))</f>
        <v>MDU-KD</v>
      </c>
      <c r="E25" s="196" t="str">
        <f ca="1">IF(B25="+","Unit",IF(ISERROR(OFFSET('HARGA SATUAN'!$E$6,MATCH(RAB!C25,'HARGA SATUAN'!$C$7:$C$1492,0),0)),"",OFFSET('HARGA SATUAN'!$E$6,MATCH(RAB!C25,'HARGA SATUAN'!$C$7:$C$1492,0),0)))</f>
        <v>Mtr</v>
      </c>
      <c r="F25" s="209">
        <f>F21*3</f>
        <v>3</v>
      </c>
      <c r="G25" s="197">
        <f ca="1">IF(ISERROR(OFFSET('HARGA SATUAN'!$I$6,MATCH(RAB!C25,'HARGA SATUAN'!$C$7:$C$1492,0),0)),0,OFFSET('HARGA SATUAN'!$I$6,MATCH(RAB!C25,'HARGA SATUAN'!$C$7:$C$1492,0),0))</f>
        <v>54500</v>
      </c>
      <c r="H25" s="198">
        <f ca="1" t="shared" si="12"/>
        <v>163500</v>
      </c>
      <c r="I25" s="198">
        <f ca="1" t="shared" si="13"/>
        <v>0</v>
      </c>
      <c r="J25" s="198">
        <f ca="1" t="shared" si="14"/>
        <v>0</v>
      </c>
      <c r="K25" s="227">
        <f ca="1" t="shared" si="15"/>
        <v>163500</v>
      </c>
      <c r="L25" s="229"/>
      <c r="M25" s="229"/>
      <c r="N25" s="229"/>
      <c r="O25" s="228"/>
      <c r="P25" s="228"/>
      <c r="Q25" s="171"/>
      <c r="R25" s="164"/>
      <c r="S25" s="234"/>
      <c r="T25" s="168"/>
      <c r="U25" s="168"/>
      <c r="V25" s="168"/>
    </row>
    <row r="26" s="163" customFormat="1" spans="1:22">
      <c r="A26" s="164">
        <f t="shared" si="11"/>
        <v>1</v>
      </c>
      <c r="B26" s="207">
        <v>3</v>
      </c>
      <c r="C26" s="208" t="s">
        <v>231</v>
      </c>
      <c r="D26" s="195" t="s">
        <v>1582</v>
      </c>
      <c r="E26" s="196" t="str">
        <f ca="1">IF(B26="+","Unit",IF(ISERROR(OFFSET('HARGA SATUAN'!$E$6,MATCH(RAB!C26,'HARGA SATUAN'!$C$7:$C$1492,0),0)),"",OFFSET('HARGA SATUAN'!$E$6,MATCH(RAB!C26,'HARGA SATUAN'!$C$7:$C$1492,0),0)))</f>
        <v>Bh</v>
      </c>
      <c r="F26" s="209">
        <f>F21*3</f>
        <v>3</v>
      </c>
      <c r="G26" s="197">
        <f ca="1">IF(ISERROR(OFFSET('HARGA SATUAN'!$I$6,MATCH(RAB!C26,'HARGA SATUAN'!$C$7:$C$1492,0),0)),0,OFFSET('HARGA SATUAN'!$I$6,MATCH(RAB!C26,'HARGA SATUAN'!$C$7:$C$1492,0),0))</f>
        <v>725900</v>
      </c>
      <c r="H26" s="198">
        <f ca="1" t="shared" si="12"/>
        <v>0</v>
      </c>
      <c r="I26" s="198">
        <f ca="1" t="shared" si="13"/>
        <v>0</v>
      </c>
      <c r="J26" s="198">
        <f ca="1" t="shared" si="14"/>
        <v>0</v>
      </c>
      <c r="K26" s="227">
        <f ca="1" t="shared" si="15"/>
        <v>0</v>
      </c>
      <c r="L26" s="229"/>
      <c r="M26" s="229"/>
      <c r="N26" s="229"/>
      <c r="O26" s="228"/>
      <c r="P26" s="228"/>
      <c r="Q26" s="171"/>
      <c r="R26" s="164"/>
      <c r="S26" s="234"/>
      <c r="T26" s="168"/>
      <c r="U26" s="168"/>
      <c r="V26" s="168"/>
    </row>
    <row r="27" s="163" customFormat="1" spans="1:22">
      <c r="A27" s="164" t="e">
        <f>IF(AND(C27=0,C28=0,#REF!=0),"BLANKS",1)</f>
        <v>#REF!</v>
      </c>
      <c r="B27" s="207">
        <v>4</v>
      </c>
      <c r="C27" s="208" t="s">
        <v>190</v>
      </c>
      <c r="D27" s="195" t="s">
        <v>1582</v>
      </c>
      <c r="E27" s="196" t="str">
        <f ca="1">IF(B27="+","Unit",IF(ISERROR(OFFSET('HARGA SATUAN'!$E$6,MATCH(RAB!C27,'HARGA SATUAN'!$C$7:$C$1492,0),0)),"",OFFSET('HARGA SATUAN'!$E$6,MATCH(RAB!C27,'HARGA SATUAN'!$C$7:$C$1492,0),0)))</f>
        <v>Bh</v>
      </c>
      <c r="F27" s="209">
        <f>F21*3</f>
        <v>3</v>
      </c>
      <c r="G27" s="197">
        <f ca="1">IF(ISERROR(OFFSET('HARGA SATUAN'!$I$6,MATCH(RAB!C27,'HARGA SATUAN'!$C$7:$C$1492,0),0)),0,OFFSET('HARGA SATUAN'!$I$6,MATCH(RAB!C27,'HARGA SATUAN'!$C$7:$C$1492,0),0))</f>
        <v>848250</v>
      </c>
      <c r="H27" s="198">
        <f ca="1" t="shared" si="12"/>
        <v>0</v>
      </c>
      <c r="I27" s="198">
        <f ca="1" t="shared" si="13"/>
        <v>0</v>
      </c>
      <c r="J27" s="198">
        <f ca="1" t="shared" si="14"/>
        <v>0</v>
      </c>
      <c r="K27" s="227">
        <f ca="1" t="shared" si="15"/>
        <v>0</v>
      </c>
      <c r="L27" s="229"/>
      <c r="M27" s="229"/>
      <c r="N27" s="229"/>
      <c r="O27" s="228"/>
      <c r="P27" s="228"/>
      <c r="Q27" s="171"/>
      <c r="R27" s="164"/>
      <c r="S27" s="234"/>
      <c r="T27" s="168"/>
      <c r="U27" s="168"/>
      <c r="V27" s="168"/>
    </row>
    <row r="28" s="163" customFormat="1" spans="1:22">
      <c r="A28" s="164" t="e">
        <f>IF(AND(C28=0,#REF!=0,#REF!=0),"BLANKS",1)</f>
        <v>#REF!</v>
      </c>
      <c r="B28" s="207">
        <v>5</v>
      </c>
      <c r="C28" s="208" t="s">
        <v>194</v>
      </c>
      <c r="D28" s="195" t="s">
        <v>1582</v>
      </c>
      <c r="E28" s="196" t="str">
        <f ca="1">IF(B28="+","Unit",IF(ISERROR(OFFSET('HARGA SATUAN'!$E$6,MATCH(RAB!C28,'HARGA SATUAN'!$C$7:$C$1492,0),0)),"",OFFSET('HARGA SATUAN'!$E$6,MATCH(RAB!C28,'HARGA SATUAN'!$C$7:$C$1492,0),0)))</f>
        <v>Bh</v>
      </c>
      <c r="F28" s="209">
        <f>F21*3</f>
        <v>3</v>
      </c>
      <c r="G28" s="197">
        <f ca="1">IF(ISERROR(OFFSET('HARGA SATUAN'!$I$6,MATCH(RAB!C28,'HARGA SATUAN'!$C$7:$C$1492,0),0)),0,OFFSET('HARGA SATUAN'!$I$6,MATCH(RAB!C28,'HARGA SATUAN'!$C$7:$C$1492,0),0))</f>
        <v>18000</v>
      </c>
      <c r="H28" s="198">
        <f ca="1" t="shared" si="12"/>
        <v>0</v>
      </c>
      <c r="I28" s="198">
        <f ca="1" t="shared" si="13"/>
        <v>0</v>
      </c>
      <c r="J28" s="198">
        <f ca="1" t="shared" si="14"/>
        <v>0</v>
      </c>
      <c r="K28" s="227">
        <f ca="1" t="shared" si="15"/>
        <v>0</v>
      </c>
      <c r="L28" s="229"/>
      <c r="M28" s="229"/>
      <c r="N28" s="229"/>
      <c r="O28" s="228"/>
      <c r="P28" s="228"/>
      <c r="Q28" s="171"/>
      <c r="R28" s="164"/>
      <c r="S28" s="234"/>
      <c r="T28" s="168"/>
      <c r="U28" s="168"/>
      <c r="V28" s="168"/>
    </row>
    <row r="29" s="163" customFormat="1" spans="1:22">
      <c r="A29" s="164">
        <f t="shared" ref="A29:A31" si="16">IF(AND(C29=0,C30=0,C31=0),"BLANKS",1)</f>
        <v>1</v>
      </c>
      <c r="B29" s="207">
        <v>6</v>
      </c>
      <c r="C29" s="208" t="s">
        <v>348</v>
      </c>
      <c r="D29" s="195" t="str">
        <f ca="1">IF(ISERROR(OFFSET('HARGA SATUAN'!$D$6,MATCH(RAB!C29,'HARGA SATUAN'!$C$7:$C$1492,0),0)),"",OFFSET('HARGA SATUAN'!$D$6,MATCH(RAB!C29,'HARGA SATUAN'!$C$7:$C$1492,0),0))</f>
        <v>HDW</v>
      </c>
      <c r="E29" s="196" t="str">
        <f ca="1">IF(B29="+","Unit",IF(ISERROR(OFFSET('HARGA SATUAN'!$E$6,MATCH(RAB!C29,'HARGA SATUAN'!$C$7:$C$1492,0),0)),"",OFFSET('HARGA SATUAN'!$E$6,MATCH(RAB!C29,'HARGA SATUAN'!$C$7:$C$1492,0),0)))</f>
        <v>Bh</v>
      </c>
      <c r="F29" s="209">
        <v>16</v>
      </c>
      <c r="G29" s="197">
        <f ca="1">IF(ISERROR(OFFSET('HARGA SATUAN'!$I$6,MATCH(RAB!C29,'HARGA SATUAN'!$C$7:$C$1492,0),0)),0,OFFSET('HARGA SATUAN'!$I$6,MATCH(RAB!C29,'HARGA SATUAN'!$C$7:$C$1492,0),0))</f>
        <v>53500</v>
      </c>
      <c r="H29" s="198">
        <f ca="1" t="shared" si="12"/>
        <v>0</v>
      </c>
      <c r="I29" s="198">
        <f ca="1" t="shared" si="13"/>
        <v>856000</v>
      </c>
      <c r="J29" s="198">
        <f ca="1" t="shared" si="14"/>
        <v>0</v>
      </c>
      <c r="K29" s="227">
        <f ca="1" t="shared" si="15"/>
        <v>856000</v>
      </c>
      <c r="L29" s="229"/>
      <c r="M29" s="229"/>
      <c r="N29" s="229"/>
      <c r="O29" s="228"/>
      <c r="P29" s="228"/>
      <c r="Q29" s="171"/>
      <c r="R29" s="164"/>
      <c r="S29" s="234"/>
      <c r="T29" s="168"/>
      <c r="U29" s="168"/>
      <c r="V29" s="168"/>
    </row>
    <row r="30" s="163" customFormat="1" spans="1:22">
      <c r="A30" s="164">
        <f t="shared" si="16"/>
        <v>1</v>
      </c>
      <c r="B30" s="207">
        <v>7</v>
      </c>
      <c r="C30" s="208" t="s">
        <v>422</v>
      </c>
      <c r="D30" s="195" t="s">
        <v>1582</v>
      </c>
      <c r="E30" s="196" t="str">
        <f ca="1">IF(B30="+","Unit",IF(ISERROR(OFFSET('HARGA SATUAN'!$E$6,MATCH(RAB!C30,'HARGA SATUAN'!$C$7:$C$1492,0),0)),"",OFFSET('HARGA SATUAN'!$E$6,MATCH(RAB!C30,'HARGA SATUAN'!$C$7:$C$1492,0),0)))</f>
        <v>Bh</v>
      </c>
      <c r="F30" s="209">
        <f>F21*28</f>
        <v>28</v>
      </c>
      <c r="G30" s="197">
        <f ca="1">IF(ISERROR(OFFSET('HARGA SATUAN'!$I$6,MATCH(RAB!C30,'HARGA SATUAN'!$C$7:$C$1492,0),0)),0,OFFSET('HARGA SATUAN'!$I$6,MATCH(RAB!C30,'HARGA SATUAN'!$C$7:$C$1492,0),0))</f>
        <v>7938</v>
      </c>
      <c r="H30" s="198">
        <f ca="1" t="shared" si="12"/>
        <v>0</v>
      </c>
      <c r="I30" s="198">
        <f ca="1" t="shared" si="13"/>
        <v>0</v>
      </c>
      <c r="J30" s="198">
        <f ca="1" t="shared" si="14"/>
        <v>0</v>
      </c>
      <c r="K30" s="227">
        <f ca="1" t="shared" si="15"/>
        <v>0</v>
      </c>
      <c r="L30" s="229"/>
      <c r="M30" s="229"/>
      <c r="N30" s="229"/>
      <c r="O30" s="228"/>
      <c r="P30" s="228"/>
      <c r="Q30" s="171"/>
      <c r="R30" s="164"/>
      <c r="S30" s="234"/>
      <c r="T30" s="168"/>
      <c r="U30" s="168"/>
      <c r="V30" s="168"/>
    </row>
    <row r="31" s="163" customFormat="1" ht="30" spans="1:22">
      <c r="A31" s="164">
        <f t="shared" si="16"/>
        <v>1</v>
      </c>
      <c r="B31" s="207">
        <v>8</v>
      </c>
      <c r="C31" s="208" t="s">
        <v>437</v>
      </c>
      <c r="D31" s="195" t="s">
        <v>1582</v>
      </c>
      <c r="E31" s="196" t="str">
        <f ca="1">IF(B31="+","Unit",IF(ISERROR(OFFSET('HARGA SATUAN'!$E$6,MATCH(RAB!C31,'HARGA SATUAN'!$C$7:$C$1492,0),0)),"",OFFSET('HARGA SATUAN'!$E$6,MATCH(RAB!C31,'HARGA SATUAN'!$C$7:$C$1492,0),0)))</f>
        <v>Bh</v>
      </c>
      <c r="F31" s="209">
        <f>F21*2</f>
        <v>2</v>
      </c>
      <c r="G31" s="197">
        <f ca="1">IF(ISERROR(OFFSET('HARGA SATUAN'!$I$6,MATCH(RAB!C31,'HARGA SATUAN'!$C$7:$C$1492,0),0)),0,OFFSET('HARGA SATUAN'!$I$6,MATCH(RAB!C31,'HARGA SATUAN'!$C$7:$C$1492,0),0))</f>
        <v>404600</v>
      </c>
      <c r="H31" s="198">
        <f ca="1" t="shared" si="12"/>
        <v>0</v>
      </c>
      <c r="I31" s="198">
        <f ca="1" t="shared" si="13"/>
        <v>0</v>
      </c>
      <c r="J31" s="198">
        <f ca="1" t="shared" si="14"/>
        <v>0</v>
      </c>
      <c r="K31" s="227">
        <f ca="1" t="shared" si="15"/>
        <v>0</v>
      </c>
      <c r="L31" s="229"/>
      <c r="M31" s="229"/>
      <c r="N31" s="229"/>
      <c r="O31" s="228"/>
      <c r="P31" s="228"/>
      <c r="Q31" s="171"/>
      <c r="R31" s="164"/>
      <c r="S31" s="234"/>
      <c r="T31" s="168"/>
      <c r="U31" s="168"/>
      <c r="V31" s="168"/>
    </row>
    <row r="32" s="163" customFormat="1" spans="1:22">
      <c r="A32" s="164" t="e">
        <f>IF(AND(C32=0,C33=0,#REF!=0),"BLANKS",1)</f>
        <v>#REF!</v>
      </c>
      <c r="B32" s="207">
        <v>9</v>
      </c>
      <c r="C32" s="208" t="s">
        <v>445</v>
      </c>
      <c r="D32" s="195" t="str">
        <f ca="1">IF(ISERROR(OFFSET('HARGA SATUAN'!$D$6,MATCH(RAB!C32,'HARGA SATUAN'!$C$7:$C$1492,0),0)),"",OFFSET('HARGA SATUAN'!$D$6,MATCH(RAB!C32,'HARGA SATUAN'!$C$7:$C$1492,0),0))</f>
        <v>HDW</v>
      </c>
      <c r="E32" s="196" t="str">
        <f ca="1">IF(B32="+","Unit",IF(ISERROR(OFFSET('HARGA SATUAN'!$E$6,MATCH(RAB!C32,'HARGA SATUAN'!$C$7:$C$1492,0),0)),"",OFFSET('HARGA SATUAN'!$E$6,MATCH(RAB!C32,'HARGA SATUAN'!$C$7:$C$1492,0),0)))</f>
        <v>Bh</v>
      </c>
      <c r="F32" s="209">
        <f>F21*3</f>
        <v>3</v>
      </c>
      <c r="G32" s="197">
        <f ca="1">IF(ISERROR(OFFSET('HARGA SATUAN'!$I$6,MATCH(RAB!C32,'HARGA SATUAN'!$C$7:$C$1492,0),0)),0,OFFSET('HARGA SATUAN'!$I$6,MATCH(RAB!C32,'HARGA SATUAN'!$C$7:$C$1492,0),0))</f>
        <v>15900</v>
      </c>
      <c r="H32" s="198">
        <f ca="1" t="shared" si="12"/>
        <v>0</v>
      </c>
      <c r="I32" s="198">
        <f ca="1" t="shared" si="13"/>
        <v>47700</v>
      </c>
      <c r="J32" s="198">
        <f ca="1" t="shared" si="14"/>
        <v>0</v>
      </c>
      <c r="K32" s="227">
        <f ca="1" t="shared" si="15"/>
        <v>47700</v>
      </c>
      <c r="L32" s="229"/>
      <c r="M32" s="229"/>
      <c r="N32" s="229"/>
      <c r="O32" s="228"/>
      <c r="P32" s="228"/>
      <c r="Q32" s="171"/>
      <c r="R32" s="164"/>
      <c r="S32" s="234"/>
      <c r="T32" s="168"/>
      <c r="U32" s="168"/>
      <c r="V32" s="168"/>
    </row>
    <row r="33" s="163" customFormat="1" spans="1:22">
      <c r="A33" s="164"/>
      <c r="B33" s="207">
        <v>10</v>
      </c>
      <c r="C33" s="208" t="s">
        <v>454</v>
      </c>
      <c r="D33" s="195" t="s">
        <v>1582</v>
      </c>
      <c r="E33" s="196" t="str">
        <f ca="1">IF(B33="+","Unit",IF(ISERROR(OFFSET('HARGA SATUAN'!$E$6,MATCH(RAB!C33,'HARGA SATUAN'!$C$7:$C$1492,0),0)),"",OFFSET('HARGA SATUAN'!$E$6,MATCH(RAB!C33,'HARGA SATUAN'!$C$7:$C$1492,0),0)))</f>
        <v>Bh</v>
      </c>
      <c r="F33" s="209">
        <f>F21*5</f>
        <v>5</v>
      </c>
      <c r="G33" s="197">
        <f ca="1">IF(ISERROR(OFFSET('HARGA SATUAN'!$I$6,MATCH(RAB!C33,'HARGA SATUAN'!$C$7:$C$1492,0),0)),0,OFFSET('HARGA SATUAN'!$I$6,MATCH(RAB!C33,'HARGA SATUAN'!$C$7:$C$1492,0),0))</f>
        <v>380500</v>
      </c>
      <c r="H33" s="198">
        <f ca="1" t="shared" si="7"/>
        <v>0</v>
      </c>
      <c r="I33" s="198">
        <f ca="1" t="shared" si="8"/>
        <v>0</v>
      </c>
      <c r="J33" s="198">
        <f ca="1" t="shared" si="9"/>
        <v>0</v>
      </c>
      <c r="K33" s="227">
        <f ca="1" t="shared" si="10"/>
        <v>0</v>
      </c>
      <c r="L33" s="229"/>
      <c r="M33" s="229"/>
      <c r="N33" s="229"/>
      <c r="O33" s="228"/>
      <c r="P33" s="228"/>
      <c r="Q33" s="171"/>
      <c r="R33" s="164"/>
      <c r="S33" s="234"/>
      <c r="T33" s="168"/>
      <c r="U33" s="168"/>
      <c r="V33" s="168"/>
    </row>
    <row r="34" s="163" customFormat="1" spans="1:22">
      <c r="A34" s="164" t="e">
        <f>IF(AND(C34=0,#REF!=0,#REF!=0),"BLANKS",1)</f>
        <v>#REF!</v>
      </c>
      <c r="B34" s="207">
        <v>11</v>
      </c>
      <c r="C34" s="208" t="s">
        <v>455</v>
      </c>
      <c r="D34" s="195" t="s">
        <v>1582</v>
      </c>
      <c r="E34" s="196" t="str">
        <f ca="1">IF(B34="+","Unit",IF(ISERROR(OFFSET('HARGA SATUAN'!$E$6,MATCH(RAB!C34,'HARGA SATUAN'!$C$7:$C$1492,0),0)),"",OFFSET('HARGA SATUAN'!$E$6,MATCH(RAB!C34,'HARGA SATUAN'!$C$7:$C$1492,0),0)))</f>
        <v>Bh</v>
      </c>
      <c r="F34" s="209">
        <f>F21*4</f>
        <v>4</v>
      </c>
      <c r="G34" s="197">
        <f ca="1">IF(ISERROR(OFFSET('HARGA SATUAN'!$I$6,MATCH(RAB!C34,'HARGA SATUAN'!$C$7:$C$1492,0),0)),0,OFFSET('HARGA SATUAN'!$I$6,MATCH(RAB!C34,'HARGA SATUAN'!$C$7:$C$1492,0),0))</f>
        <v>559200</v>
      </c>
      <c r="H34" s="198">
        <f ca="1" t="shared" si="7"/>
        <v>0</v>
      </c>
      <c r="I34" s="198">
        <f ca="1" t="shared" si="8"/>
        <v>0</v>
      </c>
      <c r="J34" s="198">
        <f ca="1" t="shared" si="9"/>
        <v>0</v>
      </c>
      <c r="K34" s="227">
        <f ca="1" t="shared" si="10"/>
        <v>0</v>
      </c>
      <c r="L34" s="229"/>
      <c r="M34" s="229"/>
      <c r="N34" s="229"/>
      <c r="O34" s="228"/>
      <c r="P34" s="228"/>
      <c r="Q34" s="171"/>
      <c r="R34" s="164"/>
      <c r="S34" s="234"/>
      <c r="T34" s="168"/>
      <c r="U34" s="168"/>
      <c r="V34" s="168"/>
    </row>
    <row r="35" s="163" customFormat="1" spans="1:22">
      <c r="A35" s="164" t="e">
        <f>IF(AND(#REF!=0,#REF!=0,#REF!=0),"BLANKS",1)</f>
        <v>#REF!</v>
      </c>
      <c r="B35" s="207">
        <v>12</v>
      </c>
      <c r="C35" s="208" t="s">
        <v>487</v>
      </c>
      <c r="D35" s="195" t="s">
        <v>1582</v>
      </c>
      <c r="E35" s="196" t="str">
        <f ca="1">IF(B35="+","Unit",IF(ISERROR(OFFSET('HARGA SATUAN'!$E$6,MATCH(RAB!C35,'HARGA SATUAN'!$C$7:$C$1492,0),0)),"",OFFSET('HARGA SATUAN'!$E$6,MATCH(RAB!C35,'HARGA SATUAN'!$C$7:$C$1492,0),0)))</f>
        <v>Bh</v>
      </c>
      <c r="F35" s="209">
        <f>F21*3</f>
        <v>3</v>
      </c>
      <c r="G35" s="197">
        <f ca="1">IF(ISERROR(OFFSET('HARGA SATUAN'!$I$6,MATCH(RAB!C35,'HARGA SATUAN'!$C$7:$C$1492,0),0)),0,OFFSET('HARGA SATUAN'!$I$6,MATCH(RAB!C35,'HARGA SATUAN'!$C$7:$C$1492,0),0))</f>
        <v>173400</v>
      </c>
      <c r="H35" s="198">
        <f ca="1" t="shared" ref="H35:H39" si="17">IF(OR(D35="MDU",D35="MDU-KD"),(IF($O$3="RAB NON MDU","PLN KD",G35*F35)),0)</f>
        <v>0</v>
      </c>
      <c r="I35" s="198">
        <f ca="1" t="shared" ref="I35:I39" si="18">IF(D35="HDW",G35*F35,0)</f>
        <v>0</v>
      </c>
      <c r="J35" s="198">
        <f ca="1" t="shared" ref="J35:J39" si="19">IF(D35="JASA",G35*F35,0)</f>
        <v>0</v>
      </c>
      <c r="K35" s="227">
        <f ca="1" t="shared" ref="K35:K39" si="20">SUM(H35:J35)</f>
        <v>0</v>
      </c>
      <c r="L35" s="229"/>
      <c r="M35" s="229"/>
      <c r="N35" s="229"/>
      <c r="O35" s="228"/>
      <c r="P35" s="228"/>
      <c r="Q35" s="171"/>
      <c r="R35" s="164"/>
      <c r="S35" s="234"/>
      <c r="T35" s="168"/>
      <c r="U35" s="168"/>
      <c r="V35" s="168"/>
    </row>
    <row r="36" s="163" customFormat="1" spans="1:22">
      <c r="A36" s="164" t="e">
        <f>IF(AND(#REF!=0,#REF!=0,#REF!=0),"BLANKS",1)</f>
        <v>#REF!</v>
      </c>
      <c r="B36" s="207">
        <v>13</v>
      </c>
      <c r="C36" s="208" t="s">
        <v>543</v>
      </c>
      <c r="D36" s="195" t="s">
        <v>1582</v>
      </c>
      <c r="E36" s="196" t="str">
        <f ca="1">IF(B36="+","Unit",IF(ISERROR(OFFSET('HARGA SATUAN'!$E$6,MATCH(RAB!C36,'HARGA SATUAN'!$C$7:$C$1492,0),0)),"",OFFSET('HARGA SATUAN'!$E$6,MATCH(RAB!C36,'HARGA SATUAN'!$C$7:$C$1492,0),0)))</f>
        <v>Bh</v>
      </c>
      <c r="F36" s="209">
        <f>F21*2</f>
        <v>2</v>
      </c>
      <c r="G36" s="197">
        <f ca="1">IF(ISERROR(OFFSET('HARGA SATUAN'!$I$6,MATCH(RAB!C36,'HARGA SATUAN'!$C$7:$C$1492,0),0)),0,OFFSET('HARGA SATUAN'!$I$6,MATCH(RAB!C36,'HARGA SATUAN'!$C$7:$C$1492,0),0))</f>
        <v>57690</v>
      </c>
      <c r="H36" s="198">
        <f ca="1" t="shared" si="17"/>
        <v>0</v>
      </c>
      <c r="I36" s="198">
        <f ca="1" t="shared" si="18"/>
        <v>0</v>
      </c>
      <c r="J36" s="198">
        <f ca="1" t="shared" si="19"/>
        <v>0</v>
      </c>
      <c r="K36" s="227">
        <f ca="1" t="shared" si="20"/>
        <v>0</v>
      </c>
      <c r="L36" s="229"/>
      <c r="M36" s="229"/>
      <c r="N36" s="229"/>
      <c r="O36" s="228"/>
      <c r="P36" s="228"/>
      <c r="Q36" s="171"/>
      <c r="R36" s="164"/>
      <c r="S36" s="234"/>
      <c r="T36" s="168"/>
      <c r="U36" s="168"/>
      <c r="V36" s="168"/>
    </row>
    <row r="37" s="163" customFormat="1" spans="1:22">
      <c r="A37" s="164" t="e">
        <f>IF(AND(#REF!=0,C65=0,C66=0),"BLANKS",1)</f>
        <v>#REF!</v>
      </c>
      <c r="B37" s="207">
        <v>14</v>
      </c>
      <c r="C37" s="208" t="s">
        <v>544</v>
      </c>
      <c r="D37" s="195" t="s">
        <v>1582</v>
      </c>
      <c r="E37" s="196" t="str">
        <f ca="1">IF(B37="+","Unit",IF(ISERROR(OFFSET('HARGA SATUAN'!$E$6,MATCH(RAB!C37,'HARGA SATUAN'!$C$7:$C$1492,0),0)),"",OFFSET('HARGA SATUAN'!$E$6,MATCH(RAB!C37,'HARGA SATUAN'!$C$7:$C$1492,0),0)))</f>
        <v>Bh</v>
      </c>
      <c r="F37" s="209">
        <f>F21*2</f>
        <v>2</v>
      </c>
      <c r="G37" s="197">
        <f ca="1">IF(ISERROR(OFFSET('HARGA SATUAN'!$I$6,MATCH(RAB!C37,'HARGA SATUAN'!$C$7:$C$1492,0),0)),0,OFFSET('HARGA SATUAN'!$I$6,MATCH(RAB!C37,'HARGA SATUAN'!$C$7:$C$1492,0),0))</f>
        <v>60300</v>
      </c>
      <c r="H37" s="198">
        <f ca="1" t="shared" si="17"/>
        <v>0</v>
      </c>
      <c r="I37" s="198">
        <f ca="1" t="shared" si="18"/>
        <v>0</v>
      </c>
      <c r="J37" s="198">
        <f ca="1" t="shared" si="19"/>
        <v>0</v>
      </c>
      <c r="K37" s="227">
        <f ca="1" t="shared" si="20"/>
        <v>0</v>
      </c>
      <c r="L37" s="229"/>
      <c r="M37" s="229"/>
      <c r="N37" s="229"/>
      <c r="O37" s="228"/>
      <c r="P37" s="228"/>
      <c r="Q37" s="171"/>
      <c r="R37" s="164"/>
      <c r="S37" s="234"/>
      <c r="T37" s="168"/>
      <c r="U37" s="168"/>
      <c r="V37" s="168"/>
    </row>
    <row r="38" s="163" customFormat="1" spans="1:22">
      <c r="A38" s="164" t="e">
        <f>IF(AND(#REF!=0,#REF!=0,#REF!=0),"BLANKS",1)</f>
        <v>#REF!</v>
      </c>
      <c r="B38" s="207">
        <v>15</v>
      </c>
      <c r="C38" s="208" t="s">
        <v>566</v>
      </c>
      <c r="D38" s="195" t="s">
        <v>1582</v>
      </c>
      <c r="E38" s="196" t="str">
        <f ca="1">IF(B38="+","Unit",IF(ISERROR(OFFSET('HARGA SATUAN'!$E$6,MATCH(RAB!C38,'HARGA SATUAN'!$C$7:$C$1492,0),0)),"",OFFSET('HARGA SATUAN'!$E$6,MATCH(RAB!C38,'HARGA SATUAN'!$C$7:$C$1492,0),0)))</f>
        <v>Bh</v>
      </c>
      <c r="F38" s="209">
        <f>F21*4</f>
        <v>4</v>
      </c>
      <c r="G38" s="197">
        <f ca="1">IF(ISERROR(OFFSET('HARGA SATUAN'!$I$6,MATCH(RAB!C38,'HARGA SATUAN'!$C$7:$C$1492,0),0)),0,OFFSET('HARGA SATUAN'!$I$6,MATCH(RAB!C38,'HARGA SATUAN'!$C$7:$C$1492,0),0))</f>
        <v>129000</v>
      </c>
      <c r="H38" s="198">
        <f ca="1" t="shared" si="17"/>
        <v>0</v>
      </c>
      <c r="I38" s="198">
        <f ca="1" t="shared" si="18"/>
        <v>0</v>
      </c>
      <c r="J38" s="198">
        <f ca="1" t="shared" si="19"/>
        <v>0</v>
      </c>
      <c r="K38" s="227">
        <f ca="1" t="shared" si="20"/>
        <v>0</v>
      </c>
      <c r="L38" s="229"/>
      <c r="M38" s="229"/>
      <c r="N38" s="229"/>
      <c r="O38" s="228"/>
      <c r="P38" s="228"/>
      <c r="Q38" s="171"/>
      <c r="R38" s="164"/>
      <c r="S38" s="234"/>
      <c r="T38" s="168"/>
      <c r="U38" s="168"/>
      <c r="V38" s="168"/>
    </row>
    <row r="39" s="163" customFormat="1" spans="1:22">
      <c r="A39" s="164" t="e">
        <f>IF(AND(#REF!=0,#REF!=0,#REF!=0),"BLANKS",1)</f>
        <v>#REF!</v>
      </c>
      <c r="B39" s="207">
        <v>16</v>
      </c>
      <c r="C39" s="208" t="s">
        <v>1038</v>
      </c>
      <c r="D39" s="195" t="str">
        <f ca="1">IF(ISERROR(OFFSET('HARGA SATUAN'!$D$6,MATCH(RAB!C39,'HARGA SATUAN'!$C$7:$C$1492,0),0)),"",OFFSET('HARGA SATUAN'!$D$6,MATCH(RAB!C39,'HARGA SATUAN'!$C$7:$C$1492,0),0))</f>
        <v>JASA</v>
      </c>
      <c r="E39" s="196" t="str">
        <f ca="1">IF(B39="+","Unit",IF(ISERROR(OFFSET('HARGA SATUAN'!$E$6,MATCH(RAB!C39,'HARGA SATUAN'!$C$7:$C$1492,0),0)),"",OFFSET('HARGA SATUAN'!$E$6,MATCH(RAB!C39,'HARGA SATUAN'!$C$7:$C$1492,0),0)))</f>
        <v>Unit</v>
      </c>
      <c r="F39" s="209">
        <f>F21*1</f>
        <v>1</v>
      </c>
      <c r="G39" s="197">
        <f ca="1">IF(ISERROR(OFFSET('HARGA SATUAN'!$I$6,MATCH(RAB!C39,'HARGA SATUAN'!$C$7:$C$1492,0),0)),0,OFFSET('HARGA SATUAN'!$I$6,MATCH(RAB!C39,'HARGA SATUAN'!$C$7:$C$1492,0),0))</f>
        <v>4127900</v>
      </c>
      <c r="H39" s="198">
        <f ca="1" t="shared" si="17"/>
        <v>0</v>
      </c>
      <c r="I39" s="198">
        <f ca="1" t="shared" si="18"/>
        <v>0</v>
      </c>
      <c r="J39" s="198">
        <f ca="1" t="shared" si="19"/>
        <v>4127900</v>
      </c>
      <c r="K39" s="227">
        <f ca="1" t="shared" si="20"/>
        <v>4127900</v>
      </c>
      <c r="L39" s="229"/>
      <c r="M39" s="229"/>
      <c r="N39" s="229"/>
      <c r="O39" s="228"/>
      <c r="P39" s="228"/>
      <c r="Q39" s="171"/>
      <c r="R39" s="164"/>
      <c r="S39" s="234"/>
      <c r="T39" s="168"/>
      <c r="U39" s="168"/>
      <c r="V39" s="168"/>
    </row>
    <row r="40" s="163" customFormat="1" spans="1:22">
      <c r="A40" s="164"/>
      <c r="B40" s="207"/>
      <c r="C40" s="208"/>
      <c r="D40" s="195" t="str">
        <f ca="1">IF(ISERROR(OFFSET('HARGA SATUAN'!$D$6,MATCH(RAB!C40,'HARGA SATUAN'!$C$7:$C$1492,0),0)),"",OFFSET('HARGA SATUAN'!$D$6,MATCH(RAB!C40,'HARGA SATUAN'!$C$7:$C$1492,0),0))</f>
        <v/>
      </c>
      <c r="E40" s="196" t="str">
        <f ca="1">IF(B40="+","Unit",IF(ISERROR(OFFSET('HARGA SATUAN'!$E$6,MATCH(RAB!C40,'HARGA SATUAN'!$C$7:$C$1492,0),0)),"",OFFSET('HARGA SATUAN'!$E$6,MATCH(RAB!C40,'HARGA SATUAN'!$C$7:$C$1492,0),0)))</f>
        <v/>
      </c>
      <c r="F40" s="209"/>
      <c r="G40" s="197">
        <f ca="1">IF(ISERROR(OFFSET('HARGA SATUAN'!$I$6,MATCH(RAB!C40,'HARGA SATUAN'!$C$7:$C$1492,0),0)),0,OFFSET('HARGA SATUAN'!$I$6,MATCH(RAB!C40,'HARGA SATUAN'!$C$7:$C$1492,0),0))</f>
        <v>0</v>
      </c>
      <c r="H40" s="198"/>
      <c r="I40" s="198"/>
      <c r="J40" s="198"/>
      <c r="K40" s="227"/>
      <c r="L40" s="229"/>
      <c r="M40" s="229"/>
      <c r="N40" s="229"/>
      <c r="O40" s="228"/>
      <c r="P40" s="228"/>
      <c r="Q40" s="171"/>
      <c r="R40" s="164"/>
      <c r="S40" s="234"/>
      <c r="T40" s="168"/>
      <c r="U40" s="168"/>
      <c r="V40" s="168"/>
    </row>
    <row r="41" s="163" customFormat="1" spans="1:22">
      <c r="A41" s="164" t="e">
        <f>IF(AND(#REF!=0,#REF!=0,#REF!=0),"BLANKS",1)</f>
        <v>#REF!</v>
      </c>
      <c r="B41" s="211" t="s">
        <v>151</v>
      </c>
      <c r="C41" s="212" t="s">
        <v>1583</v>
      </c>
      <c r="D41" s="195" t="str">
        <f ca="1">IF(ISERROR(OFFSET('HARGA SATUAN'!$D$6,MATCH(RAB!C41,'HARGA SATUAN'!$C$7:$C$1492,0),0)),"",OFFSET('HARGA SATUAN'!$D$6,MATCH(RAB!C41,'HARGA SATUAN'!$C$7:$C$1492,0),0))</f>
        <v/>
      </c>
      <c r="E41" s="196" t="str">
        <f ca="1">IF(B41="+","Unit",IF(ISERROR(OFFSET('HARGA SATUAN'!$E$6,MATCH(RAB!C41,'HARGA SATUAN'!$C$7:$C$1492,0),0)),"",OFFSET('HARGA SATUAN'!$E$6,MATCH(RAB!C41,'HARGA SATUAN'!$C$7:$C$1492,0),0)))</f>
        <v/>
      </c>
      <c r="F41" s="209"/>
      <c r="G41" s="197">
        <f ca="1">IF(ISERROR(OFFSET('HARGA SATUAN'!$I$6,MATCH(RAB!C41,'HARGA SATUAN'!$C$7:$C$1492,0),0)),0,OFFSET('HARGA SATUAN'!$I$6,MATCH(RAB!C41,'HARGA SATUAN'!$C$7:$C$1492,0),0))</f>
        <v>0</v>
      </c>
      <c r="H41" s="198">
        <f ca="1" t="shared" ref="H41:H47" si="21">IF(OR(D41="MDU",D41="MDU-KD"),(IF($O$3="RAB NON MDU","PLN KD",G41*F41)),0)</f>
        <v>0</v>
      </c>
      <c r="I41" s="198">
        <f ca="1" t="shared" ref="I41:I47" si="22">IF(D41="HDW",G41*F41,0)</f>
        <v>0</v>
      </c>
      <c r="J41" s="198">
        <f ca="1" t="shared" ref="J41:J47" si="23">IF(D41="JASA",G41*F41,0)</f>
        <v>0</v>
      </c>
      <c r="K41" s="227">
        <f ca="1" t="shared" ref="K41:K47" si="24">SUM(H41:J41)</f>
        <v>0</v>
      </c>
      <c r="L41" s="229"/>
      <c r="M41" s="229"/>
      <c r="N41" s="229"/>
      <c r="O41" s="228"/>
      <c r="P41" s="228"/>
      <c r="Q41" s="171"/>
      <c r="R41" s="164"/>
      <c r="S41" s="234"/>
      <c r="T41" s="168"/>
      <c r="U41" s="168"/>
      <c r="V41" s="168"/>
    </row>
    <row r="42" s="163" customFormat="1" spans="1:22">
      <c r="A42" s="164" t="e">
        <f>IF(AND(#REF!=0,#REF!=0,#REF!=0),"BLANKS",1)</f>
        <v>#REF!</v>
      </c>
      <c r="B42" s="213"/>
      <c r="C42" s="214"/>
      <c r="D42" s="195" t="str">
        <f ca="1">IF(ISERROR(OFFSET('HARGA SATUAN'!$D$6,MATCH(RAB!C42,'HARGA SATUAN'!$C$7:$C$1492,0),0)),"",OFFSET('HARGA SATUAN'!$D$6,MATCH(RAB!C42,'HARGA SATUAN'!$C$7:$C$1492,0),0))</f>
        <v/>
      </c>
      <c r="E42" s="196" t="str">
        <f ca="1">IF(B42="+","Unit",IF(ISERROR(OFFSET('HARGA SATUAN'!$E$6,MATCH(RAB!C42,'HARGA SATUAN'!$C$7:$C$1492,0),0)),"",OFFSET('HARGA SATUAN'!$E$6,MATCH(RAB!C42,'HARGA SATUAN'!$C$7:$C$1492,0),0)))</f>
        <v/>
      </c>
      <c r="F42" s="209"/>
      <c r="G42" s="197">
        <f ca="1">IF(ISERROR(OFFSET('HARGA SATUAN'!$I$6,MATCH(RAB!C42,'HARGA SATUAN'!$C$7:$C$1492,0),0)),0,OFFSET('HARGA SATUAN'!$I$6,MATCH(RAB!C42,'HARGA SATUAN'!$C$7:$C$1492,0),0))</f>
        <v>0</v>
      </c>
      <c r="H42" s="198">
        <f ca="1" t="shared" si="21"/>
        <v>0</v>
      </c>
      <c r="I42" s="198">
        <f ca="1" t="shared" si="22"/>
        <v>0</v>
      </c>
      <c r="J42" s="198">
        <f ca="1" t="shared" si="23"/>
        <v>0</v>
      </c>
      <c r="K42" s="227">
        <f ca="1" t="shared" si="24"/>
        <v>0</v>
      </c>
      <c r="L42" s="229"/>
      <c r="M42" s="229"/>
      <c r="N42" s="229"/>
      <c r="O42" s="228"/>
      <c r="P42" s="228"/>
      <c r="Q42" s="171"/>
      <c r="R42" s="164"/>
      <c r="S42" s="234"/>
      <c r="T42" s="168"/>
      <c r="U42" s="168"/>
      <c r="V42" s="168"/>
    </row>
    <row r="43" s="163" customFormat="1" spans="1:22">
      <c r="A43" s="164" t="e">
        <f>IF(AND(#REF!=0,#REF!=0,#REF!=0),"BLANKS",1)</f>
        <v>#REF!</v>
      </c>
      <c r="B43" s="207" t="s">
        <v>12</v>
      </c>
      <c r="C43" s="215" t="s">
        <v>286</v>
      </c>
      <c r="D43" s="195" t="str">
        <f ca="1">IF(ISERROR(OFFSET('HARGA SATUAN'!$D$6,MATCH(RAB!C43,'HARGA SATUAN'!$C$7:$C$1492,0),0)),"",OFFSET('HARGA SATUAN'!$D$6,MATCH(RAB!C43,'HARGA SATUAN'!$C$7:$C$1492,0),0))</f>
        <v>MDU-KD</v>
      </c>
      <c r="E43" s="196" t="str">
        <f ca="1">IF(B43="+","Unit",IF(ISERROR(OFFSET('HARGA SATUAN'!$E$6,MATCH(RAB!C43,'HARGA SATUAN'!$C$7:$C$1492,0),0)),"",OFFSET('HARGA SATUAN'!$E$6,MATCH(RAB!C43,'HARGA SATUAN'!$C$7:$C$1492,0),0)))</f>
        <v>Unit</v>
      </c>
      <c r="F43" s="209">
        <v>48</v>
      </c>
      <c r="G43" s="197">
        <f ca="1">IF(ISERROR(OFFSET('HARGA SATUAN'!$I$6,MATCH(RAB!C43,'HARGA SATUAN'!$C$7:$C$1492,0),0)),0,OFFSET('HARGA SATUAN'!$I$6,MATCH(RAB!C43,'HARGA SATUAN'!$C$7:$C$1492,0),0))</f>
        <v>218600</v>
      </c>
      <c r="H43" s="198">
        <f ca="1" t="shared" si="21"/>
        <v>10492800</v>
      </c>
      <c r="I43" s="198">
        <f ca="1" t="shared" si="22"/>
        <v>0</v>
      </c>
      <c r="J43" s="198">
        <f ca="1" t="shared" si="23"/>
        <v>0</v>
      </c>
      <c r="K43" s="227">
        <f ca="1" t="shared" si="24"/>
        <v>10492800</v>
      </c>
      <c r="L43" s="229"/>
      <c r="M43" s="229"/>
      <c r="N43" s="229"/>
      <c r="O43" s="228"/>
      <c r="P43" s="228"/>
      <c r="Q43" s="171"/>
      <c r="R43" s="164"/>
      <c r="S43" s="234"/>
      <c r="T43" s="168"/>
      <c r="U43" s="168"/>
      <c r="V43" s="168"/>
    </row>
    <row r="44" s="163" customFormat="1" spans="1:22">
      <c r="A44" s="164" t="e">
        <f>IF(AND(#REF!=0,#REF!=0,#REF!=0),"BLANKS",1)</f>
        <v>#REF!</v>
      </c>
      <c r="B44" s="207" t="s">
        <v>12</v>
      </c>
      <c r="C44" s="203" t="s">
        <v>351</v>
      </c>
      <c r="D44" s="195" t="str">
        <f ca="1">IF(ISERROR(OFFSET('HARGA SATUAN'!$D$6,MATCH(RAB!C44,'HARGA SATUAN'!$C$7:$C$1492,0),0)),"",OFFSET('HARGA SATUAN'!$D$6,MATCH(RAB!C44,'HARGA SATUAN'!$C$7:$C$1492,0),0))</f>
        <v>HDW</v>
      </c>
      <c r="E44" s="196" t="str">
        <f ca="1">IF(B44="+","Unit",IF(ISERROR(OFFSET('HARGA SATUAN'!$E$6,MATCH(RAB!C44,'HARGA SATUAN'!$C$7:$C$1492,0),0)),"",OFFSET('HARGA SATUAN'!$E$6,MATCH(RAB!C44,'HARGA SATUAN'!$C$7:$C$1492,0),0)))</f>
        <v>Unit</v>
      </c>
      <c r="F44" s="209">
        <v>8</v>
      </c>
      <c r="G44" s="197">
        <f ca="1">IF(ISERROR(OFFSET('HARGA SATUAN'!$I$6,MATCH(RAB!C44,'HARGA SATUAN'!$C$7:$C$1492,0),0)),0,OFFSET('HARGA SATUAN'!$I$6,MATCH(RAB!C44,'HARGA SATUAN'!$C$7:$C$1492,0),0))</f>
        <v>110900</v>
      </c>
      <c r="H44" s="198">
        <f ca="1" t="shared" si="21"/>
        <v>0</v>
      </c>
      <c r="I44" s="198">
        <f ca="1" t="shared" si="22"/>
        <v>887200</v>
      </c>
      <c r="J44" s="198">
        <f ca="1" t="shared" si="23"/>
        <v>0</v>
      </c>
      <c r="K44" s="227">
        <f ca="1" t="shared" si="24"/>
        <v>887200</v>
      </c>
      <c r="L44" s="229"/>
      <c r="M44" s="229"/>
      <c r="N44" s="229"/>
      <c r="O44" s="228"/>
      <c r="P44" s="228"/>
      <c r="Q44" s="171"/>
      <c r="R44" s="164"/>
      <c r="S44" s="234"/>
      <c r="T44" s="168"/>
      <c r="U44" s="168"/>
      <c r="V44" s="168"/>
    </row>
    <row r="45" s="163" customFormat="1" spans="1:22">
      <c r="A45" s="164" t="e">
        <f>IF(AND(#REF!=0,#REF!=0,#REF!=0),"BLANKS",1)</f>
        <v>#REF!</v>
      </c>
      <c r="B45" s="207" t="s">
        <v>12</v>
      </c>
      <c r="C45" s="203" t="s">
        <v>629</v>
      </c>
      <c r="D45" s="195" t="str">
        <f ca="1">IF(ISERROR(OFFSET('HARGA SATUAN'!$D$6,MATCH(RAB!C45,'HARGA SATUAN'!$C$7:$C$1492,0),0)),"",OFFSET('HARGA SATUAN'!$D$6,MATCH(RAB!C45,'HARGA SATUAN'!$C$7:$C$1492,0),0))</f>
        <v>HDW</v>
      </c>
      <c r="E45" s="196" t="str">
        <f ca="1">IF(B45="+","Unit",IF(ISERROR(OFFSET('HARGA SATUAN'!$E$6,MATCH(RAB!C45,'HARGA SATUAN'!$C$7:$C$1492,0),0)),"",OFFSET('HARGA SATUAN'!$E$6,MATCH(RAB!C45,'HARGA SATUAN'!$C$7:$C$1492,0),0)))</f>
        <v>Unit</v>
      </c>
      <c r="F45" s="209">
        <v>4</v>
      </c>
      <c r="G45" s="197">
        <f ca="1">IF(ISERROR(OFFSET('HARGA SATUAN'!$I$6,MATCH(RAB!C45,'HARGA SATUAN'!$C$7:$C$1492,0),0)),0,OFFSET('HARGA SATUAN'!$I$6,MATCH(RAB!C45,'HARGA SATUAN'!$C$7:$C$1492,0),0))</f>
        <v>38800</v>
      </c>
      <c r="H45" s="198">
        <f ca="1" t="shared" si="21"/>
        <v>0</v>
      </c>
      <c r="I45" s="198">
        <f ca="1" t="shared" si="22"/>
        <v>155200</v>
      </c>
      <c r="J45" s="198">
        <f ca="1" t="shared" si="23"/>
        <v>0</v>
      </c>
      <c r="K45" s="227">
        <f ca="1" t="shared" si="24"/>
        <v>155200</v>
      </c>
      <c r="L45" s="229"/>
      <c r="M45" s="229"/>
      <c r="N45" s="229"/>
      <c r="O45" s="228"/>
      <c r="P45" s="228"/>
      <c r="Q45" s="171"/>
      <c r="R45" s="164"/>
      <c r="S45" s="234"/>
      <c r="T45" s="168"/>
      <c r="U45" s="168"/>
      <c r="V45" s="168"/>
    </row>
    <row r="46" s="163" customFormat="1" spans="1:22">
      <c r="A46" s="164" t="e">
        <f>IF(AND(#REF!=0,#REF!=0,#REF!=0),"BLANKS",1)</f>
        <v>#REF!</v>
      </c>
      <c r="B46" s="207" t="s">
        <v>12</v>
      </c>
      <c r="C46" s="203" t="s">
        <v>634</v>
      </c>
      <c r="D46" s="195" t="str">
        <f ca="1">IF(ISERROR(OFFSET('HARGA SATUAN'!$D$6,MATCH(RAB!C46,'HARGA SATUAN'!$C$7:$C$1492,0),0)),"",OFFSET('HARGA SATUAN'!$D$6,MATCH(RAB!C46,'HARGA SATUAN'!$C$7:$C$1492,0),0))</f>
        <v>HDW</v>
      </c>
      <c r="E46" s="196" t="str">
        <f ca="1">IF(B46="+","Unit",IF(ISERROR(OFFSET('HARGA SATUAN'!$E$6,MATCH(RAB!C46,'HARGA SATUAN'!$C$7:$C$1492,0),0)),"",OFFSET('HARGA SATUAN'!$E$6,MATCH(RAB!C46,'HARGA SATUAN'!$C$7:$C$1492,0),0)))</f>
        <v>Unit</v>
      </c>
      <c r="F46" s="209">
        <v>1</v>
      </c>
      <c r="G46" s="197">
        <f ca="1">IF(ISERROR(OFFSET('HARGA SATUAN'!$I$6,MATCH(RAB!C46,'HARGA SATUAN'!$C$7:$C$1492,0),0)),0,OFFSET('HARGA SATUAN'!$I$6,MATCH(RAB!C46,'HARGA SATUAN'!$C$7:$C$1492,0),0))</f>
        <v>680475</v>
      </c>
      <c r="H46" s="198">
        <f ca="1" t="shared" si="21"/>
        <v>0</v>
      </c>
      <c r="I46" s="198">
        <f ca="1" t="shared" si="22"/>
        <v>680475</v>
      </c>
      <c r="J46" s="198">
        <f ca="1" t="shared" si="23"/>
        <v>0</v>
      </c>
      <c r="K46" s="227">
        <f ca="1" t="shared" si="24"/>
        <v>680475</v>
      </c>
      <c r="L46" s="229"/>
      <c r="M46" s="229"/>
      <c r="N46" s="229"/>
      <c r="O46" s="228"/>
      <c r="P46" s="228"/>
      <c r="Q46" s="171"/>
      <c r="R46" s="164"/>
      <c r="S46" s="234"/>
      <c r="T46" s="168"/>
      <c r="U46" s="168"/>
      <c r="V46" s="168"/>
    </row>
    <row r="47" s="163" customFormat="1" spans="1:22">
      <c r="A47" s="164" t="e">
        <f>IF(AND(#REF!=0,#REF!=0,#REF!=0),"BLANKS",1)</f>
        <v>#REF!</v>
      </c>
      <c r="B47" s="207" t="s">
        <v>12</v>
      </c>
      <c r="C47" s="203" t="s">
        <v>518</v>
      </c>
      <c r="D47" s="195" t="str">
        <f ca="1">IF(ISERROR(OFFSET('HARGA SATUAN'!$D$6,MATCH(RAB!C47,'HARGA SATUAN'!$C$7:$C$1492,0),0)),"",OFFSET('HARGA SATUAN'!$D$6,MATCH(RAB!C47,'HARGA SATUAN'!$C$7:$C$1492,0),0))</f>
        <v>HDW</v>
      </c>
      <c r="E47" s="196" t="str">
        <f ca="1">IF(B47="+","Unit",IF(ISERROR(OFFSET('HARGA SATUAN'!$E$6,MATCH(RAB!C47,'HARGA SATUAN'!$C$7:$C$1492,0),0)),"",OFFSET('HARGA SATUAN'!$E$6,MATCH(RAB!C47,'HARGA SATUAN'!$C$7:$C$1492,0),0)))</f>
        <v>Unit</v>
      </c>
      <c r="F47" s="209">
        <v>2</v>
      </c>
      <c r="G47" s="197">
        <f ca="1">IF(ISERROR(OFFSET('HARGA SATUAN'!$I$6,MATCH(RAB!C47,'HARGA SATUAN'!$C$7:$C$1492,0),0)),0,OFFSET('HARGA SATUAN'!$I$6,MATCH(RAB!C47,'HARGA SATUAN'!$C$7:$C$1492,0),0))</f>
        <v>8784</v>
      </c>
      <c r="H47" s="198">
        <f ca="1" t="shared" si="21"/>
        <v>0</v>
      </c>
      <c r="I47" s="198">
        <f ca="1" t="shared" si="22"/>
        <v>17568</v>
      </c>
      <c r="J47" s="198">
        <f ca="1" t="shared" si="23"/>
        <v>0</v>
      </c>
      <c r="K47" s="227">
        <f ca="1" t="shared" si="24"/>
        <v>17568</v>
      </c>
      <c r="L47" s="229"/>
      <c r="M47" s="229"/>
      <c r="N47" s="229"/>
      <c r="O47" s="228"/>
      <c r="P47" s="228"/>
      <c r="Q47" s="171"/>
      <c r="R47" s="164"/>
      <c r="S47" s="234"/>
      <c r="T47" s="168"/>
      <c r="U47" s="168"/>
      <c r="V47" s="168"/>
    </row>
    <row r="48" s="163" customFormat="1" spans="1:22">
      <c r="A48" s="164" t="e">
        <f>IF(AND(#REF!=0,#REF!=0,#REF!=0),"BLANKS",1)</f>
        <v>#REF!</v>
      </c>
      <c r="B48" s="207" t="s">
        <v>12</v>
      </c>
      <c r="C48" s="203" t="s">
        <v>531</v>
      </c>
      <c r="D48" s="195" t="str">
        <f ca="1">IF(ISERROR(OFFSET('HARGA SATUAN'!$D$6,MATCH(RAB!C48,'HARGA SATUAN'!$C$7:$C$1492,0),0)),"",OFFSET('HARGA SATUAN'!$D$6,MATCH(RAB!C48,'HARGA SATUAN'!$C$7:$C$1492,0),0))</f>
        <v>HDW</v>
      </c>
      <c r="E48" s="196" t="str">
        <f ca="1">IF(B48="+","Unit",IF(ISERROR(OFFSET('HARGA SATUAN'!$E$6,MATCH(RAB!C48,'HARGA SATUAN'!$C$7:$C$1492,0),0)),"",OFFSET('HARGA SATUAN'!$E$6,MATCH(RAB!C48,'HARGA SATUAN'!$C$7:$C$1492,0),0)))</f>
        <v>Unit</v>
      </c>
      <c r="F48" s="216">
        <v>4</v>
      </c>
      <c r="G48" s="197">
        <f ca="1">IF(ISERROR(OFFSET('HARGA SATUAN'!$I$6,MATCH(RAB!C48,'HARGA SATUAN'!$C$7:$C$1492,0),0)),0,OFFSET('HARGA SATUAN'!$I$6,MATCH(RAB!C48,'HARGA SATUAN'!$C$7:$C$1492,0),0))</f>
        <v>53000</v>
      </c>
      <c r="H48" s="198">
        <f ca="1" t="shared" ref="H48" si="25">IF(OR(D48="MDU",D48="MDU-KD"),(IF($O$3="RAB NON MDU","PLN KD",G48*F48)),0)</f>
        <v>0</v>
      </c>
      <c r="I48" s="198">
        <f ca="1" t="shared" ref="I48" si="26">IF(D48="HDW",G48*F48,0)</f>
        <v>212000</v>
      </c>
      <c r="J48" s="198">
        <f ca="1" t="shared" ref="J48" si="27">IF(D48="JASA",G48*F48,0)</f>
        <v>0</v>
      </c>
      <c r="K48" s="227">
        <f ca="1" t="shared" ref="K48" si="28">SUM(H48:J48)</f>
        <v>212000</v>
      </c>
      <c r="L48" s="229"/>
      <c r="M48" s="229"/>
      <c r="N48" s="229"/>
      <c r="O48" s="228"/>
      <c r="P48" s="228"/>
      <c r="Q48" s="171"/>
      <c r="R48" s="164"/>
      <c r="S48" s="234"/>
      <c r="T48" s="168"/>
      <c r="U48" s="168"/>
      <c r="V48" s="168"/>
    </row>
    <row r="49" s="163" customFormat="1" spans="1:22">
      <c r="A49" s="164" t="e">
        <f>IF(AND(C49=0,C50=0,#REF!=0),"BLANKS",1)</f>
        <v>#REF!</v>
      </c>
      <c r="B49" s="207" t="s">
        <v>12</v>
      </c>
      <c r="C49" s="203" t="s">
        <v>520</v>
      </c>
      <c r="D49" s="195" t="str">
        <f ca="1">IF(ISERROR(OFFSET('HARGA SATUAN'!$D$6,MATCH(RAB!C49,'HARGA SATUAN'!$C$7:$C$1492,0),0)),"",OFFSET('HARGA SATUAN'!$D$6,MATCH(RAB!C49,'HARGA SATUAN'!$C$7:$C$1492,0),0))</f>
        <v>HDW</v>
      </c>
      <c r="E49" s="196" t="str">
        <f ca="1">IF(B49="+","Unit",IF(ISERROR(OFFSET('HARGA SATUAN'!$E$6,MATCH(RAB!C49,'HARGA SATUAN'!$C$7:$C$1492,0),0)),"",OFFSET('HARGA SATUAN'!$E$6,MATCH(RAB!C49,'HARGA SATUAN'!$C$7:$C$1492,0),0)))</f>
        <v>Unit</v>
      </c>
      <c r="F49" s="206">
        <v>2</v>
      </c>
      <c r="G49" s="197">
        <f ca="1">IF(ISERROR(OFFSET('HARGA SATUAN'!$I$6,MATCH(RAB!C49,'HARGA SATUAN'!$C$7:$C$1492,0),0)),0,OFFSET('HARGA SATUAN'!$I$6,MATCH(RAB!C49,'HARGA SATUAN'!$C$7:$C$1492,0),0))</f>
        <v>67344</v>
      </c>
      <c r="H49" s="198">
        <f ca="1" t="shared" si="7"/>
        <v>0</v>
      </c>
      <c r="I49" s="198">
        <f ca="1" t="shared" si="8"/>
        <v>134688</v>
      </c>
      <c r="J49" s="198">
        <f ca="1" t="shared" si="9"/>
        <v>0</v>
      </c>
      <c r="K49" s="227">
        <f ca="1" t="shared" si="10"/>
        <v>134688</v>
      </c>
      <c r="L49" s="229"/>
      <c r="M49" s="229"/>
      <c r="N49" s="229"/>
      <c r="O49" s="228"/>
      <c r="P49" s="228"/>
      <c r="Q49" s="171"/>
      <c r="R49" s="164"/>
      <c r="S49" s="234"/>
      <c r="T49" s="168"/>
      <c r="U49" s="168"/>
      <c r="V49" s="168"/>
    </row>
    <row r="50" s="163" customFormat="1" spans="1:22">
      <c r="A50" s="164" t="e">
        <f>IF(AND(C50=0,#REF!=0,#REF!=0),"BLANKS",1)</f>
        <v>#REF!</v>
      </c>
      <c r="B50" s="207"/>
      <c r="C50" s="203"/>
      <c r="D50" s="195" t="str">
        <f ca="1">IF(ISERROR(OFFSET('HARGA SATUAN'!$D$6,MATCH(RAB!C50,'HARGA SATUAN'!$C$7:$C$1492,0),0)),"",OFFSET('HARGA SATUAN'!$D$6,MATCH(RAB!C50,'HARGA SATUAN'!$C$7:$C$1492,0),0))</f>
        <v/>
      </c>
      <c r="E50" s="196" t="str">
        <f ca="1">IF(B50="+","Unit",IF(ISERROR(OFFSET('HARGA SATUAN'!$E$6,MATCH(RAB!C50,'HARGA SATUAN'!$C$7:$C$1492,0),0)),"",OFFSET('HARGA SATUAN'!$E$6,MATCH(RAB!C50,'HARGA SATUAN'!$C$7:$C$1492,0),0)))</f>
        <v/>
      </c>
      <c r="F50" s="206"/>
      <c r="G50" s="197">
        <f ca="1">IF(ISERROR(OFFSET('HARGA SATUAN'!$I$6,MATCH(RAB!C50,'HARGA SATUAN'!$C$7:$C$1492,0),0)),0,OFFSET('HARGA SATUAN'!$I$6,MATCH(RAB!C50,'HARGA SATUAN'!$C$7:$C$1492,0),0))</f>
        <v>0</v>
      </c>
      <c r="H50" s="198">
        <f ca="1" t="shared" si="7"/>
        <v>0</v>
      </c>
      <c r="I50" s="198">
        <f ca="1" t="shared" si="8"/>
        <v>0</v>
      </c>
      <c r="J50" s="198">
        <f ca="1" t="shared" si="9"/>
        <v>0</v>
      </c>
      <c r="K50" s="227">
        <f ca="1" t="shared" si="10"/>
        <v>0</v>
      </c>
      <c r="L50" s="229"/>
      <c r="M50" s="229"/>
      <c r="N50" s="229"/>
      <c r="O50" s="228"/>
      <c r="P50" s="228"/>
      <c r="Q50" s="171"/>
      <c r="R50" s="164"/>
      <c r="S50" s="234"/>
      <c r="T50" s="168"/>
      <c r="U50" s="168"/>
      <c r="V50" s="168"/>
    </row>
    <row r="51" s="163" customFormat="1" spans="1:22">
      <c r="A51" s="164" t="s">
        <v>1584</v>
      </c>
      <c r="B51" s="207"/>
      <c r="C51" s="215"/>
      <c r="D51" s="195" t="str">
        <f ca="1">IF(ISERROR(OFFSET('HARGA SATUAN'!$D$6,MATCH(RAB!C51,'HARGA SATUAN'!$C$7:$C$1492,0),0)),"",OFFSET('HARGA SATUAN'!$D$6,MATCH(RAB!C51,'HARGA SATUAN'!$C$7:$C$1492,0),0))</f>
        <v/>
      </c>
      <c r="E51" s="196" t="str">
        <f ca="1">IF(B51="+","Unit",IF(ISERROR(OFFSET('HARGA SATUAN'!$E$6,MATCH(RAB!C51,'HARGA SATUAN'!$C$7:$C$1492,0),0)),"",OFFSET('HARGA SATUAN'!$E$6,MATCH(RAB!C51,'HARGA SATUAN'!$C$7:$C$1492,0),0)))</f>
        <v/>
      </c>
      <c r="F51" s="206"/>
      <c r="G51" s="197">
        <f ca="1">IF(ISERROR(OFFSET('HARGA SATUAN'!$I$6,MATCH(RAB!C51,'HARGA SATUAN'!$C$7:$C$1492,0),0)),0,OFFSET('HARGA SATUAN'!$I$6,MATCH(RAB!C51,'HARGA SATUAN'!$C$7:$C$1492,0),0))</f>
        <v>0</v>
      </c>
      <c r="H51" s="198">
        <f ca="1" t="shared" si="7"/>
        <v>0</v>
      </c>
      <c r="I51" s="198">
        <f ca="1" t="shared" si="8"/>
        <v>0</v>
      </c>
      <c r="J51" s="198">
        <f ca="1" t="shared" si="9"/>
        <v>0</v>
      </c>
      <c r="K51" s="227">
        <f ca="1" t="shared" si="10"/>
        <v>0</v>
      </c>
      <c r="L51" s="229"/>
      <c r="M51" s="229"/>
      <c r="N51" s="229"/>
      <c r="O51" s="228"/>
      <c r="P51" s="228"/>
      <c r="Q51" s="171"/>
      <c r="R51" s="164"/>
      <c r="S51" s="234"/>
      <c r="T51" s="168"/>
      <c r="U51" s="168"/>
      <c r="V51" s="168"/>
    </row>
    <row r="52" s="163" customFormat="1" spans="1:22">
      <c r="A52" s="164"/>
      <c r="B52" s="211" t="s">
        <v>164</v>
      </c>
      <c r="C52" s="212" t="s">
        <v>1585</v>
      </c>
      <c r="D52" s="195" t="str">
        <f ca="1">IF(ISERROR(OFFSET('HARGA SATUAN'!$D$6,MATCH(RAB!C52,'HARGA SATUAN'!$C$7:$C$1492,0),0)),"",OFFSET('HARGA SATUAN'!$D$6,MATCH(RAB!C52,'HARGA SATUAN'!$C$7:$C$1492,0),0))</f>
        <v/>
      </c>
      <c r="E52" s="196" t="str">
        <f ca="1">IF(B52="+","Unit",IF(ISERROR(OFFSET('HARGA SATUAN'!$E$6,MATCH(RAB!C52,'HARGA SATUAN'!$C$7:$C$1492,0),0)),"",OFFSET('HARGA SATUAN'!$E$6,MATCH(RAB!C52,'HARGA SATUAN'!$C$7:$C$1492,0),0)))</f>
        <v/>
      </c>
      <c r="F52" s="206"/>
      <c r="G52" s="197">
        <f ca="1">IF(ISERROR(OFFSET('HARGA SATUAN'!$I$6,MATCH(RAB!C52,'HARGA SATUAN'!$C$7:$C$1492,0),0)),0,OFFSET('HARGA SATUAN'!$I$6,MATCH(RAB!C52,'HARGA SATUAN'!$C$7:$C$1492,0),0))</f>
        <v>0</v>
      </c>
      <c r="H52" s="198">
        <f ca="1" t="shared" si="7"/>
        <v>0</v>
      </c>
      <c r="I52" s="198">
        <f ca="1" t="shared" si="8"/>
        <v>0</v>
      </c>
      <c r="J52" s="198">
        <f ca="1" t="shared" si="9"/>
        <v>0</v>
      </c>
      <c r="K52" s="227">
        <f ca="1" t="shared" si="10"/>
        <v>0</v>
      </c>
      <c r="L52" s="229"/>
      <c r="M52" s="229"/>
      <c r="N52" s="229"/>
      <c r="O52" s="228"/>
      <c r="P52" s="228"/>
      <c r="Q52" s="171"/>
      <c r="R52" s="164"/>
      <c r="S52" s="234"/>
      <c r="T52" s="168"/>
      <c r="U52" s="168"/>
      <c r="V52" s="168"/>
    </row>
    <row r="53" s="163" customFormat="1" spans="1:22">
      <c r="A53" s="164" t="s">
        <v>1584</v>
      </c>
      <c r="B53" s="207"/>
      <c r="C53" s="215"/>
      <c r="D53" s="195" t="str">
        <f ca="1">IF(ISERROR(OFFSET('HARGA SATUAN'!$D$6,MATCH(RAB!C53,'HARGA SATUAN'!$C$7:$C$1492,0),0)),"",OFFSET('HARGA SATUAN'!$D$6,MATCH(RAB!C53,'HARGA SATUAN'!$C$7:$C$1492,0),0))</f>
        <v/>
      </c>
      <c r="E53" s="196" t="str">
        <f ca="1">IF(B53="+","Unit",IF(ISERROR(OFFSET('HARGA SATUAN'!$E$6,MATCH(RAB!C53,'HARGA SATUAN'!$C$7:$C$1492,0),0)),"",OFFSET('HARGA SATUAN'!$E$6,MATCH(RAB!C53,'HARGA SATUAN'!$C$7:$C$1492,0),0)))</f>
        <v/>
      </c>
      <c r="F53" s="206"/>
      <c r="G53" s="197">
        <f ca="1">IF(ISERROR(OFFSET('HARGA SATUAN'!$I$6,MATCH(RAB!C53,'HARGA SATUAN'!$C$7:$C$1492,0),0)),0,OFFSET('HARGA SATUAN'!$I$6,MATCH(RAB!C53,'HARGA SATUAN'!$C$7:$C$1492,0),0))</f>
        <v>0</v>
      </c>
      <c r="H53" s="198">
        <f ca="1" t="shared" si="7"/>
        <v>0</v>
      </c>
      <c r="I53" s="198">
        <f ca="1" t="shared" si="8"/>
        <v>0</v>
      </c>
      <c r="J53" s="198">
        <f ca="1" t="shared" si="9"/>
        <v>0</v>
      </c>
      <c r="K53" s="227">
        <f ca="1" t="shared" si="10"/>
        <v>0</v>
      </c>
      <c r="L53" s="229"/>
      <c r="M53" s="229"/>
      <c r="N53" s="229"/>
      <c r="O53" s="228"/>
      <c r="P53" s="228"/>
      <c r="Q53" s="171"/>
      <c r="R53" s="164"/>
      <c r="S53" s="234"/>
      <c r="T53" s="168"/>
      <c r="U53" s="168"/>
      <c r="V53" s="168"/>
    </row>
    <row r="54" s="163" customFormat="1" spans="1:22">
      <c r="A54" s="164" t="e">
        <f>IF(AND(C54=0,#REF!=0,#REF!=0),"BLANKS",1)</f>
        <v>#REF!</v>
      </c>
      <c r="B54" s="207" t="s">
        <v>12</v>
      </c>
      <c r="C54" s="215" t="s">
        <v>1586</v>
      </c>
      <c r="D54" s="195" t="str">
        <f ca="1">IF(ISERROR(OFFSET('HARGA SATUAN'!$D$6,MATCH(RAB!C54,'HARGA SATUAN'!$C$7:$C$1492,0),0)),"",OFFSET('HARGA SATUAN'!$D$6,MATCH(RAB!C54,'HARGA SATUAN'!$C$7:$C$1492,0),0))</f>
        <v/>
      </c>
      <c r="E54" s="196" t="str">
        <f ca="1">IF(B54="+","Unit",IF(ISERROR(OFFSET('HARGA SATUAN'!$E$6,MATCH(RAB!C54,'HARGA SATUAN'!$C$7:$C$1492,0),0)),"",OFFSET('HARGA SATUAN'!$E$6,MATCH(RAB!C54,'HARGA SATUAN'!$C$7:$C$1492,0),0)))</f>
        <v>Unit</v>
      </c>
      <c r="F54" s="217">
        <v>1</v>
      </c>
      <c r="G54" s="197">
        <f ca="1">IF(ISERROR(OFFSET('HARGA SATUAN'!$I$6,MATCH(RAB!C54,'HARGA SATUAN'!$C$7:$C$1492,0),0)),0,OFFSET('HARGA SATUAN'!$I$6,MATCH(RAB!C54,'HARGA SATUAN'!$C$7:$C$1492,0),0))</f>
        <v>0</v>
      </c>
      <c r="H54" s="198">
        <f ca="1" t="shared" ref="H54:H55" si="29">IF(OR(D54="MDU",D54="MDU-KD"),(IF($O$3="RAB NON MDU","PLN KD",G54*F54)),0)</f>
        <v>0</v>
      </c>
      <c r="I54" s="198">
        <f ca="1" t="shared" ref="I54:I55" si="30">IF(D54="HDW",G54*F54,0)</f>
        <v>0</v>
      </c>
      <c r="J54" s="198">
        <f ca="1" t="shared" ref="J54:J55" si="31">IF(D54="JASA",G54*F54,0)</f>
        <v>0</v>
      </c>
      <c r="K54" s="227">
        <f ca="1" t="shared" ref="K54:K55" si="32">SUM(H54:J54)</f>
        <v>0</v>
      </c>
      <c r="L54" s="229"/>
      <c r="M54" s="229"/>
      <c r="N54" s="229"/>
      <c r="O54" s="228"/>
      <c r="P54" s="228"/>
      <c r="Q54" s="171"/>
      <c r="R54" s="164"/>
      <c r="S54" s="234"/>
      <c r="T54" s="168"/>
      <c r="U54" s="168"/>
      <c r="V54" s="168"/>
    </row>
    <row r="55" s="163" customFormat="1" ht="30" spans="1:22">
      <c r="A55" s="164" t="s">
        <v>1584</v>
      </c>
      <c r="B55" s="213">
        <v>1</v>
      </c>
      <c r="C55" s="214" t="s">
        <v>51</v>
      </c>
      <c r="D55" s="195" t="str">
        <f ca="1">IF(ISERROR(OFFSET('HARGA SATUAN'!$D$6,MATCH(RAB!C55,'HARGA SATUAN'!$C$7:$C$1492,0),0)),"",OFFSET('HARGA SATUAN'!$D$6,MATCH(RAB!C55,'HARGA SATUAN'!$C$7:$C$1492,0),0))</f>
        <v>MDU-KD</v>
      </c>
      <c r="E55" s="196" t="str">
        <f ca="1">IF(B55="+","Unit",IF(ISERROR(OFFSET('HARGA SATUAN'!$E$6,MATCH(RAB!C55,'HARGA SATUAN'!$C$7:$C$1492,0),0)),"",OFFSET('HARGA SATUAN'!$E$6,MATCH(RAB!C55,'HARGA SATUAN'!$C$7:$C$1492,0),0)))</f>
        <v>Bh</v>
      </c>
      <c r="F55" s="217">
        <f>F54*1</f>
        <v>1</v>
      </c>
      <c r="G55" s="197">
        <f ca="1">IF(ISERROR(OFFSET('HARGA SATUAN'!$I$6,MATCH(RAB!C55,'HARGA SATUAN'!$C$7:$C$1492,0),0)),0,OFFSET('HARGA SATUAN'!$I$6,MATCH(RAB!C55,'HARGA SATUAN'!$C$7:$C$1492,0),0))</f>
        <v>1504200</v>
      </c>
      <c r="H55" s="198">
        <f ca="1" t="shared" si="29"/>
        <v>1504200</v>
      </c>
      <c r="I55" s="198">
        <f ca="1" t="shared" si="30"/>
        <v>0</v>
      </c>
      <c r="J55" s="198">
        <f ca="1" t="shared" si="31"/>
        <v>0</v>
      </c>
      <c r="K55" s="227">
        <f ca="1" t="shared" si="32"/>
        <v>1504200</v>
      </c>
      <c r="L55" s="229"/>
      <c r="M55" s="229"/>
      <c r="N55" s="229"/>
      <c r="O55" s="228"/>
      <c r="P55" s="228"/>
      <c r="Q55" s="171"/>
      <c r="R55" s="164"/>
      <c r="S55" s="234"/>
      <c r="T55" s="168"/>
      <c r="U55" s="168"/>
      <c r="V55" s="168"/>
    </row>
    <row r="56" s="163" customFormat="1" ht="30" spans="1:22">
      <c r="A56" s="164" t="e">
        <f>IF(AND(C56=0,#REF!=0,#REF!=0),"BLANKS",1)</f>
        <v>#REF!</v>
      </c>
      <c r="B56" s="213">
        <v>2</v>
      </c>
      <c r="C56" s="214" t="s">
        <v>140</v>
      </c>
      <c r="D56" s="195" t="str">
        <f ca="1">IF(ISERROR(OFFSET('HARGA SATUAN'!$D$6,MATCH(RAB!C56,'HARGA SATUAN'!$C$7:$C$1492,0),0)),"",OFFSET('HARGA SATUAN'!$D$6,MATCH(RAB!C56,'HARGA SATUAN'!$C$7:$C$1492,0),0))</f>
        <v>MDU-KD</v>
      </c>
      <c r="E56" s="196" t="str">
        <f ca="1">IF(B56="+","Unit",IF(ISERROR(OFFSET('HARGA SATUAN'!$E$6,MATCH(RAB!C56,'HARGA SATUAN'!$C$7:$C$1492,0),0)),"",OFFSET('HARGA SATUAN'!$E$6,MATCH(RAB!C56,'HARGA SATUAN'!$C$7:$C$1492,0),0)))</f>
        <v>Unit</v>
      </c>
      <c r="F56" s="217">
        <f>F54*1</f>
        <v>1</v>
      </c>
      <c r="G56" s="197">
        <f ca="1">IF(ISERROR(OFFSET('HARGA SATUAN'!$I$6,MATCH(RAB!C56,'HARGA SATUAN'!$C$7:$C$1492,0),0)),0,OFFSET('HARGA SATUAN'!$I$6,MATCH(RAB!C56,'HARGA SATUAN'!$C$7:$C$1492,0),0))</f>
        <v>15727300</v>
      </c>
      <c r="H56" s="198">
        <f ca="1" t="shared" si="7"/>
        <v>15727300</v>
      </c>
      <c r="I56" s="198">
        <f ca="1" t="shared" si="8"/>
        <v>0</v>
      </c>
      <c r="J56" s="198">
        <f ca="1" t="shared" si="9"/>
        <v>0</v>
      </c>
      <c r="K56" s="227">
        <f ca="1" t="shared" si="10"/>
        <v>15727300</v>
      </c>
      <c r="L56" s="229"/>
      <c r="M56" s="229"/>
      <c r="N56" s="229"/>
      <c r="O56" s="228"/>
      <c r="P56" s="228"/>
      <c r="Q56" s="171"/>
      <c r="R56" s="164"/>
      <c r="S56" s="234"/>
      <c r="T56" s="168"/>
      <c r="U56" s="168"/>
      <c r="V56" s="168"/>
    </row>
    <row r="57" s="163" customFormat="1" spans="1:22">
      <c r="A57" s="164"/>
      <c r="B57" s="213">
        <v>3</v>
      </c>
      <c r="C57" s="203" t="s">
        <v>52</v>
      </c>
      <c r="D57" s="195" t="str">
        <f ca="1">IF(ISERROR(OFFSET('HARGA SATUAN'!$D$6,MATCH(RAB!C57,'HARGA SATUAN'!$C$7:$C$1492,0),0)),"",OFFSET('HARGA SATUAN'!$D$6,MATCH(RAB!C57,'HARGA SATUAN'!$C$7:$C$1492,0),0))</f>
        <v>HDW</v>
      </c>
      <c r="E57" s="196" t="str">
        <f ca="1">IF(B57="+","Unit",IF(ISERROR(OFFSET('HARGA SATUAN'!$E$6,MATCH(RAB!C57,'HARGA SATUAN'!$C$7:$C$1492,0),0)),"",OFFSET('HARGA SATUAN'!$E$6,MATCH(RAB!C57,'HARGA SATUAN'!$C$7:$C$1492,0),0)))</f>
        <v>Unit</v>
      </c>
      <c r="F57" s="217">
        <f>F54*1</f>
        <v>1</v>
      </c>
      <c r="G57" s="197">
        <f ca="1">IF(ISERROR(OFFSET('HARGA SATUAN'!$I$6,MATCH(RAB!C57,'HARGA SATUAN'!$C$7:$C$1492,0),0)),0,OFFSET('HARGA SATUAN'!$I$6,MATCH(RAB!C57,'HARGA SATUAN'!$C$7:$C$1492,0),0))</f>
        <v>1113900</v>
      </c>
      <c r="H57" s="198">
        <f ca="1" t="shared" si="7"/>
        <v>0</v>
      </c>
      <c r="I57" s="198">
        <f ca="1" t="shared" si="8"/>
        <v>1113900</v>
      </c>
      <c r="J57" s="198">
        <f ca="1" t="shared" si="9"/>
        <v>0</v>
      </c>
      <c r="K57" s="227">
        <f ca="1" t="shared" si="10"/>
        <v>1113900</v>
      </c>
      <c r="L57" s="229"/>
      <c r="M57" s="229"/>
      <c r="N57" s="229"/>
      <c r="O57" s="228"/>
      <c r="P57" s="228"/>
      <c r="Q57" s="171"/>
      <c r="R57" s="164"/>
      <c r="S57" s="234"/>
      <c r="T57" s="168"/>
      <c r="U57" s="168"/>
      <c r="V57" s="168"/>
    </row>
    <row r="58" s="163" customFormat="1" spans="1:22">
      <c r="A58" s="164" t="e">
        <f>IF(AND(C58=0,C59=0,#REF!=0),"BLANKS",1)</f>
        <v>#REF!</v>
      </c>
      <c r="B58" s="213">
        <v>4</v>
      </c>
      <c r="C58" s="203" t="s">
        <v>291</v>
      </c>
      <c r="D58" s="195" t="str">
        <f ca="1">IF(ISERROR(OFFSET('HARGA SATUAN'!$D$6,MATCH(RAB!C58,'HARGA SATUAN'!$C$7:$C$1492,0),0)),"",OFFSET('HARGA SATUAN'!$D$6,MATCH(RAB!C58,'HARGA SATUAN'!$C$7:$C$1492,0),0))</f>
        <v>HDW</v>
      </c>
      <c r="E58" s="196" t="str">
        <f ca="1">IF(B58="+","Unit",IF(ISERROR(OFFSET('HARGA SATUAN'!$E$6,MATCH(RAB!C58,'HARGA SATUAN'!$C$7:$C$1492,0),0)),"",OFFSET('HARGA SATUAN'!$E$6,MATCH(RAB!C58,'HARGA SATUAN'!$C$7:$C$1492,0),0)))</f>
        <v>Mtr</v>
      </c>
      <c r="F58" s="217">
        <f>F54*35</f>
        <v>35</v>
      </c>
      <c r="G58" s="197">
        <f ca="1">IF(ISERROR(OFFSET('HARGA SATUAN'!$I$6,MATCH(RAB!C58,'HARGA SATUAN'!$C$7:$C$1492,0),0)),0,OFFSET('HARGA SATUAN'!$I$6,MATCH(RAB!C58,'HARGA SATUAN'!$C$7:$C$1492,0),0))</f>
        <v>417044.068</v>
      </c>
      <c r="H58" s="198">
        <f ca="1" t="shared" si="7"/>
        <v>0</v>
      </c>
      <c r="I58" s="198">
        <f ca="1" t="shared" si="8"/>
        <v>14596542.38</v>
      </c>
      <c r="J58" s="198">
        <f ca="1" t="shared" si="9"/>
        <v>0</v>
      </c>
      <c r="K58" s="227">
        <f ca="1" t="shared" si="10"/>
        <v>14596542.38</v>
      </c>
      <c r="L58" s="229"/>
      <c r="M58" s="229"/>
      <c r="N58" s="229"/>
      <c r="O58" s="228"/>
      <c r="P58" s="228"/>
      <c r="Q58" s="171"/>
      <c r="R58" s="164"/>
      <c r="S58" s="234"/>
      <c r="T58" s="168"/>
      <c r="U58" s="168"/>
      <c r="V58" s="168"/>
    </row>
    <row r="59" s="163" customFormat="1" spans="1:22">
      <c r="A59" s="164" t="e">
        <f>IF(AND(C59=0,#REF!=0,#REF!=0),"BLANKS",1)</f>
        <v>#REF!</v>
      </c>
      <c r="B59" s="207">
        <v>5</v>
      </c>
      <c r="C59" s="203" t="s">
        <v>1090</v>
      </c>
      <c r="D59" s="195" t="str">
        <f ca="1">IF(ISERROR(OFFSET('HARGA SATUAN'!$D$6,MATCH(RAB!C59,'HARGA SATUAN'!$C$7:$C$1492,0),0)),"",OFFSET('HARGA SATUAN'!$D$6,MATCH(RAB!C59,'HARGA SATUAN'!$C$7:$C$1492,0),0))</f>
        <v>JASA</v>
      </c>
      <c r="E59" s="196" t="str">
        <f ca="1">IF(B59="+","Unit",IF(ISERROR(OFFSET('HARGA SATUAN'!$E$6,MATCH(RAB!C59,'HARGA SATUAN'!$C$7:$C$1492,0),0)),"",OFFSET('HARGA SATUAN'!$E$6,MATCH(RAB!C59,'HARGA SATUAN'!$C$7:$C$1492,0),0)))</f>
        <v>Unit</v>
      </c>
      <c r="F59" s="217">
        <f>F54*1</f>
        <v>1</v>
      </c>
      <c r="G59" s="197">
        <f ca="1">IF(ISERROR(OFFSET('HARGA SATUAN'!$I$6,MATCH(RAB!C59,'HARGA SATUAN'!$C$7:$C$1492,0),0)),0,OFFSET('HARGA SATUAN'!$I$6,MATCH(RAB!C59,'HARGA SATUAN'!$C$7:$C$1492,0),0))</f>
        <v>106400</v>
      </c>
      <c r="H59" s="198">
        <f ca="1" t="shared" si="7"/>
        <v>0</v>
      </c>
      <c r="I59" s="198">
        <f ca="1" t="shared" si="8"/>
        <v>0</v>
      </c>
      <c r="J59" s="198">
        <f ca="1" t="shared" si="9"/>
        <v>106400</v>
      </c>
      <c r="K59" s="227">
        <f ca="1" t="shared" si="10"/>
        <v>106400</v>
      </c>
      <c r="L59" s="229"/>
      <c r="M59" s="229"/>
      <c r="N59" s="229"/>
      <c r="O59" s="228"/>
      <c r="P59" s="228"/>
      <c r="Q59" s="171"/>
      <c r="R59" s="164"/>
      <c r="S59" s="234"/>
      <c r="T59" s="168"/>
      <c r="U59" s="168"/>
      <c r="V59" s="168"/>
    </row>
    <row r="60" s="163" customFormat="1" spans="1:22">
      <c r="A60" s="164" t="s">
        <v>1584</v>
      </c>
      <c r="B60" s="207"/>
      <c r="C60" s="215"/>
      <c r="D60" s="195" t="str">
        <f ca="1">IF(ISERROR(OFFSET('HARGA SATUAN'!$D$6,MATCH(RAB!C60,'HARGA SATUAN'!$C$7:$C$1492,0),0)),"",OFFSET('HARGA SATUAN'!$D$6,MATCH(RAB!C60,'HARGA SATUAN'!$C$7:$C$1492,0),0))</f>
        <v/>
      </c>
      <c r="E60" s="196" t="str">
        <f ca="1">IF(B60="+","Unit",IF(ISERROR(OFFSET('HARGA SATUAN'!$E$6,MATCH(RAB!C60,'HARGA SATUAN'!$C$7:$C$1492,0),0)),"",OFFSET('HARGA SATUAN'!$E$6,MATCH(RAB!C60,'HARGA SATUAN'!$C$7:$C$1492,0),0)))</f>
        <v/>
      </c>
      <c r="F60" s="217"/>
      <c r="G60" s="197">
        <f ca="1">IF(ISERROR(OFFSET('HARGA SATUAN'!$I$6,MATCH(RAB!C60,'HARGA SATUAN'!$C$7:$C$1492,0),0)),0,OFFSET('HARGA SATUAN'!$I$6,MATCH(RAB!C60,'HARGA SATUAN'!$C$7:$C$1492,0),0))</f>
        <v>0</v>
      </c>
      <c r="H60" s="198">
        <f ca="1" t="shared" ref="H60" si="33">IF(OR(D60="MDU",D60="MDU-KD"),(IF($O$3="RAB NON MDU","PLN KD",G60*F60)),0)</f>
        <v>0</v>
      </c>
      <c r="I60" s="198">
        <f ca="1" t="shared" ref="I60" si="34">IF(D60="HDW",G60*F60,0)</f>
        <v>0</v>
      </c>
      <c r="J60" s="198">
        <f ca="1" t="shared" ref="J60" si="35">IF(D60="JASA",G60*F60,0)</f>
        <v>0</v>
      </c>
      <c r="K60" s="227">
        <f ca="1" t="shared" ref="K60" si="36">SUM(H60:J60)</f>
        <v>0</v>
      </c>
      <c r="L60" s="229"/>
      <c r="M60" s="229"/>
      <c r="N60" s="229"/>
      <c r="O60" s="228"/>
      <c r="P60" s="228"/>
      <c r="Q60" s="171"/>
      <c r="R60" s="164"/>
      <c r="S60" s="234"/>
      <c r="T60" s="168"/>
      <c r="U60" s="168"/>
      <c r="V60" s="168"/>
    </row>
    <row r="61" s="163" customFormat="1" spans="1:22">
      <c r="A61" s="164" t="e">
        <f>IF(AND(C61=0,#REF!=0,#REF!=0),"BLANKS",1)</f>
        <v>#REF!</v>
      </c>
      <c r="B61" s="207"/>
      <c r="C61" s="215"/>
      <c r="D61" s="195" t="str">
        <f ca="1">IF(ISERROR(OFFSET('HARGA SATUAN'!$D$6,MATCH(RAB!C61,'HARGA SATUAN'!$C$7:$C$1492,0),0)),"",OFFSET('HARGA SATUAN'!$D$6,MATCH(RAB!C61,'HARGA SATUAN'!$C$7:$C$1492,0),0))</f>
        <v/>
      </c>
      <c r="E61" s="196" t="str">
        <f ca="1">IF(B61="+","Unit",IF(ISERROR(OFFSET('HARGA SATUAN'!$E$6,MATCH(RAB!C61,'HARGA SATUAN'!$C$7:$C$1492,0),0)),"",OFFSET('HARGA SATUAN'!$E$6,MATCH(RAB!C61,'HARGA SATUAN'!$C$7:$C$1492,0),0)))</f>
        <v/>
      </c>
      <c r="F61" s="217"/>
      <c r="G61" s="197">
        <f ca="1">IF(ISERROR(OFFSET('HARGA SATUAN'!$I$6,MATCH(RAB!C61,'HARGA SATUAN'!$C$7:$C$1492,0),0)),0,OFFSET('HARGA SATUAN'!$I$6,MATCH(RAB!C61,'HARGA SATUAN'!$C$7:$C$1492,0),0))</f>
        <v>0</v>
      </c>
      <c r="H61" s="198">
        <f ca="1" t="shared" ref="H61" si="37">IF(OR(D61="MDU",D61="MDU-KD"),(IF($O$3="RAB NON MDU","PLN KD",G61*F61)),0)</f>
        <v>0</v>
      </c>
      <c r="I61" s="198">
        <f ca="1" t="shared" ref="I61" si="38">IF(D61="HDW",G61*F61,0)</f>
        <v>0</v>
      </c>
      <c r="J61" s="198">
        <f ca="1" t="shared" ref="J61" si="39">IF(D61="JASA",G61*F61,0)</f>
        <v>0</v>
      </c>
      <c r="K61" s="227">
        <f ca="1" t="shared" ref="K61" si="40">SUM(H61:J61)</f>
        <v>0</v>
      </c>
      <c r="L61" s="229"/>
      <c r="M61" s="229"/>
      <c r="N61" s="229"/>
      <c r="O61" s="228"/>
      <c r="P61" s="228"/>
      <c r="Q61" s="171"/>
      <c r="R61" s="164"/>
      <c r="S61" s="234"/>
      <c r="T61" s="168"/>
      <c r="U61" s="168"/>
      <c r="V61" s="168"/>
    </row>
    <row r="62" s="163" customFormat="1" spans="1:22">
      <c r="A62" s="164"/>
      <c r="B62" s="213"/>
      <c r="C62" s="203"/>
      <c r="D62" s="195" t="str">
        <f ca="1">IF(ISERROR(OFFSET('HARGA SATUAN'!$D$6,MATCH(RAB!C62,'HARGA SATUAN'!$C$7:$C$1492,0),0)),"",OFFSET('HARGA SATUAN'!$D$6,MATCH(RAB!C62,'HARGA SATUAN'!$C$7:$C$1492,0),0))</f>
        <v/>
      </c>
      <c r="E62" s="196" t="str">
        <f ca="1">IF(B62="+","Unit",IF(ISERROR(OFFSET('HARGA SATUAN'!$E$6,MATCH(RAB!C62,'HARGA SATUAN'!$C$7:$C$1492,0),0)),"",OFFSET('HARGA SATUAN'!$E$6,MATCH(RAB!C62,'HARGA SATUAN'!$C$7:$C$1492,0),0)))</f>
        <v/>
      </c>
      <c r="F62" s="206"/>
      <c r="G62" s="197">
        <f ca="1">IF(ISERROR(OFFSET('HARGA SATUAN'!$I$6,MATCH(RAB!C62,'HARGA SATUAN'!$C$7:$C$1492,0),0)),0,OFFSET('HARGA SATUAN'!$I$6,MATCH(RAB!C62,'HARGA SATUAN'!$C$7:$C$1492,0),0))</f>
        <v>0</v>
      </c>
      <c r="H62" s="198">
        <f ca="1" t="shared" ref="H62:H65" si="41">IF(OR(D62="MDU",D62="MDU-KD"),(IF($O$3="RAB NON MDU","PLN KD",G62*F62)),0)</f>
        <v>0</v>
      </c>
      <c r="I62" s="198">
        <f ca="1" t="shared" ref="I62:I65" si="42">IF(D62="HDW",G62*F62,0)</f>
        <v>0</v>
      </c>
      <c r="J62" s="198">
        <f ca="1" t="shared" ref="J62:J65" si="43">IF(D62="JASA",G62*F62,0)</f>
        <v>0</v>
      </c>
      <c r="K62" s="227">
        <f ca="1" t="shared" ref="K62:K65" si="44">SUM(H62:J62)</f>
        <v>0</v>
      </c>
      <c r="L62" s="229"/>
      <c r="M62" s="229"/>
      <c r="N62" s="229"/>
      <c r="O62" s="228"/>
      <c r="P62" s="228"/>
      <c r="Q62" s="171"/>
      <c r="R62" s="164"/>
      <c r="S62" s="234"/>
      <c r="T62" s="168"/>
      <c r="U62" s="168"/>
      <c r="V62" s="168"/>
    </row>
    <row r="63" s="163" customFormat="1" spans="1:22">
      <c r="A63" s="164" t="e">
        <f>IF(AND(C63=0,#REF!=0,#REF!=0),"BLANKS",1)</f>
        <v>#REF!</v>
      </c>
      <c r="B63" s="211" t="s">
        <v>171</v>
      </c>
      <c r="C63" s="212" t="s">
        <v>1587</v>
      </c>
      <c r="D63" s="195" t="str">
        <f ca="1">IF(ISERROR(OFFSET('HARGA SATUAN'!$D$6,MATCH(RAB!C63,'HARGA SATUAN'!$C$7:$C$1492,0),0)),"",OFFSET('HARGA SATUAN'!$D$6,MATCH(RAB!C63,'HARGA SATUAN'!$C$7:$C$1492,0),0))</f>
        <v/>
      </c>
      <c r="E63" s="196" t="str">
        <f ca="1">IF(B63="+","Unit",IF(ISERROR(OFFSET('HARGA SATUAN'!$E$6,MATCH(RAB!C63,'HARGA SATUAN'!$C$7:$C$1492,0),0)),"",OFFSET('HARGA SATUAN'!$E$6,MATCH(RAB!C63,'HARGA SATUAN'!$C$7:$C$1492,0),0)))</f>
        <v/>
      </c>
      <c r="F63" s="206"/>
      <c r="G63" s="197">
        <f ca="1">IF(ISERROR(OFFSET('HARGA SATUAN'!$I$6,MATCH(RAB!C63,'HARGA SATUAN'!$C$7:$C$1492,0),0)),0,OFFSET('HARGA SATUAN'!$I$6,MATCH(RAB!C63,'HARGA SATUAN'!$C$7:$C$1492,0),0))</f>
        <v>0</v>
      </c>
      <c r="H63" s="198">
        <f ca="1" t="shared" si="41"/>
        <v>0</v>
      </c>
      <c r="I63" s="198">
        <f ca="1" t="shared" si="42"/>
        <v>0</v>
      </c>
      <c r="J63" s="198">
        <f ca="1" t="shared" si="43"/>
        <v>0</v>
      </c>
      <c r="K63" s="227">
        <f ca="1" t="shared" si="44"/>
        <v>0</v>
      </c>
      <c r="L63" s="229"/>
      <c r="M63" s="229"/>
      <c r="N63" s="229"/>
      <c r="O63" s="228"/>
      <c r="P63" s="228"/>
      <c r="Q63" s="171"/>
      <c r="R63" s="164"/>
      <c r="S63" s="234"/>
      <c r="T63" s="168"/>
      <c r="U63" s="168"/>
      <c r="V63" s="168"/>
    </row>
    <row r="64" s="163" customFormat="1" spans="1:22">
      <c r="A64" s="164" t="s">
        <v>1584</v>
      </c>
      <c r="B64" s="213">
        <v>1</v>
      </c>
      <c r="C64" s="203" t="s">
        <v>1443</v>
      </c>
      <c r="D64" s="195" t="str">
        <f ca="1">IF(ISERROR(OFFSET('HARGA SATUAN'!$D$6,MATCH(RAB!C64,'HARGA SATUAN'!$C$7:$C$1492,0),0)),"",OFFSET('HARGA SATUAN'!$D$6,MATCH(RAB!C64,'HARGA SATUAN'!$C$7:$C$1492,0),0))</f>
        <v>JASA</v>
      </c>
      <c r="E64" s="196" t="str">
        <f ca="1">IF(B64="+","Unit",IF(ISERROR(OFFSET('HARGA SATUAN'!$E$6,MATCH(RAB!C64,'HARGA SATUAN'!$C$7:$C$1492,0),0)),"",OFFSET('HARGA SATUAN'!$E$6,MATCH(RAB!C64,'HARGA SATUAN'!$C$7:$C$1492,0),0)))</f>
        <v>Unit</v>
      </c>
      <c r="F64" s="206">
        <v>1</v>
      </c>
      <c r="G64" s="197">
        <f ca="1">IF(ISERROR(OFFSET('HARGA SATUAN'!$I$6,MATCH(RAB!C64,'HARGA SATUAN'!$C$7:$C$1492,0),0)),0,OFFSET('HARGA SATUAN'!$I$6,MATCH(RAB!C64,'HARGA SATUAN'!$C$7:$C$1492,0),0))</f>
        <v>63840</v>
      </c>
      <c r="H64" s="198">
        <f ca="1" t="shared" si="41"/>
        <v>0</v>
      </c>
      <c r="I64" s="198">
        <f ca="1" t="shared" si="42"/>
        <v>0</v>
      </c>
      <c r="J64" s="198">
        <f ca="1" t="shared" si="43"/>
        <v>63840</v>
      </c>
      <c r="K64" s="227">
        <f ca="1" t="shared" si="44"/>
        <v>63840</v>
      </c>
      <c r="L64" s="229"/>
      <c r="M64" s="229"/>
      <c r="N64" s="229"/>
      <c r="O64" s="228"/>
      <c r="P64" s="228"/>
      <c r="Q64" s="171"/>
      <c r="R64" s="164"/>
      <c r="S64" s="234"/>
      <c r="T64" s="168"/>
      <c r="U64" s="168"/>
      <c r="V64" s="168"/>
    </row>
    <row r="65" s="163" customFormat="1" spans="1:22">
      <c r="A65" s="164" t="e">
        <f>IF(AND(C65=0,#REF!=0,#REF!=0),"BLANKS",1)</f>
        <v>#REF!</v>
      </c>
      <c r="B65" s="213">
        <v>2</v>
      </c>
      <c r="C65" s="203" t="s">
        <v>1392</v>
      </c>
      <c r="D65" s="195" t="str">
        <f ca="1">IF(ISERROR(OFFSET('HARGA SATUAN'!$D$6,MATCH(RAB!C65,'HARGA SATUAN'!$C$7:$C$1492,0),0)),"",OFFSET('HARGA SATUAN'!$D$6,MATCH(RAB!C65,'HARGA SATUAN'!$C$7:$C$1492,0),0))</f>
        <v>JASA</v>
      </c>
      <c r="E65" s="196" t="str">
        <f ca="1">IF(B65="+","Unit",IF(ISERROR(OFFSET('HARGA SATUAN'!$E$6,MATCH(RAB!C65,'HARGA SATUAN'!$C$7:$C$1492,0),0)),"",OFFSET('HARGA SATUAN'!$E$6,MATCH(RAB!C65,'HARGA SATUAN'!$C$7:$C$1492,0),0)))</f>
        <v>Unit</v>
      </c>
      <c r="F65" s="206">
        <v>1</v>
      </c>
      <c r="G65" s="197">
        <f ca="1">IF(ISERROR(OFFSET('HARGA SATUAN'!$I$6,MATCH(RAB!C65,'HARGA SATUAN'!$C$7:$C$1492,0),0)),0,OFFSET('HARGA SATUAN'!$I$6,MATCH(RAB!C65,'HARGA SATUAN'!$C$7:$C$1492,0),0))</f>
        <v>2270640</v>
      </c>
      <c r="H65" s="198">
        <f ca="1" t="shared" si="41"/>
        <v>0</v>
      </c>
      <c r="I65" s="198">
        <f ca="1" t="shared" si="42"/>
        <v>0</v>
      </c>
      <c r="J65" s="198">
        <f ca="1" t="shared" si="43"/>
        <v>2270640</v>
      </c>
      <c r="K65" s="227">
        <f ca="1" t="shared" si="44"/>
        <v>2270640</v>
      </c>
      <c r="L65" s="229"/>
      <c r="M65" s="229"/>
      <c r="N65" s="229"/>
      <c r="O65" s="228"/>
      <c r="P65" s="228"/>
      <c r="Q65" s="171"/>
      <c r="R65" s="164"/>
      <c r="S65" s="234"/>
      <c r="T65" s="168"/>
      <c r="U65" s="168"/>
      <c r="V65" s="168"/>
    </row>
    <row r="66" s="163" customFormat="1" spans="1:22">
      <c r="A66" s="164"/>
      <c r="B66" s="235"/>
      <c r="C66" s="236"/>
      <c r="D66" s="195" t="str">
        <f ca="1">IF(ISERROR(OFFSET('HARGA SATUAN'!$D$6,MATCH(RAB!C66,'HARGA SATUAN'!$C$7:$C$1492,0),0)),"",OFFSET('HARGA SATUAN'!$D$6,MATCH(RAB!C66,'HARGA SATUAN'!$C$7:$C$1492,0),0))</f>
        <v/>
      </c>
      <c r="E66" s="196" t="str">
        <f ca="1">IF(B66="+","Unit",IF(ISERROR(OFFSET('HARGA SATUAN'!$E$6,MATCH(RAB!C66,'HARGA SATUAN'!$C$7:$C$1492,0),0)),"",OFFSET('HARGA SATUAN'!$E$6,MATCH(RAB!C66,'HARGA SATUAN'!$C$7:$C$1492,0),0)))</f>
        <v/>
      </c>
      <c r="F66" s="206"/>
      <c r="G66" s="197">
        <f ca="1">IF(ISERROR(OFFSET('HARGA SATUAN'!$I$6,MATCH(RAB!C66,'HARGA SATUAN'!$C$7:$C$1492,0),0)),0,OFFSET('HARGA SATUAN'!$I$6,MATCH(RAB!C66,'HARGA SATUAN'!$C$7:$C$1492,0),0))</f>
        <v>0</v>
      </c>
      <c r="H66" s="198">
        <f ca="1" t="shared" ref="H66" si="45">IF(OR(D66="MDU",D66="MDU-KD"),(IF($O$3="RAB NON MDU","PLN KD",G66*F66)),0)</f>
        <v>0</v>
      </c>
      <c r="I66" s="198">
        <f ca="1" t="shared" ref="I66" si="46">IF(D66="HDW",G66*F66,0)</f>
        <v>0</v>
      </c>
      <c r="J66" s="198">
        <f ca="1" t="shared" ref="J66" si="47">IF(D66="JASA",G66*F66,0)</f>
        <v>0</v>
      </c>
      <c r="K66" s="227">
        <f ca="1" t="shared" ref="K66" si="48">SUM(H66:J66)</f>
        <v>0</v>
      </c>
      <c r="L66" s="229"/>
      <c r="M66" s="229"/>
      <c r="N66" s="229"/>
      <c r="O66" s="228"/>
      <c r="P66" s="228"/>
      <c r="Q66" s="171"/>
      <c r="R66" s="164"/>
      <c r="S66" s="234"/>
      <c r="T66" s="168"/>
      <c r="U66" s="168"/>
      <c r="V66" s="168"/>
    </row>
    <row r="67" spans="2:11">
      <c r="B67" s="237"/>
      <c r="C67" s="238"/>
      <c r="D67" s="195" t="str">
        <f ca="1">IF(ISERROR(OFFSET('HARGA SATUAN'!$D$6,MATCH(RAB!C67,'HARGA SATUAN'!$C$7:$C$1492,0),0)),"",OFFSET('HARGA SATUAN'!$D$6,MATCH(RAB!C67,'HARGA SATUAN'!$C$7:$C$1492,0),0))</f>
        <v/>
      </c>
      <c r="E67" s="196" t="str">
        <f ca="1">IF(B67="+","Unit",IF(ISERROR(OFFSET('HARGA SATUAN'!$E$6,MATCH(RAB!C67,'HARGA SATUAN'!$C$7:$C$1492,0),0)),"",OFFSET('HARGA SATUAN'!$E$6,MATCH(RAB!C67,'HARGA SATUAN'!$C$7:$C$1492,0),0)))</f>
        <v/>
      </c>
      <c r="F67" s="201"/>
      <c r="G67" s="197">
        <f ca="1">IF(ISERROR(OFFSET('HARGA SATUAN'!$I$6,MATCH(RAB!C67,'HARGA SATUAN'!$C$7:$C$1492,0),0)),0,OFFSET('HARGA SATUAN'!$I$6,MATCH(RAB!C67,'HARGA SATUAN'!$C$7:$C$1492,0),0))</f>
        <v>0</v>
      </c>
      <c r="H67" s="198">
        <f ca="1" t="shared" ref="H67" si="49">IF(OR(D67="MDU",D67="MDU-KD"),(IF($O$3="RAB NON MDU","PLN KD",G67*F67)),0)</f>
        <v>0</v>
      </c>
      <c r="I67" s="198">
        <f ca="1" t="shared" ref="I67:I68" si="50">IF(D67="HDW",G67*F67,0)</f>
        <v>0</v>
      </c>
      <c r="J67" s="198">
        <f ca="1" t="shared" ref="J67:J68" si="51">IF(D67="JASA",G67*F67,0)</f>
        <v>0</v>
      </c>
      <c r="K67" s="227">
        <f ca="1" t="shared" ref="K67:K70" si="52">SUM(H67:J67)</f>
        <v>0</v>
      </c>
    </row>
    <row r="68" spans="2:11">
      <c r="B68" s="239"/>
      <c r="C68" s="240" t="s">
        <v>1588</v>
      </c>
      <c r="D68" s="195" t="str">
        <f ca="1">IF(ISERROR(OFFSET('HARGA SATUAN'!$D$6,MATCH(RAB!C68,'HARGA SATUAN'!$C$7:$C$1492,0),0)),"",OFFSET('HARGA SATUAN'!$D$6,MATCH(RAB!C68,'HARGA SATUAN'!$C$7:$C$1492,0),0))</f>
        <v/>
      </c>
      <c r="E68" s="196" t="str">
        <f ca="1">IF(B68="+","Unit",IF(ISERROR(OFFSET('HARGA SATUAN'!$E$6,MATCH(RAB!C68,'HARGA SATUAN'!$C$7:$C$1492,0),0)),"",OFFSET('HARGA SATUAN'!$E$6,MATCH(RAB!C68,'HARGA SATUAN'!$C$7:$C$1492,0),0)))</f>
        <v/>
      </c>
      <c r="F68" s="241"/>
      <c r="G68" s="197">
        <f ca="1">IF(ISERROR(OFFSET('HARGA SATUAN'!$I$6,MATCH(RAB!C68,'HARGA SATUAN'!$C$7:$C$1492,0),0)),0,OFFSET('HARGA SATUAN'!$I$6,MATCH(RAB!C68,'HARGA SATUAN'!$C$7:$C$1492,0),0))</f>
        <v>0</v>
      </c>
      <c r="H68" s="198">
        <f ca="1" t="shared" ref="H68" si="53">IF(OR(D68="MDU",D68="MDU-KD"),(IF($O$3="RAB NON MDU","PLN KD",G68*F68)),0)</f>
        <v>0</v>
      </c>
      <c r="I68" s="198">
        <f ca="1" t="shared" si="50"/>
        <v>0</v>
      </c>
      <c r="J68" s="198">
        <f ca="1" t="shared" si="51"/>
        <v>0</v>
      </c>
      <c r="K68" s="227">
        <f ca="1" t="shared" si="52"/>
        <v>0</v>
      </c>
    </row>
    <row r="69" spans="2:11">
      <c r="B69" s="242">
        <v>1</v>
      </c>
      <c r="C69" s="243" t="s">
        <v>1448</v>
      </c>
      <c r="D69" s="244" t="str">
        <f ca="1">IF(ISERROR(OFFSET('HARGA SATUAN'!$D$6,MATCH(RAB!C69,'HARGA SATUAN'!$C$7:$C$1492,0),0)),"",OFFSET('HARGA SATUAN'!$D$6,MATCH(RAB!C69,'HARGA SATUAN'!$C$7:$C$1492,0),0))</f>
        <v>JASA</v>
      </c>
      <c r="E69" s="245" t="str">
        <f ca="1">IF(ISERROR(OFFSET('HARGA SATUAN'!$E$6,MATCH(RAB!C69,'HARGA SATUAN'!$C$7:$C$1492,0),0)),"",OFFSET('HARGA SATUAN'!$E$6,MATCH(RAB!C69,'HARGA SATUAN'!$C$7:$C$1492,0),0))</f>
        <v>Lot</v>
      </c>
      <c r="F69" s="246">
        <v>1</v>
      </c>
      <c r="G69" s="247">
        <f ca="1">IF(ISERROR(OFFSET('HARGA SATUAN'!$I$6,MATCH(RAB!C69,'HARGA SATUAN'!$C$7:$C$1492,0),0)),0,OFFSET('HARGA SATUAN'!$I$6,MATCH(RAB!C69,'HARGA SATUAN'!$C$7:$C$1492,0),0))</f>
        <v>0.025</v>
      </c>
      <c r="H69" s="248"/>
      <c r="I69" s="248"/>
      <c r="J69" s="248">
        <f ca="1">SUM(K15:K67)*G69</f>
        <v>2908576.3345</v>
      </c>
      <c r="K69" s="281">
        <f ca="1" t="shared" si="52"/>
        <v>2908576.3345</v>
      </c>
    </row>
    <row r="70" spans="2:11">
      <c r="B70" s="249"/>
      <c r="C70" s="250"/>
      <c r="D70" s="195" t="str">
        <f ca="1">IF(ISERROR(OFFSET('HARGA SATUAN'!$D$6,MATCH(RAB!C70,'HARGA SATUAN'!$C$7:$C$1492,0),0)),"",OFFSET('HARGA SATUAN'!$D$6,MATCH(RAB!C70,'HARGA SATUAN'!$C$7:$C$1492,0),0))</f>
        <v/>
      </c>
      <c r="E70" s="196" t="str">
        <f ca="1">IF(ISERROR(OFFSET('HARGA SATUAN'!$E$6,MATCH(RAB!C70,'HARGA SATUAN'!$C$7:$C$1492,0),0)),"",OFFSET('HARGA SATUAN'!$E$6,MATCH(RAB!C70,'HARGA SATUAN'!$C$7:$C$1492,0),0))</f>
        <v/>
      </c>
      <c r="F70" s="241"/>
      <c r="G70" s="197" t="str">
        <f ca="1">IF(ISERROR(OFFSET('HARGA SATUAN'!$I$6,MATCH(RAB!C70,'HARGA SATUAN'!$C$7:$C$1492,0),0)),"",OFFSET('HARGA SATUAN'!$I$6,MATCH(RAB!C70,'HARGA SATUAN'!$C$7:$C$1492,0),0))</f>
        <v/>
      </c>
      <c r="H70" s="198">
        <f ca="1">IF(OR(D70="MDU",D70="MDU-KD"),IF(G70="PLN",0,G70*F70),0)</f>
        <v>0</v>
      </c>
      <c r="I70" s="198">
        <f ca="1">IF(D70="HDW",IF(G70="PLN",0,G70*F70),0)</f>
        <v>0</v>
      </c>
      <c r="J70" s="198">
        <f ca="1">IF(D70="JASA",IF(G70="PLN",0,G70*F70),0)</f>
        <v>0</v>
      </c>
      <c r="K70" s="227">
        <f ca="1" t="shared" si="52"/>
        <v>0</v>
      </c>
    </row>
    <row r="71" ht="15.75" spans="2:11">
      <c r="B71" s="251"/>
      <c r="C71" s="252"/>
      <c r="D71" s="253"/>
      <c r="E71" s="254"/>
      <c r="F71" s="254"/>
      <c r="G71" s="254"/>
      <c r="H71" s="255"/>
      <c r="I71" s="255"/>
      <c r="J71" s="255"/>
      <c r="K71" s="282"/>
    </row>
    <row r="72" spans="2:11">
      <c r="B72" s="256"/>
      <c r="C72" s="257" t="s">
        <v>27</v>
      </c>
      <c r="D72" s="257"/>
      <c r="E72" s="257"/>
      <c r="F72" s="257"/>
      <c r="G72" s="258" t="s">
        <v>16</v>
      </c>
      <c r="H72" s="259">
        <f ca="1">SUM(H14:H70)</f>
        <v>91073000</v>
      </c>
      <c r="I72" s="259">
        <f ca="1">SUM(I14:I70)</f>
        <v>18701273.38</v>
      </c>
      <c r="J72" s="259">
        <f ca="1">SUM(J14:J70)</f>
        <v>9477356.3345</v>
      </c>
      <c r="K72" s="259">
        <f ca="1">SUM(K14:K70)</f>
        <v>119251629.7145</v>
      </c>
    </row>
    <row r="73" spans="2:11">
      <c r="B73" s="260"/>
      <c r="C73" s="261" t="s">
        <v>1589</v>
      </c>
      <c r="D73" s="261"/>
      <c r="E73" s="261"/>
      <c r="F73" s="261"/>
      <c r="G73" s="262" t="s">
        <v>16</v>
      </c>
      <c r="H73" s="263">
        <f ca="1">H72*0.11</f>
        <v>10018030</v>
      </c>
      <c r="I73" s="263">
        <f ca="1">I72*0.11</f>
        <v>2057140.0718</v>
      </c>
      <c r="J73" s="263">
        <f ca="1">J72*0.11</f>
        <v>1042509.196795</v>
      </c>
      <c r="K73" s="263">
        <f ca="1">K72*0.11</f>
        <v>13117679.268595</v>
      </c>
    </row>
    <row r="74" ht="15.75" spans="2:13">
      <c r="B74" s="260"/>
      <c r="C74" s="264" t="s">
        <v>29</v>
      </c>
      <c r="D74" s="264"/>
      <c r="E74" s="264"/>
      <c r="F74" s="264"/>
      <c r="G74" s="265" t="s">
        <v>16</v>
      </c>
      <c r="H74" s="266">
        <f ca="1">SUM(H72:H73)</f>
        <v>101091030</v>
      </c>
      <c r="I74" s="266">
        <f ca="1">SUM(I72:I73)</f>
        <v>20758413.4518</v>
      </c>
      <c r="J74" s="265">
        <f ca="1">SUM(J72:J73)</f>
        <v>10519865.531295</v>
      </c>
      <c r="K74" s="265">
        <f ca="1">SUM(K72:K73)</f>
        <v>132369308.983095</v>
      </c>
      <c r="M74" s="283"/>
    </row>
    <row r="75" spans="2:11">
      <c r="B75" s="267" t="str">
        <f ca="1">"Terbilang : "&amp;PROPER(IF(K74=0,"nol",IF(K74&lt;0,"minus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K74),"000000000000000"),1,3)=0,"",MID(TEXT(ABS(K74),"000000000000000"),1,1)&amp;" ratus "&amp;MID(TEXT(ABS(K74),"000000000000000"),2,1)&amp;" puluh "&amp;MID(TEXT(ABS(K74),"000000000000000"),3,1)&amp;" trilyun ")&amp;IF(--MID(TEXT(ABS(K74),"000000000000000"),4,3)=0,"",MID(TEXT(ABS(K74),"000000000000000"),4,1)&amp;" ratus "&amp;MID(TEXT(ABS(K74),"000000000000000"),5,1)&amp;" puluh "&amp;MID(TEXT(ABS(K74),"000000000000000"),6,1)&amp;" milyar ")&amp;IF(--MID(TEXT(ABS(K74),"000000000000000"),7,3)=0,"",MID(TEXT(ABS(K74),"000000000000000"),7,1)&amp;" ratus "&amp;MID(TEXT(ABS(K74),"000000000000000"),8,1)&amp;" puluh "&amp;MID(TEXT(ABS(K74),"000000000000000"),9,1)&amp;" juta ")&amp;IF(--MID(TEXT(ABS(K74),"000000000000000"),10,3)=0,"",IF(--MID(TEXT(ABS(K74),"000000000000000"),10,3)=1,"*",MID(TEXT(ABS(K74),"000000000000000"),10,1)&amp;" ratus "&amp;MID(TEXT(ABS(K74),"000000000000000"),11,1)&amp;" puluh ")&amp;MID(TEXT(ABS(K74),"000000000000000"),12,1)&amp;" ribu ")&amp;IF(--MID(TEXT(ABS(K74),"000000000000000"),13,3)=0,"",MID(TEXT(ABS(K74),"000000000000000"),13,1)&amp;" ratus "&amp;MID(TEXT(ABS(K74),"000000000000000"),14,1)&amp;" puluh "&amp;MID(TEXT(ABS(K74),"000000000000000"),15,1)),1,"satu"),2,"dua"),3,"tiga"),4,"empat"),5,"lima"),6,"enam"),7,"tujuh"),8,"delapan"),9,"sembilan"),"0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Seratus Tiga Puluh Dua Juta Tiga Ratus Enam Puluh Sembilan Ribu Tiga Ratus Sembilan Rupiah</v>
      </c>
      <c r="C75" s="268"/>
      <c r="D75" s="268"/>
      <c r="E75" s="268"/>
      <c r="F75" s="268"/>
      <c r="G75" s="268"/>
      <c r="H75" s="268"/>
      <c r="I75" s="268"/>
      <c r="J75" s="268"/>
      <c r="K75" s="284"/>
    </row>
    <row r="76" spans="2:11">
      <c r="B76" s="269"/>
      <c r="C76" s="270"/>
      <c r="D76" s="270"/>
      <c r="E76" s="270"/>
      <c r="F76" s="270"/>
      <c r="G76" s="270"/>
      <c r="H76" s="270"/>
      <c r="I76" s="270"/>
      <c r="J76" s="270"/>
      <c r="K76" s="285"/>
    </row>
    <row r="77" ht="15.75" spans="2:11">
      <c r="B77" s="271" t="str">
        <f>"Harga yang dipakai adalah "&amp;'HARGA SATUAN'!I5&amp;""</f>
        <v>Harga yang dipakai adalah RAB HSS 2023</v>
      </c>
      <c r="C77" s="272"/>
      <c r="D77" s="273"/>
      <c r="E77" s="273"/>
      <c r="F77" s="273"/>
      <c r="G77" s="274"/>
      <c r="H77" s="274"/>
      <c r="I77" s="274"/>
      <c r="J77" s="274"/>
      <c r="K77" s="286"/>
    </row>
    <row r="78" spans="3:7">
      <c r="C78" s="275"/>
      <c r="E78" s="276"/>
      <c r="F78" s="276"/>
      <c r="G78" s="276"/>
    </row>
    <row r="79" spans="3:11">
      <c r="C79" s="165"/>
      <c r="E79" s="276"/>
      <c r="F79" s="276"/>
      <c r="G79" s="276"/>
      <c r="H79" s="277"/>
      <c r="I79" s="277"/>
      <c r="J79" s="287"/>
      <c r="K79" s="287"/>
    </row>
    <row r="80" spans="3:11">
      <c r="C80" s="165"/>
      <c r="E80" s="276"/>
      <c r="F80" s="276"/>
      <c r="G80" s="276"/>
      <c r="H80" s="278"/>
      <c r="I80" s="288" t="s">
        <v>1590</v>
      </c>
      <c r="J80" s="288"/>
      <c r="K80" s="288"/>
    </row>
    <row r="81" spans="3:11">
      <c r="C81" s="165"/>
      <c r="E81" s="276"/>
      <c r="F81" s="276"/>
      <c r="G81" s="276"/>
      <c r="H81" s="278"/>
      <c r="I81" s="288" t="s">
        <v>1591</v>
      </c>
      <c r="J81" s="288"/>
      <c r="K81" s="288"/>
    </row>
    <row r="82" spans="3:11">
      <c r="C82" s="165"/>
      <c r="E82" s="276"/>
      <c r="F82" s="276"/>
      <c r="G82" s="276"/>
      <c r="H82" s="279"/>
      <c r="I82" s="289"/>
      <c r="J82" s="289"/>
      <c r="K82" s="289"/>
    </row>
    <row r="83" spans="3:11">
      <c r="C83" s="165"/>
      <c r="E83" s="276"/>
      <c r="F83" s="276"/>
      <c r="G83" s="276"/>
      <c r="H83" s="279"/>
      <c r="I83" s="279"/>
      <c r="J83" s="279"/>
      <c r="K83" s="279"/>
    </row>
    <row r="84" spans="3:11">
      <c r="C84" s="165"/>
      <c r="E84" s="276"/>
      <c r="F84" s="276"/>
      <c r="G84" s="276"/>
      <c r="H84" s="279"/>
      <c r="I84" s="279"/>
      <c r="J84" s="279"/>
      <c r="K84" s="279"/>
    </row>
    <row r="85" spans="3:11">
      <c r="C85" s="165"/>
      <c r="E85" s="276"/>
      <c r="F85" s="276"/>
      <c r="G85" s="276"/>
      <c r="H85" s="279"/>
      <c r="I85" s="279"/>
      <c r="J85" s="279"/>
      <c r="K85" s="279"/>
    </row>
    <row r="86" spans="3:11">
      <c r="C86" s="165"/>
      <c r="E86" s="276"/>
      <c r="F86" s="276"/>
      <c r="G86" s="276"/>
      <c r="H86" s="280"/>
      <c r="I86" s="288" t="s">
        <v>1592</v>
      </c>
      <c r="J86" s="288"/>
      <c r="K86" s="288"/>
    </row>
    <row r="87" spans="3:11">
      <c r="C87" s="275"/>
      <c r="E87" s="276"/>
      <c r="F87" s="276"/>
      <c r="G87" s="276"/>
      <c r="H87" s="279"/>
      <c r="I87" s="279"/>
      <c r="J87" s="279"/>
      <c r="K87" s="279"/>
    </row>
    <row r="88" spans="3:11">
      <c r="C88" s="275"/>
      <c r="E88" s="276"/>
      <c r="F88" s="276"/>
      <c r="G88" s="276"/>
      <c r="H88" s="279"/>
      <c r="I88" s="279"/>
      <c r="J88" s="279"/>
      <c r="K88" s="279"/>
    </row>
    <row r="89" spans="3:11">
      <c r="C89" s="275"/>
      <c r="E89" s="276"/>
      <c r="F89" s="276"/>
      <c r="G89" s="276"/>
      <c r="H89" s="279"/>
      <c r="I89" s="279"/>
      <c r="J89" s="279"/>
      <c r="K89" s="279"/>
    </row>
  </sheetData>
  <sheetProtection sort="0" autoFilter="0"/>
  <protectedRanges>
    <protectedRange sqref="B67" name="Range1_1"/>
    <protectedRange sqref="F67" name="Range1_1_3"/>
    <protectedRange sqref="F15" name="Range1_1_2_2"/>
    <protectedRange sqref="B66:C66" name="Range1_1_5"/>
    <protectedRange sqref="B50:C52 B19:B21 B43:B49 B59:C61 B62 B23:C28 B29 B30:C34 B36:C39 B40 B41:C42 B53 B54:C56 B57:B58 B63:C63 B64:B65" name="Range1_1_2"/>
    <protectedRange sqref="B15 B22:C22 C19:C21 C40 B35:C35" name="Range1_6"/>
    <protectedRange sqref="C53" name="Range1_1_2_3"/>
    <protectedRange sqref="B16:B18" name="Range1_1_1_1_1"/>
    <protectedRange sqref="C18" name="Range1_6_1_2"/>
    <protectedRange sqref="C16:C17" name="Range1_1_2_12"/>
    <protectedRange sqref="C62 C58 C65" name="Range1_1_2_11"/>
    <protectedRange sqref="C45" name="Range1_1_3_2"/>
    <protectedRange sqref="C46" name="Range1_1_3_3"/>
    <protectedRange sqref="C47" name="Range1_1_3_4"/>
    <protectedRange sqref="C48" name="Range1_1_3_5"/>
    <protectedRange sqref="C49" name="Range1_1_3_6"/>
  </protectedRanges>
  <mergeCells count="22">
    <mergeCell ref="B4:K4"/>
    <mergeCell ref="G6:K6"/>
    <mergeCell ref="H11:K11"/>
    <mergeCell ref="C72:F72"/>
    <mergeCell ref="C73:F73"/>
    <mergeCell ref="C74:F74"/>
    <mergeCell ref="H79:K79"/>
    <mergeCell ref="I80:K80"/>
    <mergeCell ref="I81:K81"/>
    <mergeCell ref="I86:K86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75:K76"/>
    <mergeCell ref="O3:P4"/>
  </mergeCells>
  <conditionalFormatting sqref="C44">
    <cfRule type="cellIs" dxfId="0" priority="8" operator="equal">
      <formula>0</formula>
    </cfRule>
  </conditionalFormatting>
  <conditionalFormatting sqref="C45">
    <cfRule type="cellIs" dxfId="0" priority="6" operator="equal">
      <formula>0</formula>
    </cfRule>
  </conditionalFormatting>
  <conditionalFormatting sqref="C46">
    <cfRule type="cellIs" dxfId="0" priority="5" operator="equal">
      <formula>0</formula>
    </cfRule>
  </conditionalFormatting>
  <conditionalFormatting sqref="C47">
    <cfRule type="cellIs" dxfId="0" priority="4" operator="equal">
      <formula>0</formula>
    </cfRule>
  </conditionalFormatting>
  <conditionalFormatting sqref="C48">
    <cfRule type="cellIs" dxfId="0" priority="3" operator="equal">
      <formula>0</formula>
    </cfRule>
  </conditionalFormatting>
  <conditionalFormatting sqref="C49">
    <cfRule type="cellIs" dxfId="0" priority="2" operator="equal">
      <formula>0</formula>
    </cfRule>
  </conditionalFormatting>
  <conditionalFormatting sqref="C50">
    <cfRule type="cellIs" dxfId="0" priority="10" operator="equal">
      <formula>0</formula>
    </cfRule>
  </conditionalFormatting>
  <conditionalFormatting sqref="C53">
    <cfRule type="cellIs" dxfId="0" priority="12" operator="equal">
      <formula>0</formula>
    </cfRule>
  </conditionalFormatting>
  <conditionalFormatting sqref="C59">
    <cfRule type="cellIs" dxfId="0" priority="44" operator="equal">
      <formula>0</formula>
    </cfRule>
  </conditionalFormatting>
  <conditionalFormatting sqref="C67">
    <cfRule type="cellIs" dxfId="0" priority="217" operator="equal">
      <formula>0</formula>
    </cfRule>
  </conditionalFormatting>
  <conditionalFormatting sqref="C54:C55">
    <cfRule type="cellIs" dxfId="0" priority="45" operator="equal">
      <formula>0</formula>
    </cfRule>
  </conditionalFormatting>
  <conditionalFormatting sqref="C57:C58">
    <cfRule type="cellIs" dxfId="0" priority="9" operator="equal">
      <formula>0</formula>
    </cfRule>
  </conditionalFormatting>
  <conditionalFormatting sqref="C64:C65">
    <cfRule type="cellIs" dxfId="0" priority="7" operator="equal">
      <formula>0</formula>
    </cfRule>
  </conditionalFormatting>
  <conditionalFormatting sqref="F21:F39">
    <cfRule type="cellIs" dxfId="0" priority="13" stopIfTrue="1" operator="equal">
      <formula>0</formula>
    </cfRule>
  </conditionalFormatting>
  <conditionalFormatting sqref="F54:F59">
    <cfRule type="cellIs" dxfId="0" priority="1" stopIfTrue="1" operator="equal">
      <formula>0</formula>
    </cfRule>
  </conditionalFormatting>
  <conditionalFormatting sqref="G1:G13">
    <cfRule type="cellIs" dxfId="0" priority="47" stopIfTrue="1" operator="equal">
      <formula>0</formula>
    </cfRule>
  </conditionalFormatting>
  <conditionalFormatting sqref="E1:E3 H12:I12 O13 H67:K71 G68:H68 E70:H70 E71:F71 E5:E34 F14:K20 S14:V66 E60:K66">
    <cfRule type="cellIs" dxfId="0" priority="1020" stopIfTrue="1" operator="equal">
      <formula>0</formula>
    </cfRule>
  </conditionalFormatting>
  <conditionalFormatting sqref="C15:C17 C62">
    <cfRule type="cellIs" dxfId="0" priority="43" operator="equal">
      <formula>0</formula>
    </cfRule>
  </conditionalFormatting>
  <conditionalFormatting sqref="G21:K34">
    <cfRule type="cellIs" dxfId="0" priority="23" stopIfTrue="1" operator="equal">
      <formula>0</formula>
    </cfRule>
  </conditionalFormatting>
  <conditionalFormatting sqref="E40:K53 E35:E39 G35:K39 E54:E59 G54:K59">
    <cfRule type="cellIs" dxfId="0" priority="14" stopIfTrue="1" operator="equal">
      <formula>0</formula>
    </cfRule>
  </conditionalFormatting>
  <conditionalFormatting sqref="E67:G69">
    <cfRule type="cellIs" dxfId="0" priority="216" stopIfTrue="1" operator="equal">
      <formula>0</formula>
    </cfRule>
  </conditionalFormatting>
  <conditionalFormatting sqref="G70:G65536 E75:E65536">
    <cfRule type="cellIs" dxfId="0" priority="154" stopIfTrue="1" operator="equal">
      <formula>0</formula>
    </cfRule>
  </conditionalFormatting>
  <dataValidations count="3">
    <dataValidation type="list" allowBlank="1" showInputMessage="1" showErrorMessage="1" errorTitle="PERINGATAN!!!" error="HARGA YANG DIPAKAI SALAH...." sqref="O3">
      <formula1>$U$1:$U$4</formula1>
    </dataValidation>
    <dataValidation allowBlank="1" showInputMessage="1" showErrorMessage="1" errorTitle="PERINGATAN!!!" error="HARGA YANG DIPAKAI SALAH...." sqref="Q3"/>
    <dataValidation allowBlank="1" showInputMessage="1" showErrorMessage="1" errorTitle="PERINGATAN !!!" error="MDU / UPAH SALAH BOZ...." sqref="O11:Q11 F19:F53 F62:F66 H14:K71"/>
  </dataValidations>
  <printOptions horizontalCentered="1"/>
  <pageMargins left="0.275590551181102" right="0.3" top="0.31496062992126" bottom="0.590551181102362" header="0.31496062992126" footer="0.31496062992126"/>
  <pageSetup paperSize="9" scale="56" fitToHeight="30" orientation="portrait" horizontalDpi="1200" verticalDpi="1200"/>
  <headerFooter/>
  <colBreaks count="1" manualBreakCount="1">
    <brk id="11" max="1048575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41" master="">
    <arrUserId title="Range1" rangeCreator="" othersAccessPermission="edit"/>
  </rangeList>
  <rangeList sheetStid="39" master=""/>
  <rangeList sheetStid="29" master=""/>
  <rangeList sheetStid="65" master=""/>
  <rangeList sheetStid="10" master="">
    <arrUserId title="Range1" rangeCreator="" othersAccessPermission="edit"/>
    <arrUserId title="Range1_1" rangeCreator="" othersAccessPermission="edit"/>
    <arrUserId title="Range1_1_1" rangeCreator="" othersAccessPermission="edit"/>
    <arrUserId title="Range1_1_3" rangeCreator="" othersAccessPermission="edit"/>
  </rangeList>
  <rangeList sheetStid="60" master=""/>
  <rangeList sheetStid="59" master=""/>
  <rangeList sheetStid="54" master=""/>
  <rangeList sheetStid="11" master="">
    <arrUserId title="Range1_1" rangeCreator="" othersAccessPermission="edit"/>
    <arrUserId title="Range1_1_3" rangeCreator="" othersAccessPermission="edit"/>
    <arrUserId title="Range1_1_2_2" rangeCreator="" othersAccessPermission="edit"/>
    <arrUserId title="Range1_1_5" rangeCreator="" othersAccessPermission="edit"/>
    <arrUserId title="Range1_1_2" rangeCreator="" othersAccessPermission="edit"/>
    <arrUserId title="Range1_6" rangeCreator="" othersAccessPermission="edit"/>
    <arrUserId title="Range1_1_2_3" rangeCreator="" othersAccessPermission="edit"/>
    <arrUserId title="Range1_1_1_1_1" rangeCreator="" othersAccessPermission="edit"/>
    <arrUserId title="Range1_6_1_2" rangeCreator="" othersAccessPermission="edit"/>
    <arrUserId title="Range1_1_2_12" rangeCreator="" othersAccessPermission="edit"/>
    <arrUserId title="Range1_1_2_11" rangeCreator="" othersAccessPermission="edit"/>
    <arrUserId title="Range1_1_3_2" rangeCreator="" othersAccessPermission="edit"/>
    <arrUserId title="Range1_1_3_3" rangeCreator="" othersAccessPermission="edit"/>
    <arrUserId title="Range1_1_3_4" rangeCreator="" othersAccessPermission="edit"/>
    <arrUserId title="Range1_1_3_5" rangeCreator="" othersAccessPermission="edit"/>
    <arrUserId title="Range1_1_3_6" rangeCreator="" othersAccessPermission="edit"/>
  </rangeList>
  <rangeList sheetStid="91" master=""/>
  <rangeList sheetStid="92" master=""/>
  <rangeList sheetStid="93" master=""/>
  <rangeList sheetStid="6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Big Boss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 </vt:lpstr>
      <vt:lpstr>PETA</vt:lpstr>
      <vt:lpstr>SLD </vt:lpstr>
      <vt:lpstr>PDL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angga.rajasa</cp:lastModifiedBy>
  <dcterms:created xsi:type="dcterms:W3CDTF">2011-02-06T11:57:00Z</dcterms:created>
  <cp:lastPrinted>2023-02-27T08:00:00Z</cp:lastPrinted>
  <dcterms:modified xsi:type="dcterms:W3CDTF">2023-11-29T06:08:14Z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885A845C74B34F688A7991572580AD7D_12</vt:lpwstr>
  </property>
  <property fmtid="{D5CDD505-2E9C-101B-9397-08002B2CF9AE}" pid="3" name="KSOProductBuildVer">
    <vt:lpwstr>1033-12.2.0.13306</vt:lpwstr>
  </property>
</Properties>
</file>