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2023\AMS PBPD\24. PB TSEL-DMK717-TLOGOREJOKARANGAWEN\"/>
    </mc:Choice>
  </mc:AlternateContent>
  <bookViews>
    <workbookView xWindow="-120" yWindow="-120" windowWidth="20730" windowHeight="11160" tabRatio="859" firstSheet="1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RAB!$A$1:$K$82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" i="11" l="1"/>
  <c r="F42" i="11"/>
  <c r="F41" i="11"/>
  <c r="F40" i="11"/>
  <c r="F39" i="11"/>
  <c r="F38" i="11"/>
  <c r="F37" i="11"/>
  <c r="F36" i="11"/>
  <c r="F35" i="11"/>
  <c r="F34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F55" i="11" l="1"/>
  <c r="F54" i="11"/>
  <c r="F53" i="11"/>
  <c r="F52" i="11"/>
  <c r="D21" i="11"/>
  <c r="E21" i="11"/>
  <c r="D22" i="11"/>
  <c r="E22" i="11"/>
  <c r="D23" i="11"/>
  <c r="E23" i="11"/>
  <c r="D24" i="11"/>
  <c r="E24" i="11"/>
  <c r="D25" i="11"/>
  <c r="E25" i="11"/>
  <c r="D26" i="11"/>
  <c r="E26" i="11"/>
  <c r="D27" i="11"/>
  <c r="E27" i="11"/>
  <c r="D28" i="11"/>
  <c r="D29" i="11"/>
  <c r="D30" i="11"/>
  <c r="G17" i="11" l="1"/>
  <c r="G18" i="11"/>
  <c r="H18" i="11"/>
  <c r="I18" i="11"/>
  <c r="J18" i="11"/>
  <c r="G19" i="11"/>
  <c r="G20" i="11"/>
  <c r="G21" i="11"/>
  <c r="G22" i="11"/>
  <c r="H22" i="11" s="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I41" i="11" s="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H29" i="11"/>
  <c r="H30" i="11"/>
  <c r="H32" i="11"/>
  <c r="I33" i="11"/>
  <c r="H34" i="11"/>
  <c r="H35" i="11"/>
  <c r="J36" i="11"/>
  <c r="H37" i="11"/>
  <c r="H38" i="11"/>
  <c r="H39" i="11"/>
  <c r="H40" i="11"/>
  <c r="H42" i="11"/>
  <c r="H43" i="11"/>
  <c r="D45" i="11"/>
  <c r="I45" i="11" s="1"/>
  <c r="E45" i="11"/>
  <c r="D46" i="11"/>
  <c r="H46" i="11" s="1"/>
  <c r="E46" i="11"/>
  <c r="D47" i="11"/>
  <c r="E47" i="11"/>
  <c r="D48" i="11"/>
  <c r="E48" i="11"/>
  <c r="D49" i="11"/>
  <c r="H49" i="11" s="1"/>
  <c r="E49" i="11"/>
  <c r="D50" i="11"/>
  <c r="H50" i="11" s="1"/>
  <c r="E50" i="11"/>
  <c r="D51" i="11"/>
  <c r="H51" i="11" s="1"/>
  <c r="E51" i="11"/>
  <c r="D52" i="11"/>
  <c r="E52" i="11"/>
  <c r="D53" i="11"/>
  <c r="I53" i="11" s="1"/>
  <c r="E53" i="11"/>
  <c r="D54" i="11"/>
  <c r="E54" i="11"/>
  <c r="D55" i="11"/>
  <c r="E55" i="11"/>
  <c r="D56" i="11"/>
  <c r="E56" i="11"/>
  <c r="D57" i="11"/>
  <c r="H57" i="11" s="1"/>
  <c r="E57" i="11"/>
  <c r="D58" i="11"/>
  <c r="H58" i="11" s="1"/>
  <c r="E58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44" i="11"/>
  <c r="H28" i="11"/>
  <c r="A28" i="11"/>
  <c r="H27" i="11"/>
  <c r="A27" i="11"/>
  <c r="J26" i="11"/>
  <c r="A26" i="11"/>
  <c r="H25" i="11"/>
  <c r="A25" i="11"/>
  <c r="H24" i="11"/>
  <c r="A24" i="11"/>
  <c r="I23" i="11"/>
  <c r="A23" i="11"/>
  <c r="A22" i="11"/>
  <c r="A45" i="11"/>
  <c r="K18" i="11" l="1"/>
  <c r="H54" i="11"/>
  <c r="H47" i="11"/>
  <c r="H55" i="11"/>
  <c r="J44" i="11"/>
  <c r="J56" i="11"/>
  <c r="H52" i="11"/>
  <c r="J48" i="11"/>
  <c r="H31" i="11"/>
  <c r="I56" i="11"/>
  <c r="H53" i="11"/>
  <c r="J51" i="11"/>
  <c r="I48" i="11"/>
  <c r="H45" i="11"/>
  <c r="I44" i="11"/>
  <c r="H41" i="11"/>
  <c r="J39" i="11"/>
  <c r="I36" i="11"/>
  <c r="H33" i="11"/>
  <c r="J31" i="11"/>
  <c r="I26" i="11"/>
  <c r="H23" i="11"/>
  <c r="H56" i="11"/>
  <c r="J54" i="11"/>
  <c r="I51" i="11"/>
  <c r="H48" i="11"/>
  <c r="J46" i="11"/>
  <c r="H44" i="11"/>
  <c r="J42" i="11"/>
  <c r="I39" i="11"/>
  <c r="H36" i="11"/>
  <c r="J34" i="11"/>
  <c r="I31" i="11"/>
  <c r="H26" i="11"/>
  <c r="J24" i="11"/>
  <c r="J57" i="11"/>
  <c r="I54" i="11"/>
  <c r="J49" i="11"/>
  <c r="I46" i="11"/>
  <c r="I42" i="11"/>
  <c r="J37" i="11"/>
  <c r="I34" i="11"/>
  <c r="J29" i="11"/>
  <c r="J27" i="11"/>
  <c r="I24" i="11"/>
  <c r="I57" i="11"/>
  <c r="J52" i="11"/>
  <c r="I49" i="11"/>
  <c r="J40" i="11"/>
  <c r="I37" i="11"/>
  <c r="J32" i="11"/>
  <c r="I29" i="11"/>
  <c r="I27" i="11"/>
  <c r="J22" i="11"/>
  <c r="J55" i="11"/>
  <c r="I52" i="11"/>
  <c r="J47" i="11"/>
  <c r="J43" i="11"/>
  <c r="I40" i="11"/>
  <c r="J35" i="11"/>
  <c r="I32" i="11"/>
  <c r="J25" i="11"/>
  <c r="I22" i="11"/>
  <c r="J58" i="11"/>
  <c r="I55" i="11"/>
  <c r="J50" i="11"/>
  <c r="I47" i="11"/>
  <c r="I43" i="11"/>
  <c r="J38" i="11"/>
  <c r="I35" i="11"/>
  <c r="J30" i="11"/>
  <c r="J28" i="11"/>
  <c r="I25" i="11"/>
  <c r="I58" i="11"/>
  <c r="J53" i="11"/>
  <c r="I50" i="11"/>
  <c r="J45" i="11"/>
  <c r="J41" i="11"/>
  <c r="I38" i="11"/>
  <c r="J33" i="11"/>
  <c r="I30" i="11"/>
  <c r="I28" i="11"/>
  <c r="J23" i="11"/>
  <c r="A49" i="11"/>
  <c r="K34" i="11" l="1"/>
  <c r="K42" i="11"/>
  <c r="K56" i="11"/>
  <c r="K46" i="11"/>
  <c r="K23" i="11"/>
  <c r="K37" i="11"/>
  <c r="K44" i="11"/>
  <c r="K24" i="11"/>
  <c r="K47" i="11"/>
  <c r="K30" i="11"/>
  <c r="K50" i="11"/>
  <c r="K35" i="11"/>
  <c r="K55" i="11"/>
  <c r="K40" i="11"/>
  <c r="K28" i="11"/>
  <c r="K32" i="11"/>
  <c r="K52" i="11"/>
  <c r="K57" i="11"/>
  <c r="K38" i="11"/>
  <c r="K43" i="11"/>
  <c r="K58" i="11"/>
  <c r="K49" i="11"/>
  <c r="K54" i="11"/>
  <c r="K36" i="11"/>
  <c r="K22" i="11"/>
  <c r="K31" i="11"/>
  <c r="K29" i="11"/>
  <c r="K39" i="11"/>
  <c r="K25" i="11"/>
  <c r="K51" i="11"/>
  <c r="K27" i="11"/>
  <c r="K53" i="11"/>
  <c r="K48" i="11"/>
  <c r="K26" i="11"/>
  <c r="K41" i="11"/>
  <c r="K33" i="11"/>
  <c r="K45" i="1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E59" i="11"/>
  <c r="D59" i="11"/>
  <c r="H59" i="11" s="1"/>
  <c r="A58" i="11"/>
  <c r="A56" i="11"/>
  <c r="A54" i="11"/>
  <c r="A52" i="11"/>
  <c r="A51" i="11"/>
  <c r="T7" i="54"/>
  <c r="K6" i="60"/>
  <c r="D19" i="60"/>
  <c r="D22" i="59"/>
  <c r="K8" i="60" s="1"/>
  <c r="D19" i="59"/>
  <c r="D8" i="60" s="1"/>
  <c r="D18" i="59"/>
  <c r="D21" i="59"/>
  <c r="K7" i="60" s="1"/>
  <c r="K19" i="60"/>
  <c r="K18" i="60"/>
  <c r="K17" i="60"/>
  <c r="D17" i="60"/>
  <c r="D18" i="60"/>
  <c r="D20" i="60" s="1"/>
  <c r="D6" i="60"/>
  <c r="A46" i="11"/>
  <c r="E16" i="11"/>
  <c r="J16" i="11"/>
  <c r="A16" i="11"/>
  <c r="A21" i="11"/>
  <c r="E20" i="11"/>
  <c r="D5" i="60"/>
  <c r="K5" i="60" s="1"/>
  <c r="F3" i="54"/>
  <c r="D8" i="59"/>
  <c r="D9" i="59" s="1"/>
  <c r="K7" i="54" s="1"/>
  <c r="G15" i="11"/>
  <c r="E15" i="11"/>
  <c r="D15" i="11"/>
  <c r="J15" i="11" s="1"/>
  <c r="A15" i="11"/>
  <c r="E17" i="11"/>
  <c r="D17" i="11"/>
  <c r="A17" i="11"/>
  <c r="D19" i="11"/>
  <c r="E19" i="11"/>
  <c r="D62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9" i="11"/>
  <c r="G61" i="11"/>
  <c r="E61" i="11"/>
  <c r="D61" i="11"/>
  <c r="H61" i="11" s="1"/>
  <c r="E62" i="11"/>
  <c r="D63" i="11"/>
  <c r="H63" i="11" s="1"/>
  <c r="E63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 s="1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K15" i="39" s="1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63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59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70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N1362" i="10"/>
  <c r="N1357" i="10"/>
  <c r="N1349" i="10"/>
  <c r="N1332" i="10"/>
  <c r="N1316" i="10"/>
  <c r="N1309" i="10"/>
  <c r="N1258" i="10"/>
  <c r="G62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C294" i="29"/>
  <c r="D294" i="29" s="1"/>
  <c r="F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E306" i="29" s="1"/>
  <c r="N1435" i="10"/>
  <c r="C274" i="29"/>
  <c r="D274" i="29" s="1"/>
  <c r="C313" i="29"/>
  <c r="D313" i="29" s="1"/>
  <c r="C232" i="29"/>
  <c r="D232" i="29" s="1"/>
  <c r="C229" i="29"/>
  <c r="D229" i="29" s="1"/>
  <c r="C292" i="29"/>
  <c r="D292" i="29" s="1"/>
  <c r="E292" i="29" s="1"/>
  <c r="C256" i="29"/>
  <c r="D256" i="29" s="1"/>
  <c r="F256" i="29" s="1"/>
  <c r="C288" i="29"/>
  <c r="D288" i="29" s="1"/>
  <c r="C321" i="29"/>
  <c r="D321" i="29" s="1"/>
  <c r="E321" i="29" s="1"/>
  <c r="C285" i="29"/>
  <c r="D285" i="29" s="1"/>
  <c r="C247" i="29"/>
  <c r="D247" i="29" s="1"/>
  <c r="C233" i="29"/>
  <c r="D233" i="29" s="1"/>
  <c r="E233" i="29" s="1"/>
  <c r="C303" i="29"/>
  <c r="D303" i="29" s="1"/>
  <c r="C300" i="29"/>
  <c r="D300" i="29" s="1"/>
  <c r="C271" i="29"/>
  <c r="D271" i="29" s="1"/>
  <c r="E271" i="29" s="1"/>
  <c r="C239" i="29"/>
  <c r="D239" i="29" s="1"/>
  <c r="C249" i="29"/>
  <c r="D249" i="29" s="1"/>
  <c r="F249" i="29" s="1"/>
  <c r="C280" i="29"/>
  <c r="D280" i="29" s="1"/>
  <c r="F280" i="29" s="1"/>
  <c r="C308" i="29"/>
  <c r="D308" i="29" s="1"/>
  <c r="C311" i="29"/>
  <c r="D311" i="29" s="1"/>
  <c r="C281" i="29"/>
  <c r="D281" i="29" s="1"/>
  <c r="F281" i="29" s="1"/>
  <c r="C244" i="29"/>
  <c r="D244" i="29" s="1"/>
  <c r="F244" i="29" s="1"/>
  <c r="C273" i="29"/>
  <c r="D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E305" i="29" s="1"/>
  <c r="C309" i="29"/>
  <c r="D309" i="29" s="1"/>
  <c r="C227" i="29"/>
  <c r="D227" i="29" s="1"/>
  <c r="C284" i="29"/>
  <c r="D284" i="29" s="1"/>
  <c r="C265" i="29"/>
  <c r="D265" i="29" s="1"/>
  <c r="C318" i="29"/>
  <c r="D318" i="29" s="1"/>
  <c r="E318" i="29" s="1"/>
  <c r="C267" i="29"/>
  <c r="D267" i="29" s="1"/>
  <c r="E267" i="29" s="1"/>
  <c r="C266" i="29"/>
  <c r="D266" i="29" s="1"/>
  <c r="E266" i="29" s="1"/>
  <c r="C282" i="29"/>
  <c r="D282" i="29" s="1"/>
  <c r="F282" i="29" s="1"/>
  <c r="C290" i="29"/>
  <c r="D290" i="29" s="1"/>
  <c r="C243" i="29"/>
  <c r="D243" i="29" s="1"/>
  <c r="C268" i="29"/>
  <c r="D268" i="29" s="1"/>
  <c r="C234" i="29"/>
  <c r="D234" i="29" s="1"/>
  <c r="C253" i="29"/>
  <c r="D253" i="29" s="1"/>
  <c r="E253" i="29" s="1"/>
  <c r="C277" i="29"/>
  <c r="D277" i="29" s="1"/>
  <c r="E277" i="29" s="1"/>
  <c r="C302" i="29"/>
  <c r="D302" i="29" s="1"/>
  <c r="C286" i="29"/>
  <c r="D286" i="29" s="1"/>
  <c r="E286" i="29" s="1"/>
  <c r="C315" i="29"/>
  <c r="D315" i="29" s="1"/>
  <c r="F315" i="29" s="1"/>
  <c r="C314" i="29"/>
  <c r="D314" i="29" s="1"/>
  <c r="N9" i="10"/>
  <c r="C228" i="29"/>
  <c r="D228" i="29" s="1"/>
  <c r="E228" i="29" s="1"/>
  <c r="C252" i="29"/>
  <c r="D252" i="29" s="1"/>
  <c r="F252" i="29" s="1"/>
  <c r="C296" i="29"/>
  <c r="D296" i="29" s="1"/>
  <c r="E296" i="29" s="1"/>
  <c r="C299" i="29"/>
  <c r="D299" i="29" s="1"/>
  <c r="C316" i="29"/>
  <c r="D316" i="29" s="1"/>
  <c r="C275" i="29"/>
  <c r="D275" i="29" s="1"/>
  <c r="C317" i="29"/>
  <c r="D317" i="29" s="1"/>
  <c r="C250" i="29"/>
  <c r="D250" i="29" s="1"/>
  <c r="C261" i="29"/>
  <c r="D261" i="29" s="1"/>
  <c r="E261" i="29" s="1"/>
  <c r="C278" i="29"/>
  <c r="D278" i="29" s="1"/>
  <c r="F278" i="29" s="1"/>
  <c r="C235" i="29"/>
  <c r="D235" i="29" s="1"/>
  <c r="C264" i="29"/>
  <c r="D264" i="29" s="1"/>
  <c r="C270" i="29"/>
  <c r="D270" i="29" s="1"/>
  <c r="E270" i="29" s="1"/>
  <c r="C287" i="29"/>
  <c r="D287" i="29" s="1"/>
  <c r="C236" i="29"/>
  <c r="D236" i="29" s="1"/>
  <c r="C298" i="29"/>
  <c r="D298" i="29" s="1"/>
  <c r="E298" i="29" s="1"/>
  <c r="C293" i="29"/>
  <c r="D293" i="29" s="1"/>
  <c r="C263" i="29"/>
  <c r="D263" i="29" s="1"/>
  <c r="F263" i="29" s="1"/>
  <c r="C246" i="29"/>
  <c r="D246" i="29" s="1"/>
  <c r="F246" i="29" s="1"/>
  <c r="C251" i="29"/>
  <c r="D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E324" i="29" s="1"/>
  <c r="L147" i="10"/>
  <c r="N147" i="10"/>
  <c r="P204" i="10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C59" i="39"/>
  <c r="D59" i="39" s="1"/>
  <c r="E59" i="39" s="1"/>
  <c r="C57" i="39"/>
  <c r="D57" i="39" s="1"/>
  <c r="E57" i="39" s="1"/>
  <c r="F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E242" i="29" s="1"/>
  <c r="C272" i="29"/>
  <c r="D272" i="29" s="1"/>
  <c r="F272" i="29" s="1"/>
  <c r="C307" i="29"/>
  <c r="D307" i="29" s="1"/>
  <c r="C258" i="29"/>
  <c r="D258" i="29" s="1"/>
  <c r="C312" i="29"/>
  <c r="D312" i="29" s="1"/>
  <c r="E312" i="29" s="1"/>
  <c r="C241" i="29"/>
  <c r="D241" i="29" s="1"/>
  <c r="F241" i="29" s="1"/>
  <c r="C248" i="29"/>
  <c r="D248" i="29" s="1"/>
  <c r="E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F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C225" i="29"/>
  <c r="D225" i="29" s="1"/>
  <c r="E225" i="29" s="1"/>
  <c r="C259" i="29"/>
  <c r="D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C350" i="29"/>
  <c r="D350" i="29" s="1"/>
  <c r="E350" i="29" s="1"/>
  <c r="C326" i="29"/>
  <c r="D326" i="29" s="1"/>
  <c r="C337" i="29"/>
  <c r="D337" i="29" s="1"/>
  <c r="C62" i="39"/>
  <c r="D62" i="39" s="1"/>
  <c r="E62" i="39" s="1"/>
  <c r="C331" i="29"/>
  <c r="D331" i="29" s="1"/>
  <c r="C364" i="29"/>
  <c r="D364" i="29" s="1"/>
  <c r="C714" i="41"/>
  <c r="D714" i="41" s="1"/>
  <c r="E714" i="41" s="1"/>
  <c r="F714" i="41" s="1"/>
  <c r="C339" i="29"/>
  <c r="D339" i="29" s="1"/>
  <c r="E339" i="29" s="1"/>
  <c r="C329" i="29"/>
  <c r="D329" i="29" s="1"/>
  <c r="C373" i="29"/>
  <c r="D373" i="29" s="1"/>
  <c r="C369" i="29"/>
  <c r="D369" i="29" s="1"/>
  <c r="C372" i="29"/>
  <c r="D372" i="2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F330" i="29" s="1"/>
  <c r="C356" i="29"/>
  <c r="D356" i="29" s="1"/>
  <c r="C355" i="29"/>
  <c r="D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E367" i="29" s="1"/>
  <c r="C347" i="29"/>
  <c r="D347" i="29" s="1"/>
  <c r="E347" i="29" s="1"/>
  <c r="C348" i="29"/>
  <c r="D348" i="29" s="1"/>
  <c r="C362" i="29"/>
  <c r="D362" i="29" s="1"/>
  <c r="E362" i="29" s="1"/>
  <c r="C325" i="29"/>
  <c r="D325" i="29" s="1"/>
  <c r="C342" i="29"/>
  <c r="D342" i="29" s="1"/>
  <c r="F342" i="29" s="1"/>
  <c r="C338" i="29"/>
  <c r="D338" i="29" s="1"/>
  <c r="C332" i="29"/>
  <c r="D332" i="29" s="1"/>
  <c r="C370" i="29"/>
  <c r="D370" i="29" s="1"/>
  <c r="C357" i="29"/>
  <c r="D357" i="29" s="1"/>
  <c r="E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C327" i="29"/>
  <c r="D327" i="29" s="1"/>
  <c r="K6" i="10"/>
  <c r="C354" i="29"/>
  <c r="D354" i="29" s="1"/>
  <c r="C345" i="29"/>
  <c r="D345" i="29" s="1"/>
  <c r="E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E1116" i="41" s="1"/>
  <c r="C862" i="41"/>
  <c r="D862" i="41" s="1"/>
  <c r="F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E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E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C1222" i="41"/>
  <c r="D1222" i="41" s="1"/>
  <c r="E1222" i="41" s="1"/>
  <c r="C769" i="41"/>
  <c r="D769" i="41" s="1"/>
  <c r="E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F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F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E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C913" i="41"/>
  <c r="D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C1085" i="41"/>
  <c r="D1085" i="41" s="1"/>
  <c r="C753" i="41"/>
  <c r="D753" i="41" s="1"/>
  <c r="E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E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F853" i="41" s="1"/>
  <c r="C1224" i="41"/>
  <c r="D1224" i="41" s="1"/>
  <c r="E1224" i="41" s="1"/>
  <c r="C798" i="41"/>
  <c r="D798" i="41" s="1"/>
  <c r="E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E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C1050" i="41"/>
  <c r="D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E1242" i="41" s="1"/>
  <c r="C754" i="41"/>
  <c r="D754" i="41" s="1"/>
  <c r="F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C1125" i="41"/>
  <c r="D1125" i="41" s="1"/>
  <c r="E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F841" i="41" s="1"/>
  <c r="C1264" i="41"/>
  <c r="D1264" i="41" s="1"/>
  <c r="E1264" i="41" s="1"/>
  <c r="C768" i="41"/>
  <c r="D768" i="41" s="1"/>
  <c r="E768" i="41" s="1"/>
  <c r="C1301" i="41"/>
  <c r="D1301" i="41" s="1"/>
  <c r="E1301" i="41" s="1"/>
  <c r="C1288" i="41"/>
  <c r="D1288" i="41" s="1"/>
  <c r="E1288" i="41" s="1"/>
  <c r="C780" i="41"/>
  <c r="D780" i="41" s="1"/>
  <c r="E780" i="41" s="1"/>
  <c r="C998" i="41"/>
  <c r="D998" i="41" s="1"/>
  <c r="C822" i="41"/>
  <c r="D822" i="41" s="1"/>
  <c r="C1145" i="41"/>
  <c r="D1145" i="41" s="1"/>
  <c r="C931" i="41"/>
  <c r="D931" i="41" s="1"/>
  <c r="E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F758" i="41" s="1"/>
  <c r="C1094" i="41"/>
  <c r="D1094" i="41" s="1"/>
  <c r="E1094" i="41" s="1"/>
  <c r="C791" i="41"/>
  <c r="D791" i="41" s="1"/>
  <c r="F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E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C1173" i="41"/>
  <c r="D1173" i="41" s="1"/>
  <c r="E1173" i="41" s="1"/>
  <c r="C809" i="41"/>
  <c r="D809" i="41" s="1"/>
  <c r="E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C860" i="41"/>
  <c r="D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F850" i="41" s="1"/>
  <c r="C810" i="41"/>
  <c r="D810" i="41" s="1"/>
  <c r="C964" i="41"/>
  <c r="D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C1204" i="41"/>
  <c r="D1204" i="41" s="1"/>
  <c r="C1263" i="41"/>
  <c r="D1263" i="41" s="1"/>
  <c r="E1263" i="41" s="1"/>
  <c r="C827" i="41"/>
  <c r="D827" i="41" s="1"/>
  <c r="E827" i="41" s="1"/>
  <c r="C829" i="41"/>
  <c r="D829" i="41" s="1"/>
  <c r="E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C825" i="41"/>
  <c r="D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F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C1251" i="41"/>
  <c r="D1251" i="41" s="1"/>
  <c r="E1251" i="41" s="1"/>
  <c r="C756" i="41"/>
  <c r="D756" i="41" s="1"/>
  <c r="F756" i="41" s="1"/>
  <c r="C742" i="41"/>
  <c r="D742" i="41" s="1"/>
  <c r="E742" i="41" s="1"/>
  <c r="C927" i="41"/>
  <c r="D927" i="41" s="1"/>
  <c r="C1009" i="41"/>
  <c r="D1009" i="41" s="1"/>
  <c r="E1009" i="41" s="1"/>
  <c r="C1082" i="41"/>
  <c r="D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F770" i="41" s="1"/>
  <c r="C779" i="41"/>
  <c r="D779" i="41" s="1"/>
  <c r="F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F819" i="41" s="1"/>
  <c r="C1292" i="41"/>
  <c r="D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C1233" i="41"/>
  <c r="D1233" i="41" s="1"/>
  <c r="E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F763" i="41" s="1"/>
  <c r="C1320" i="41"/>
  <c r="D1320" i="41" s="1"/>
  <c r="C1218" i="41"/>
  <c r="D1218" i="41" s="1"/>
  <c r="E1218" i="41" s="1"/>
  <c r="C1132" i="41"/>
  <c r="D1132" i="41" s="1"/>
  <c r="E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C908" i="41"/>
  <c r="D908" i="41" s="1"/>
  <c r="E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E1237" i="41" s="1"/>
  <c r="C1147" i="41"/>
  <c r="D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C864" i="41"/>
  <c r="D864" i="41" s="1"/>
  <c r="C876" i="41"/>
  <c r="D876" i="41" s="1"/>
  <c r="C1083" i="41"/>
  <c r="D1083" i="41" s="1"/>
  <c r="E1083" i="41" s="1"/>
  <c r="C1037" i="41"/>
  <c r="D1037" i="41" s="1"/>
  <c r="C729" i="41"/>
  <c r="D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E1071" i="41" s="1"/>
  <c r="C924" i="41"/>
  <c r="D924" i="41" s="1"/>
  <c r="C898" i="41"/>
  <c r="D898" i="41" s="1"/>
  <c r="E898" i="41" s="1"/>
  <c r="C1020" i="41"/>
  <c r="D1020" i="41" s="1"/>
  <c r="C944" i="41"/>
  <c r="D944" i="41" s="1"/>
  <c r="C1077" i="41"/>
  <c r="D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C883" i="41"/>
  <c r="D883" i="41" s="1"/>
  <c r="E883" i="41" s="1"/>
  <c r="C1158" i="41"/>
  <c r="D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E1161" i="41" s="1"/>
  <c r="C816" i="41"/>
  <c r="D816" i="41" s="1"/>
  <c r="F816" i="41" s="1"/>
  <c r="C863" i="41"/>
  <c r="D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F840" i="41" s="1"/>
  <c r="C1018" i="41"/>
  <c r="D1018" i="41" s="1"/>
  <c r="C1214" i="41"/>
  <c r="D1214" i="41" s="1"/>
  <c r="E1214" i="41" s="1"/>
  <c r="C839" i="41"/>
  <c r="D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C1318" i="41"/>
  <c r="D1318" i="41" s="1"/>
  <c r="E1318" i="41" s="1"/>
  <c r="C953" i="41"/>
  <c r="D953" i="41" s="1"/>
  <c r="C854" i="41"/>
  <c r="D854" i="41" s="1"/>
  <c r="C893" i="41"/>
  <c r="D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E1139" i="41" s="1"/>
  <c r="C1171" i="41"/>
  <c r="D1171" i="41" s="1"/>
  <c r="C979" i="41"/>
  <c r="D979" i="41" s="1"/>
  <c r="C1254" i="41"/>
  <c r="D1254" i="41" s="1"/>
  <c r="E1254" i="41" s="1"/>
  <c r="C1246" i="41"/>
  <c r="D1246" i="41" s="1"/>
  <c r="E1246" i="41" s="1"/>
  <c r="C746" i="41"/>
  <c r="D746" i="41" s="1"/>
  <c r="E746" i="41" s="1"/>
  <c r="C1133" i="41"/>
  <c r="D1133" i="41" s="1"/>
  <c r="C1043" i="41"/>
  <c r="D1043" i="41" s="1"/>
  <c r="E1043" i="41" s="1"/>
  <c r="C783" i="41"/>
  <c r="D783" i="41" s="1"/>
  <c r="E783" i="41" s="1"/>
  <c r="C807" i="41"/>
  <c r="D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E1262" i="41" s="1"/>
  <c r="C918" i="41"/>
  <c r="D918" i="41" s="1"/>
  <c r="C1137" i="41"/>
  <c r="D1137" i="41" s="1"/>
  <c r="E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E1304" i="41" s="1"/>
  <c r="C978" i="41"/>
  <c r="D978" i="41" s="1"/>
  <c r="E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E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E741" i="41" s="1"/>
  <c r="C928" i="41"/>
  <c r="D928" i="41" s="1"/>
  <c r="E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C1307" i="41"/>
  <c r="D1307" i="41" s="1"/>
  <c r="C1294" i="41"/>
  <c r="D1294" i="41" s="1"/>
  <c r="C1003" i="41"/>
  <c r="D1003" i="41" s="1"/>
  <c r="E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L42" i="39"/>
  <c r="L172" i="29"/>
  <c r="B171" i="29" l="1"/>
  <c r="B41" i="39"/>
  <c r="C69" i="39"/>
  <c r="D69" i="39" s="1"/>
  <c r="E69" i="39" s="1"/>
  <c r="C71" i="39"/>
  <c r="D71" i="39" s="1"/>
  <c r="E71" i="39" s="1"/>
  <c r="C70" i="39"/>
  <c r="D70" i="39" s="1"/>
  <c r="E70" i="39" s="1"/>
  <c r="C76" i="39"/>
  <c r="D76" i="39" s="1"/>
  <c r="E76" i="39" s="1"/>
  <c r="C74" i="39"/>
  <c r="D74" i="39" s="1"/>
  <c r="E74" i="39" s="1"/>
  <c r="C64" i="39"/>
  <c r="D64" i="39" s="1"/>
  <c r="E64" i="39" s="1"/>
  <c r="C68" i="39"/>
  <c r="D68" i="39" s="1"/>
  <c r="E68" i="39" s="1"/>
  <c r="C63" i="39"/>
  <c r="D63" i="39" s="1"/>
  <c r="E63" i="39" s="1"/>
  <c r="C73" i="39"/>
  <c r="D73" i="39" s="1"/>
  <c r="E73" i="39" s="1"/>
  <c r="C66" i="39"/>
  <c r="D66" i="39" s="1"/>
  <c r="E66" i="39" s="1"/>
  <c r="H19" i="11"/>
  <c r="I19" i="11"/>
  <c r="J19" i="11"/>
  <c r="H17" i="11"/>
  <c r="I17" i="11"/>
  <c r="J17" i="11"/>
  <c r="H20" i="11"/>
  <c r="I20" i="11"/>
  <c r="J20" i="11"/>
  <c r="H21" i="11"/>
  <c r="I21" i="11"/>
  <c r="J21" i="11"/>
  <c r="C75" i="39"/>
  <c r="D75" i="39" s="1"/>
  <c r="E75" i="39" s="1"/>
  <c r="C72" i="39"/>
  <c r="D72" i="39" s="1"/>
  <c r="E72" i="39" s="1"/>
  <c r="C67" i="39"/>
  <c r="D67" i="39" s="1"/>
  <c r="E67" i="39" s="1"/>
  <c r="C65" i="39"/>
  <c r="D65" i="39" s="1"/>
  <c r="E65" i="39" s="1"/>
  <c r="K9" i="60"/>
  <c r="K16" i="60" s="1"/>
  <c r="K20" i="60" s="1"/>
  <c r="C8" i="54"/>
  <c r="I8" i="54" s="1"/>
  <c r="C7" i="54"/>
  <c r="I7" i="54" s="1"/>
  <c r="D9" i="60"/>
  <c r="E858" i="41"/>
  <c r="E241" i="29"/>
  <c r="E862" i="41"/>
  <c r="E831" i="41"/>
  <c r="F58" i="39"/>
  <c r="E761" i="41"/>
  <c r="E751" i="41"/>
  <c r="E757" i="41"/>
  <c r="E717" i="41"/>
  <c r="E866" i="41"/>
  <c r="F811" i="41"/>
  <c r="E842" i="41"/>
  <c r="F834" i="41"/>
  <c r="E269" i="29"/>
  <c r="F352" i="29"/>
  <c r="J36" i="39"/>
  <c r="E748" i="41"/>
  <c r="E351" i="29"/>
  <c r="F806" i="41"/>
  <c r="E743" i="41"/>
  <c r="F304" i="29"/>
  <c r="F762" i="41"/>
  <c r="E766" i="41"/>
  <c r="E823" i="41"/>
  <c r="E845" i="41"/>
  <c r="E840" i="41"/>
  <c r="F744" i="41"/>
  <c r="F827" i="41"/>
  <c r="E732" i="41"/>
  <c r="E795" i="41"/>
  <c r="F289" i="29"/>
  <c r="E796" i="41"/>
  <c r="F752" i="41"/>
  <c r="F237" i="29"/>
  <c r="F353" i="29"/>
  <c r="E319" i="29"/>
  <c r="F225" i="29"/>
  <c r="E1227" i="41"/>
  <c r="I63" i="11"/>
  <c r="E1244" i="41"/>
  <c r="E985" i="41"/>
  <c r="E895" i="41"/>
  <c r="F789" i="41"/>
  <c r="F248" i="29"/>
  <c r="E949" i="41"/>
  <c r="E955" i="41"/>
  <c r="F764" i="41"/>
  <c r="E897" i="41"/>
  <c r="E1115" i="41"/>
  <c r="E998" i="41"/>
  <c r="E902" i="41"/>
  <c r="E1099" i="41"/>
  <c r="F727" i="41"/>
  <c r="E346" i="29"/>
  <c r="I59" i="11"/>
  <c r="E793" i="41"/>
  <c r="E917" i="41"/>
  <c r="E1146" i="41"/>
  <c r="E754" i="41"/>
  <c r="E1147" i="41"/>
  <c r="E882" i="41"/>
  <c r="F805" i="41"/>
  <c r="E1149" i="41"/>
  <c r="E716" i="41"/>
  <c r="E1027" i="41"/>
  <c r="E787" i="41"/>
  <c r="E810" i="41"/>
  <c r="E991" i="41"/>
  <c r="E993" i="41"/>
  <c r="F721" i="41"/>
  <c r="E1097" i="41"/>
  <c r="E1221" i="41"/>
  <c r="F859" i="41"/>
  <c r="E822" i="41"/>
  <c r="E1086" i="41"/>
  <c r="E771" i="41"/>
  <c r="F742" i="41"/>
  <c r="E1267" i="41"/>
  <c r="F292" i="29"/>
  <c r="E1225" i="41"/>
  <c r="E1047" i="41"/>
  <c r="E1272" i="41"/>
  <c r="E818" i="41"/>
  <c r="E1317" i="41"/>
  <c r="F846" i="41"/>
  <c r="E932" i="41"/>
  <c r="E1265" i="41"/>
  <c r="E1085" i="41"/>
  <c r="F857" i="41"/>
  <c r="E1306" i="41"/>
  <c r="E1112" i="41"/>
  <c r="E981" i="41"/>
  <c r="F768" i="41"/>
  <c r="E890" i="41"/>
  <c r="E841" i="41"/>
  <c r="E1068" i="41"/>
  <c r="E749" i="41"/>
  <c r="E1082" i="41"/>
  <c r="E868" i="41"/>
  <c r="E734" i="41"/>
  <c r="E872" i="41"/>
  <c r="E1103" i="41"/>
  <c r="E1007" i="41"/>
  <c r="E799" i="41"/>
  <c r="F832" i="41"/>
  <c r="F719" i="41"/>
  <c r="E1004" i="41"/>
  <c r="F777" i="41"/>
  <c r="E1316" i="41"/>
  <c r="E963" i="41"/>
  <c r="E1050" i="41"/>
  <c r="F728" i="41"/>
  <c r="E964" i="41"/>
  <c r="E770" i="41"/>
  <c r="E724" i="41"/>
  <c r="E934" i="41"/>
  <c r="E360" i="29"/>
  <c r="E1008" i="41"/>
  <c r="E758" i="41"/>
  <c r="F736" i="41"/>
  <c r="E763" i="41"/>
  <c r="J59" i="11"/>
  <c r="E1158" i="41"/>
  <c r="F725" i="41"/>
  <c r="E848" i="41"/>
  <c r="E927" i="41"/>
  <c r="E765" i="41"/>
  <c r="E1293" i="41"/>
  <c r="E853" i="41"/>
  <c r="E849" i="41"/>
  <c r="F733" i="41"/>
  <c r="E1145" i="41"/>
  <c r="E1164" i="41"/>
  <c r="E779" i="41"/>
  <c r="E1320" i="41"/>
  <c r="E1234" i="41"/>
  <c r="E838" i="41"/>
  <c r="F813" i="41"/>
  <c r="E813" i="41"/>
  <c r="F329" i="29"/>
  <c r="E329" i="29"/>
  <c r="F227" i="29"/>
  <c r="E227" i="29"/>
  <c r="E1302" i="41"/>
  <c r="E1010" i="41"/>
  <c r="E933" i="41"/>
  <c r="F747" i="41"/>
  <c r="E1011" i="41"/>
  <c r="E729" i="41"/>
  <c r="E1131" i="41"/>
  <c r="E940" i="41"/>
  <c r="E1228" i="41"/>
  <c r="F788" i="41"/>
  <c r="E999" i="41"/>
  <c r="E1190" i="41"/>
  <c r="E330" i="29"/>
  <c r="H16" i="11"/>
  <c r="F242" i="29"/>
  <c r="F298" i="29"/>
  <c r="E276" i="29"/>
  <c r="J63" i="11"/>
  <c r="F798" i="41"/>
  <c r="E1235" i="41"/>
  <c r="E1289" i="41"/>
  <c r="E1045" i="41"/>
  <c r="F737" i="41"/>
  <c r="F305" i="29"/>
  <c r="E851" i="41"/>
  <c r="E1171" i="41"/>
  <c r="E794" i="41"/>
  <c r="E740" i="41"/>
  <c r="E1216" i="41"/>
  <c r="E819" i="41"/>
  <c r="E778" i="41"/>
  <c r="F760" i="41"/>
  <c r="F59" i="39"/>
  <c r="I16" i="11"/>
  <c r="E726" i="41"/>
  <c r="F726" i="41"/>
  <c r="E1169" i="41"/>
  <c r="E1281" i="41"/>
  <c r="E337" i="29"/>
  <c r="F337" i="29"/>
  <c r="F247" i="29"/>
  <c r="E247" i="29"/>
  <c r="E326" i="29"/>
  <c r="F326" i="29"/>
  <c r="E997" i="41"/>
  <c r="E1287" i="41"/>
  <c r="F257" i="29"/>
  <c r="E257" i="29"/>
  <c r="E1204" i="41"/>
  <c r="E230" i="29"/>
  <c r="E879" i="41"/>
  <c r="E314" i="29"/>
  <c r="E1257" i="41"/>
  <c r="E941" i="41"/>
  <c r="E856" i="41"/>
  <c r="F856" i="41"/>
  <c r="E937" i="41"/>
  <c r="E952" i="41"/>
  <c r="E1183" i="41"/>
  <c r="E875" i="41"/>
  <c r="F753" i="41"/>
  <c r="F731" i="41"/>
  <c r="E913" i="41"/>
  <c r="E825" i="41"/>
  <c r="E1179" i="41"/>
  <c r="E797" i="41"/>
  <c r="E1002" i="41"/>
  <c r="F769" i="41"/>
  <c r="E1101" i="41"/>
  <c r="E1079" i="41"/>
  <c r="E1249" i="41"/>
  <c r="F745" i="41"/>
  <c r="F801" i="41"/>
  <c r="F782" i="41"/>
  <c r="E861" i="41"/>
  <c r="E1150" i="41"/>
  <c r="E1040" i="41"/>
  <c r="F812" i="41"/>
  <c r="F730" i="41"/>
  <c r="F61" i="39"/>
  <c r="E315" i="29"/>
  <c r="F738" i="41"/>
  <c r="E1064" i="41"/>
  <c r="E332" i="29"/>
  <c r="F324" i="29"/>
  <c r="E278" i="29"/>
  <c r="F843" i="41"/>
  <c r="E1030" i="41"/>
  <c r="F821" i="41"/>
  <c r="F847" i="41"/>
  <c r="E776" i="41"/>
  <c r="E1066" i="41"/>
  <c r="E1168" i="41"/>
  <c r="E790" i="41"/>
  <c r="F772" i="41"/>
  <c r="E735" i="41"/>
  <c r="E971" i="41"/>
  <c r="E249" i="29"/>
  <c r="E1294" i="41"/>
  <c r="E1260" i="41"/>
  <c r="E1220" i="41"/>
  <c r="E1211" i="41"/>
  <c r="E1290" i="41"/>
  <c r="E817" i="41"/>
  <c r="E1117" i="41"/>
  <c r="E1180" i="41"/>
  <c r="E775" i="41"/>
  <c r="F775" i="41"/>
  <c r="F854" i="41"/>
  <c r="E854" i="41"/>
  <c r="E1295" i="41"/>
  <c r="E784" i="41"/>
  <c r="F784" i="41"/>
  <c r="F715" i="41"/>
  <c r="E715" i="41"/>
  <c r="E953" i="41"/>
  <c r="E774" i="41"/>
  <c r="F774" i="41"/>
  <c r="E1213" i="41"/>
  <c r="E1236" i="41"/>
  <c r="E1037" i="41"/>
  <c r="E1154" i="41"/>
  <c r="E1268" i="41"/>
  <c r="E1307" i="41"/>
  <c r="E996" i="41"/>
  <c r="E1207" i="41"/>
  <c r="E977" i="41"/>
  <c r="E1091" i="41"/>
  <c r="E1245" i="41"/>
  <c r="E921" i="41"/>
  <c r="E1230" i="41"/>
  <c r="E1209" i="41"/>
  <c r="E816" i="41"/>
  <c r="E965" i="41"/>
  <c r="E1133" i="41"/>
  <c r="E863" i="41"/>
  <c r="F863" i="41"/>
  <c r="E869" i="41"/>
  <c r="F350" i="29"/>
  <c r="E1159" i="41"/>
  <c r="E1203" i="41"/>
  <c r="F808" i="41"/>
  <c r="E808" i="41"/>
  <c r="E274" i="29"/>
  <c r="F274" i="29"/>
  <c r="E1111" i="41"/>
  <c r="F746" i="41"/>
  <c r="E1053" i="41"/>
  <c r="E983" i="41"/>
  <c r="F750" i="41"/>
  <c r="E750" i="41"/>
  <c r="F792" i="41"/>
  <c r="E792" i="41"/>
  <c r="E1041" i="41"/>
  <c r="E850" i="41"/>
  <c r="F800" i="41"/>
  <c r="E876" i="41"/>
  <c r="E1298" i="41"/>
  <c r="E1069" i="41"/>
  <c r="E905" i="41"/>
  <c r="E1278" i="41"/>
  <c r="E1077" i="41"/>
  <c r="E356" i="29"/>
  <c r="F356" i="29"/>
  <c r="E369" i="29"/>
  <c r="F307" i="29"/>
  <c r="E307" i="29"/>
  <c r="F833" i="41"/>
  <c r="E833" i="41"/>
  <c r="E1200" i="41"/>
  <c r="E956" i="41"/>
  <c r="E262" i="29"/>
  <c r="F262" i="29"/>
  <c r="F238" i="29"/>
  <c r="E238" i="29"/>
  <c r="E254" i="29"/>
  <c r="F254" i="29"/>
  <c r="E308" i="29"/>
  <c r="F308" i="29"/>
  <c r="E366" i="29"/>
  <c r="E282" i="29"/>
  <c r="F240" i="29"/>
  <c r="E263" i="29"/>
  <c r="F277" i="29"/>
  <c r="E1093" i="41"/>
  <c r="F820" i="41"/>
  <c r="E820" i="41"/>
  <c r="F830" i="41"/>
  <c r="E830" i="41"/>
  <c r="E785" i="41"/>
  <c r="F785" i="41"/>
  <c r="E1018" i="41"/>
  <c r="E815" i="41"/>
  <c r="F815" i="41"/>
  <c r="E1025" i="41"/>
  <c r="E974" i="41"/>
  <c r="E1032" i="41"/>
  <c r="E1240" i="41"/>
  <c r="E1076" i="41"/>
  <c r="E1229" i="41"/>
  <c r="E1033" i="41"/>
  <c r="F739" i="41"/>
  <c r="E739" i="41"/>
  <c r="F767" i="41"/>
  <c r="E767" i="41"/>
  <c r="E860" i="41"/>
  <c r="F860" i="41"/>
  <c r="E1140" i="41"/>
  <c r="E954" i="41"/>
  <c r="E1019" i="41"/>
  <c r="E1199" i="41"/>
  <c r="E926" i="41"/>
  <c r="E1286" i="41"/>
  <c r="E1081" i="41"/>
  <c r="E755" i="41"/>
  <c r="F755" i="41"/>
  <c r="E320" i="29"/>
  <c r="E291" i="29"/>
  <c r="E284" i="29"/>
  <c r="F284" i="29"/>
  <c r="F273" i="29"/>
  <c r="E273" i="29"/>
  <c r="E979" i="41"/>
  <c r="E844" i="41"/>
  <c r="F844" i="41"/>
  <c r="E944" i="41"/>
  <c r="E355" i="29"/>
  <c r="F355" i="29"/>
  <c r="E759" i="41"/>
  <c r="E892" i="41"/>
  <c r="E975" i="41"/>
  <c r="F814" i="41"/>
  <c r="E756" i="41"/>
  <c r="F865" i="41"/>
  <c r="E865" i="41"/>
  <c r="F807" i="41"/>
  <c r="E807" i="41"/>
  <c r="E1106" i="41"/>
  <c r="E259" i="29"/>
  <c r="F259" i="29"/>
  <c r="E224" i="29"/>
  <c r="F224" i="29" s="1"/>
  <c r="F235" i="29"/>
  <c r="E235" i="29"/>
  <c r="E316" i="29"/>
  <c r="F316" i="29"/>
  <c r="E255" i="29"/>
  <c r="E364" i="29"/>
  <c r="F318" i="29"/>
  <c r="F243" i="29"/>
  <c r="E243" i="29"/>
  <c r="F245" i="29"/>
  <c r="E245" i="29"/>
  <c r="E335" i="29"/>
  <c r="E331" i="29"/>
  <c r="F331" i="29"/>
  <c r="E258" i="29"/>
  <c r="F258" i="29"/>
  <c r="E290" i="29"/>
  <c r="E373" i="29"/>
  <c r="E297" i="29"/>
  <c r="F297" i="29"/>
  <c r="F302" i="29"/>
  <c r="E302" i="29"/>
  <c r="F309" i="29"/>
  <c r="E309" i="29"/>
  <c r="E328" i="29"/>
  <c r="F328" i="29"/>
  <c r="E226" i="29"/>
  <c r="E295" i="29"/>
  <c r="F295" i="29"/>
  <c r="E340" i="29"/>
  <c r="E252" i="29"/>
  <c r="F270" i="29"/>
  <c r="E280" i="29"/>
  <c r="F286" i="29"/>
  <c r="E246" i="29"/>
  <c r="F266" i="29"/>
  <c r="F60" i="39"/>
  <c r="E327" i="29"/>
  <c r="E342" i="29"/>
  <c r="F321" i="29"/>
  <c r="H15" i="11"/>
  <c r="E239" i="29"/>
  <c r="I36" i="39"/>
  <c r="E1193" i="41"/>
  <c r="E889" i="41"/>
  <c r="E976" i="41"/>
  <c r="E1090" i="41"/>
  <c r="E1142" i="41"/>
  <c r="E839" i="41"/>
  <c r="E1124" i="41"/>
  <c r="E852" i="41"/>
  <c r="E1063" i="41"/>
  <c r="E1084" i="41"/>
  <c r="E873" i="41"/>
  <c r="E1292" i="41"/>
  <c r="F773" i="41"/>
  <c r="E773" i="41"/>
  <c r="E1186" i="41"/>
  <c r="E918" i="41"/>
  <c r="E886" i="41"/>
  <c r="E1166" i="41"/>
  <c r="E1291" i="41"/>
  <c r="E722" i="41"/>
  <c r="F723" i="41" s="1"/>
  <c r="F722" i="41"/>
  <c r="E864" i="41"/>
  <c r="F864" i="41"/>
  <c r="E925" i="41"/>
  <c r="E1156" i="41"/>
  <c r="E1006" i="41"/>
  <c r="E1089" i="41"/>
  <c r="E887" i="41"/>
  <c r="E1313" i="41"/>
  <c r="E1054" i="41"/>
  <c r="E1052" i="41"/>
  <c r="F855" i="41"/>
  <c r="E855" i="41"/>
  <c r="E1305" i="41"/>
  <c r="E791" i="41"/>
  <c r="E910" i="41"/>
  <c r="E1178" i="41"/>
  <c r="E893" i="41"/>
  <c r="E1020" i="41"/>
  <c r="F741" i="41"/>
  <c r="E982" i="41"/>
  <c r="E924" i="41"/>
  <c r="E348" i="29"/>
  <c r="E322" i="29"/>
  <c r="F322" i="29"/>
  <c r="E370" i="29"/>
  <c r="E338" i="29"/>
  <c r="F279" i="29"/>
  <c r="E279" i="29"/>
  <c r="F359" i="29"/>
  <c r="E365" i="29"/>
  <c r="E368" i="29"/>
  <c r="E333" i="29"/>
  <c r="F333" i="29"/>
  <c r="F311" i="29"/>
  <c r="E311" i="29"/>
  <c r="F285" i="29"/>
  <c r="E285" i="29"/>
  <c r="E336" i="29"/>
  <c r="F341" i="29"/>
  <c r="E341" i="29"/>
  <c r="F354" i="29"/>
  <c r="E354" i="29"/>
  <c r="F231" i="29"/>
  <c r="E231" i="29"/>
  <c r="F36" i="39"/>
  <c r="E251" i="29"/>
  <c r="F251" i="29"/>
  <c r="F236" i="29"/>
  <c r="E236" i="29"/>
  <c r="F267" i="29"/>
  <c r="E229" i="29"/>
  <c r="F229" i="29"/>
  <c r="F306" i="29"/>
  <c r="F62" i="39"/>
  <c r="E287" i="29"/>
  <c r="F287" i="29"/>
  <c r="F260" i="29"/>
  <c r="E260" i="29"/>
  <c r="E300" i="29"/>
  <c r="E232" i="29"/>
  <c r="F232" i="29"/>
  <c r="F357" i="29"/>
  <c r="E325" i="29"/>
  <c r="F325" i="29"/>
  <c r="E372" i="29"/>
  <c r="E323" i="29"/>
  <c r="F323" i="29"/>
  <c r="F299" i="29"/>
  <c r="E299" i="29"/>
  <c r="E303" i="29"/>
  <c r="F303" i="29"/>
  <c r="F265" i="29"/>
  <c r="E265" i="29"/>
  <c r="F301" i="29"/>
  <c r="F271" i="29"/>
  <c r="E250" i="29"/>
  <c r="F250" i="29"/>
  <c r="E244" i="29"/>
  <c r="F343" i="29"/>
  <c r="F264" i="29"/>
  <c r="E264" i="29"/>
  <c r="E317" i="29"/>
  <c r="F317" i="29"/>
  <c r="E234" i="29"/>
  <c r="F234" i="29"/>
  <c r="F344" i="29"/>
  <c r="F358" i="29"/>
  <c r="E272" i="29"/>
  <c r="E275" i="29"/>
  <c r="F275" i="29"/>
  <c r="E310" i="29"/>
  <c r="F310" i="29"/>
  <c r="I15" i="11"/>
  <c r="E283" i="29"/>
  <c r="F283" i="29"/>
  <c r="K15" i="29"/>
  <c r="E288" i="29"/>
  <c r="F288" i="29"/>
  <c r="E281" i="29"/>
  <c r="F253" i="29"/>
  <c r="E293" i="29"/>
  <c r="F261" i="29"/>
  <c r="E256" i="29"/>
  <c r="E294" i="29"/>
  <c r="E268" i="29"/>
  <c r="F268" i="29"/>
  <c r="J61" i="11"/>
  <c r="I61" i="11"/>
  <c r="E313" i="29"/>
  <c r="F825" i="41" l="1"/>
  <c r="F824" i="41"/>
  <c r="F335" i="29"/>
  <c r="F334" i="29"/>
  <c r="K20" i="11"/>
  <c r="K17" i="11"/>
  <c r="K21" i="11"/>
  <c r="K19" i="11"/>
  <c r="F826" i="41"/>
  <c r="F336" i="29"/>
  <c r="F829" i="41"/>
  <c r="F339" i="29"/>
  <c r="F293" i="29"/>
  <c r="F783" i="41"/>
  <c r="F320" i="29"/>
  <c r="F810" i="41"/>
  <c r="F809" i="41"/>
  <c r="F319" i="29"/>
  <c r="F300" i="29"/>
  <c r="F790" i="41"/>
  <c r="F345" i="29"/>
  <c r="F835" i="41"/>
  <c r="F729" i="41"/>
  <c r="F348" i="29"/>
  <c r="F226" i="29"/>
  <c r="F239" i="29"/>
  <c r="F838" i="41"/>
  <c r="F716" i="41"/>
  <c r="F67" i="39"/>
  <c r="F781" i="41"/>
  <c r="F291" i="29"/>
  <c r="F290" i="29"/>
  <c r="F780" i="41"/>
  <c r="F839" i="41"/>
  <c r="F228" i="29"/>
  <c r="F803" i="41"/>
  <c r="F349" i="29"/>
  <c r="F718" i="41"/>
  <c r="F313" i="29"/>
  <c r="F1292" i="41"/>
  <c r="F1143" i="41"/>
  <c r="H7" i="54"/>
  <c r="D7" i="54"/>
  <c r="H8" i="54"/>
  <c r="D8" i="54"/>
  <c r="E8" i="54" s="1"/>
  <c r="C9" i="54"/>
  <c r="F373" i="29"/>
  <c r="F1089" i="41"/>
  <c r="F65" i="39"/>
  <c r="F69" i="39"/>
  <c r="F372" i="29"/>
  <c r="F1158" i="41"/>
  <c r="F1052" i="41"/>
  <c r="F371" i="29"/>
  <c r="F940" i="41"/>
  <c r="F369" i="29"/>
  <c r="K36" i="39"/>
  <c r="F852" i="41"/>
  <c r="F786" i="41"/>
  <c r="F817" i="41"/>
  <c r="F346" i="29"/>
  <c r="F314" i="29"/>
  <c r="F296" i="29"/>
  <c r="F804" i="41"/>
  <c r="F720" i="41"/>
  <c r="F836" i="41"/>
  <c r="F327" i="29"/>
  <c r="F822" i="41"/>
  <c r="F230" i="29"/>
  <c r="F332" i="29"/>
  <c r="K59" i="11"/>
  <c r="K16" i="11"/>
  <c r="F1106" i="41"/>
  <c r="F1035" i="41"/>
  <c r="F1049" i="41"/>
  <c r="F872" i="41"/>
  <c r="F961" i="41"/>
  <c r="F936" i="41"/>
  <c r="F1208" i="41"/>
  <c r="F1172" i="41"/>
  <c r="F897" i="41"/>
  <c r="F1168" i="41"/>
  <c r="F70" i="39"/>
  <c r="F1317" i="41"/>
  <c r="F1131" i="41"/>
  <c r="F934" i="41"/>
  <c r="F939" i="41"/>
  <c r="F902" i="41"/>
  <c r="F1020" i="41"/>
  <c r="F1109" i="41"/>
  <c r="F1054" i="41"/>
  <c r="F918" i="41"/>
  <c r="F1124" i="41"/>
  <c r="F976" i="41"/>
  <c r="F989" i="41"/>
  <c r="F1184" i="41"/>
  <c r="F883" i="41"/>
  <c r="F1153" i="41"/>
  <c r="F1026" i="41"/>
  <c r="F1140" i="41"/>
  <c r="F1018" i="41"/>
  <c r="F1093" i="41"/>
  <c r="F1069" i="41"/>
  <c r="F1041" i="41"/>
  <c r="F884" i="41"/>
  <c r="F1133" i="41"/>
  <c r="F1021" i="41"/>
  <c r="F1280" i="41"/>
  <c r="F970" i="41"/>
  <c r="F1206" i="41"/>
  <c r="F1223" i="41"/>
  <c r="F907" i="41"/>
  <c r="F952" i="41"/>
  <c r="F1257" i="41"/>
  <c r="F1204" i="41"/>
  <c r="F1031" i="41"/>
  <c r="F943" i="41"/>
  <c r="F1277" i="41"/>
  <c r="F1013" i="41"/>
  <c r="F1128" i="41"/>
  <c r="F1234" i="41"/>
  <c r="F1058" i="41"/>
  <c r="F969" i="41"/>
  <c r="F1005" i="41"/>
  <c r="F1118" i="41"/>
  <c r="F1000" i="41"/>
  <c r="F948" i="41"/>
  <c r="F992" i="41"/>
  <c r="F994" i="41"/>
  <c r="F1129" i="41"/>
  <c r="F1094" i="41"/>
  <c r="F1227" i="41"/>
  <c r="F1249" i="41"/>
  <c r="F1146" i="41"/>
  <c r="F926" i="41"/>
  <c r="F1064" i="41"/>
  <c r="F63" i="39"/>
  <c r="F1264" i="41"/>
  <c r="F66" i="39"/>
  <c r="F1316" i="41"/>
  <c r="F1001" i="41"/>
  <c r="F1209" i="41"/>
  <c r="F1081" i="41"/>
  <c r="F1068" i="41"/>
  <c r="F1030" i="41"/>
  <c r="F1112" i="41"/>
  <c r="F1240" i="41"/>
  <c r="F1268" i="41"/>
  <c r="F1188" i="41"/>
  <c r="F1183" i="41"/>
  <c r="F1237" i="41"/>
  <c r="F1276" i="41"/>
  <c r="F966" i="41"/>
  <c r="F1265" i="41"/>
  <c r="F76" i="39"/>
  <c r="F1006" i="41"/>
  <c r="F873" i="41"/>
  <c r="F68" i="39"/>
  <c r="F73" i="39"/>
  <c r="F912" i="41"/>
  <c r="F1088" i="41"/>
  <c r="F1139" i="41"/>
  <c r="F1033" i="41"/>
  <c r="F1032" i="41"/>
  <c r="F1092" i="41"/>
  <c r="F921" i="41"/>
  <c r="F1207" i="41"/>
  <c r="F1154" i="41"/>
  <c r="F1295" i="41"/>
  <c r="F1117" i="41"/>
  <c r="F1220" i="41"/>
  <c r="F1218" i="41"/>
  <c r="F928" i="41"/>
  <c r="F1192" i="41"/>
  <c r="F1046" i="41"/>
  <c r="F1126" i="41"/>
  <c r="F1169" i="41"/>
  <c r="F1175" i="41"/>
  <c r="F1113" i="41"/>
  <c r="F1279" i="41"/>
  <c r="F1067" i="41"/>
  <c r="F1187" i="41"/>
  <c r="F1283" i="41"/>
  <c r="F1195" i="41"/>
  <c r="F1258" i="41"/>
  <c r="F1016" i="41"/>
  <c r="F955" i="41"/>
  <c r="F1289" i="41"/>
  <c r="F1147" i="41"/>
  <c r="F923" i="41"/>
  <c r="F1062" i="41"/>
  <c r="F1216" i="41"/>
  <c r="F71" i="39"/>
  <c r="F1293" i="41"/>
  <c r="F882" i="41"/>
  <c r="F1045" i="41"/>
  <c r="F1244" i="41"/>
  <c r="F1101" i="41"/>
  <c r="F988" i="41"/>
  <c r="F1004" i="41"/>
  <c r="F1072" i="41"/>
  <c r="F922" i="41"/>
  <c r="F1180" i="41"/>
  <c r="F1198" i="41"/>
  <c r="F957" i="41"/>
  <c r="F909" i="41"/>
  <c r="F910" i="41"/>
  <c r="F1305" i="41"/>
  <c r="F1291" i="41"/>
  <c r="F364" i="29"/>
  <c r="F72" i="39"/>
  <c r="F1318" i="41"/>
  <c r="F1080" i="41"/>
  <c r="F892" i="41"/>
  <c r="F880" i="41"/>
  <c r="F1229" i="41"/>
  <c r="F1077" i="41"/>
  <c r="F1298" i="41"/>
  <c r="F930" i="41"/>
  <c r="F867" i="41"/>
  <c r="F1114" i="41"/>
  <c r="F1226" i="41"/>
  <c r="F1127" i="41"/>
  <c r="F1263" i="41"/>
  <c r="F1259" i="41"/>
  <c r="F1121" i="41"/>
  <c r="F1320" i="41"/>
  <c r="F1098" i="41"/>
  <c r="F1075" i="41"/>
  <c r="F1246" i="41"/>
  <c r="F906" i="41"/>
  <c r="F1299" i="41"/>
  <c r="F1191" i="41"/>
  <c r="F895" i="41"/>
  <c r="F1306" i="41"/>
  <c r="F1149" i="41"/>
  <c r="F1242" i="41"/>
  <c r="F971" i="41"/>
  <c r="F986" i="41"/>
  <c r="F1171" i="41"/>
  <c r="F917" i="41"/>
  <c r="F890" i="41"/>
  <c r="F1040" i="41"/>
  <c r="F1044" i="41"/>
  <c r="F1210" i="41"/>
  <c r="F999" i="41"/>
  <c r="F927" i="41"/>
  <c r="F983" i="41"/>
  <c r="F1116" i="41"/>
  <c r="F959" i="41"/>
  <c r="F1155" i="41"/>
  <c r="F1222" i="41"/>
  <c r="F924" i="41"/>
  <c r="F368" i="29"/>
  <c r="F1186" i="41"/>
  <c r="F370" i="29"/>
  <c r="F982" i="41"/>
  <c r="F1178" i="41"/>
  <c r="F1313" i="41"/>
  <c r="F1084" i="41"/>
  <c r="F889" i="41"/>
  <c r="F1015" i="41"/>
  <c r="F944" i="41"/>
  <c r="F1199" i="41"/>
  <c r="F974" i="41"/>
  <c r="F1273" i="41"/>
  <c r="F1036" i="41"/>
  <c r="F965" i="41"/>
  <c r="F1245" i="41"/>
  <c r="F996" i="41"/>
  <c r="F1037" i="41"/>
  <c r="F953" i="41"/>
  <c r="F1260" i="41"/>
  <c r="F1123" i="41"/>
  <c r="F1301" i="41"/>
  <c r="F995" i="41"/>
  <c r="F1185" i="41"/>
  <c r="F1254" i="41"/>
  <c r="F937" i="41"/>
  <c r="F362" i="29"/>
  <c r="F1087" i="41"/>
  <c r="F933" i="41"/>
  <c r="F950" i="41"/>
  <c r="F1215" i="41"/>
  <c r="F972" i="41"/>
  <c r="F938" i="41"/>
  <c r="F1261" i="41"/>
  <c r="F1202" i="41"/>
  <c r="F1024" i="41"/>
  <c r="F916" i="41"/>
  <c r="F1231" i="41"/>
  <c r="F1278" i="41"/>
  <c r="F1230" i="41"/>
  <c r="F1145" i="41"/>
  <c r="F985" i="41"/>
  <c r="F1078" i="41"/>
  <c r="F1319" i="41"/>
  <c r="F913" i="41"/>
  <c r="F1066" i="41"/>
  <c r="F963" i="41"/>
  <c r="F981" i="41"/>
  <c r="F1275" i="41"/>
  <c r="F991" i="41"/>
  <c r="F993" i="41"/>
  <c r="F1164" i="41"/>
  <c r="F1308" i="41"/>
  <c r="F1213" i="41"/>
  <c r="F1071" i="41"/>
  <c r="F997" i="41"/>
  <c r="F1304" i="41"/>
  <c r="F1053" i="41"/>
  <c r="F893" i="41"/>
  <c r="F1156" i="41"/>
  <c r="F361" i="29"/>
  <c r="F363" i="29"/>
  <c r="F365" i="29"/>
  <c r="F925" i="41"/>
  <c r="F1166" i="41"/>
  <c r="F1142" i="41"/>
  <c r="F74" i="39"/>
  <c r="F1138" i="41"/>
  <c r="F1019" i="41"/>
  <c r="F1076" i="41"/>
  <c r="F1025" i="41"/>
  <c r="F898" i="41"/>
  <c r="F869" i="41"/>
  <c r="F1251" i="41"/>
  <c r="F870" i="41"/>
  <c r="F1239" i="41"/>
  <c r="F1177" i="41"/>
  <c r="F908" i="41"/>
  <c r="F879" i="41"/>
  <c r="F1296" i="41"/>
  <c r="K63" i="11"/>
  <c r="F1119" i="41"/>
  <c r="F1010" i="41"/>
  <c r="F1029" i="41"/>
  <c r="F1034" i="41"/>
  <c r="F1262" i="41"/>
  <c r="F1253" i="41"/>
  <c r="F1243" i="41"/>
  <c r="F1241" i="41"/>
  <c r="F888" i="41"/>
  <c r="F984" i="41"/>
  <c r="F980" i="41"/>
  <c r="F1270" i="41"/>
  <c r="F1136" i="41"/>
  <c r="F1050" i="41"/>
  <c r="F1082" i="41"/>
  <c r="F1179" i="41"/>
  <c r="F1203" i="41"/>
  <c r="F949" i="41"/>
  <c r="F1085" i="41"/>
  <c r="F1055" i="41"/>
  <c r="F868" i="41"/>
  <c r="F1221" i="41"/>
  <c r="F1022" i="41"/>
  <c r="F1111" i="41"/>
  <c r="F1228" i="41"/>
  <c r="F1150" i="41"/>
  <c r="F1099" i="41"/>
  <c r="F919" i="41"/>
  <c r="F1211" i="41"/>
  <c r="F941" i="41"/>
  <c r="F891" i="41"/>
  <c r="F1134" i="41"/>
  <c r="F1152" i="41"/>
  <c r="F1003" i="41"/>
  <c r="F911" i="41"/>
  <c r="F887" i="41"/>
  <c r="F1063" i="41"/>
  <c r="F1193" i="41"/>
  <c r="F1110" i="41"/>
  <c r="F1122" i="41"/>
  <c r="F956" i="41"/>
  <c r="F1038" i="41"/>
  <c r="F876" i="41"/>
  <c r="F1197" i="41"/>
  <c r="F75" i="39"/>
  <c r="F1307" i="41"/>
  <c r="F1236" i="41"/>
  <c r="F1048" i="41"/>
  <c r="F945" i="41"/>
  <c r="F1105" i="41"/>
  <c r="F1065" i="41"/>
  <c r="F1102" i="41"/>
  <c r="F894" i="41"/>
  <c r="F1157" i="41"/>
  <c r="F1256" i="41"/>
  <c r="F942" i="41"/>
  <c r="F1214" i="41"/>
  <c r="F1201" i="41"/>
  <c r="F1274" i="41"/>
  <c r="F1163" i="41"/>
  <c r="F1096" i="41"/>
  <c r="F1233" i="41"/>
  <c r="F1141" i="41"/>
  <c r="F1174" i="41"/>
  <c r="F1160" i="41"/>
  <c r="F1238" i="41"/>
  <c r="F871" i="41"/>
  <c r="F1312" i="41"/>
  <c r="F1061" i="41"/>
  <c r="F1144" i="41"/>
  <c r="F1132" i="41"/>
  <c r="F1309" i="41"/>
  <c r="F914" i="41"/>
  <c r="F1250" i="41"/>
  <c r="F1051" i="41"/>
  <c r="F1194" i="41"/>
  <c r="F929" i="41"/>
  <c r="F1135" i="41"/>
  <c r="F935" i="41"/>
  <c r="F1017" i="41"/>
  <c r="F1167" i="41"/>
  <c r="F1189" i="41"/>
  <c r="F1212" i="41"/>
  <c r="F885" i="41"/>
  <c r="F899" i="41"/>
  <c r="F1181" i="41"/>
  <c r="F1162" i="41"/>
  <c r="F896" i="41"/>
  <c r="F1057" i="41"/>
  <c r="F1170" i="41"/>
  <c r="F1248" i="41"/>
  <c r="F1083" i="41"/>
  <c r="F920" i="41"/>
  <c r="F1297" i="41"/>
  <c r="F1285" i="41"/>
  <c r="F1073" i="41"/>
  <c r="F903" i="41"/>
  <c r="F1176" i="41"/>
  <c r="F1056" i="41"/>
  <c r="F1107" i="41"/>
  <c r="F1255" i="41"/>
  <c r="F1269" i="41"/>
  <c r="F1284" i="41"/>
  <c r="F1060" i="41"/>
  <c r="F960" i="41"/>
  <c r="F1224" i="41"/>
  <c r="F1108" i="41"/>
  <c r="F951" i="41"/>
  <c r="F1130" i="41"/>
  <c r="F1252" i="41"/>
  <c r="F874" i="41"/>
  <c r="F1074" i="41"/>
  <c r="F958" i="41"/>
  <c r="F900" i="41"/>
  <c r="F931" i="41"/>
  <c r="F1266" i="41"/>
  <c r="F1028" i="41"/>
  <c r="F1311" i="41"/>
  <c r="F1165" i="41"/>
  <c r="F1173" i="41"/>
  <c r="F1104" i="41"/>
  <c r="F1290" i="41"/>
  <c r="F1294" i="41"/>
  <c r="F881" i="41"/>
  <c r="F1151" i="41"/>
  <c r="F878" i="41"/>
  <c r="F1232" i="41"/>
  <c r="F875" i="41"/>
  <c r="F1287" i="41"/>
  <c r="F1014" i="41"/>
  <c r="F1043" i="41"/>
  <c r="F967" i="41"/>
  <c r="F968" i="41"/>
  <c r="F901" i="41"/>
  <c r="F946" i="41"/>
  <c r="F987" i="41"/>
  <c r="F915" i="41"/>
  <c r="F904" i="41"/>
  <c r="F1310" i="41"/>
  <c r="F1219" i="41"/>
  <c r="F1137" i="41"/>
  <c r="F1205" i="41"/>
  <c r="F64" i="39"/>
  <c r="F1079" i="41"/>
  <c r="F1272" i="41"/>
  <c r="F1047" i="41"/>
  <c r="F1007" i="41"/>
  <c r="F1008" i="41"/>
  <c r="F1095" i="41"/>
  <c r="F998" i="41"/>
  <c r="F1097" i="41"/>
  <c r="F1070" i="41"/>
  <c r="F1303" i="41"/>
  <c r="F1286" i="41"/>
  <c r="F1086" i="41"/>
  <c r="F973" i="41"/>
  <c r="F975" i="41"/>
  <c r="F1200" i="41"/>
  <c r="F977" i="41"/>
  <c r="F1148" i="41"/>
  <c r="F1302" i="41"/>
  <c r="F367" i="29"/>
  <c r="F1182" i="41"/>
  <c r="F886" i="41"/>
  <c r="F1090" i="41"/>
  <c r="F1271" i="41"/>
  <c r="F1196" i="41"/>
  <c r="F1300" i="41"/>
  <c r="F954" i="41"/>
  <c r="F905" i="41"/>
  <c r="F1091" i="41"/>
  <c r="F877" i="41"/>
  <c r="F1314" i="41"/>
  <c r="F1039" i="41"/>
  <c r="F1161" i="41"/>
  <c r="F1100" i="41"/>
  <c r="F1281" i="41"/>
  <c r="F1059" i="41"/>
  <c r="F947" i="41"/>
  <c r="F1315" i="41"/>
  <c r="F1125" i="41"/>
  <c r="F1288" i="41"/>
  <c r="F1009" i="41"/>
  <c r="F962" i="41"/>
  <c r="F1042" i="41"/>
  <c r="F1012" i="41"/>
  <c r="F1103" i="41"/>
  <c r="F990" i="41"/>
  <c r="F978" i="41"/>
  <c r="F1023" i="41"/>
  <c r="F1217" i="41"/>
  <c r="F1282" i="41"/>
  <c r="F1235" i="41"/>
  <c r="F1247" i="41"/>
  <c r="F1225" i="41"/>
  <c r="F964" i="41"/>
  <c r="F1190" i="41"/>
  <c r="F1267" i="41"/>
  <c r="F1159" i="41"/>
  <c r="F932" i="41"/>
  <c r="F979" i="41"/>
  <c r="F1011" i="41"/>
  <c r="F1115" i="41"/>
  <c r="F1120" i="41"/>
  <c r="F366" i="29"/>
  <c r="F1002" i="41"/>
  <c r="F1027" i="41"/>
  <c r="F338" i="29"/>
  <c r="F837" i="41"/>
  <c r="K61" i="11"/>
  <c r="F347" i="29"/>
  <c r="H65" i="11"/>
  <c r="F828" i="41"/>
  <c r="F802" i="41"/>
  <c r="F312" i="29"/>
  <c r="F233" i="29"/>
  <c r="I65" i="11"/>
  <c r="K15" i="11"/>
  <c r="I9" i="54" l="1"/>
  <c r="H9" i="54"/>
  <c r="C10" i="54"/>
  <c r="D9" i="54"/>
  <c r="L8" i="54"/>
  <c r="M8" i="54" s="1"/>
  <c r="E7" i="54"/>
  <c r="L7" i="54" s="1"/>
  <c r="M7" i="54" s="1"/>
  <c r="C19" i="39"/>
  <c r="D19" i="39" s="1"/>
  <c r="F17" i="39"/>
  <c r="F31" i="39"/>
  <c r="F34" i="39"/>
  <c r="F18" i="39"/>
  <c r="C35" i="39"/>
  <c r="B35" i="39" s="1"/>
  <c r="E35" i="39" s="1"/>
  <c r="C20" i="39"/>
  <c r="B20" i="39" s="1"/>
  <c r="E20" i="39" s="1"/>
  <c r="C29" i="39"/>
  <c r="D29" i="39" s="1"/>
  <c r="C17" i="39"/>
  <c r="B17" i="39" s="1"/>
  <c r="E17" i="39" s="1"/>
  <c r="F20" i="39"/>
  <c r="F12" i="41"/>
  <c r="F16" i="29"/>
  <c r="F33" i="39"/>
  <c r="F30" i="39"/>
  <c r="C25" i="39"/>
  <c r="D25" i="39" s="1"/>
  <c r="C18" i="39"/>
  <c r="B18" i="39" s="1"/>
  <c r="E18" i="39" s="1"/>
  <c r="F28" i="39"/>
  <c r="F19" i="39"/>
  <c r="C26" i="39"/>
  <c r="C22" i="39"/>
  <c r="G22" i="39" s="1"/>
  <c r="C34" i="39"/>
  <c r="C13" i="41"/>
  <c r="L13" i="41" s="1"/>
  <c r="F29" i="39"/>
  <c r="C30" i="39"/>
  <c r="D30" i="39" s="1"/>
  <c r="J30" i="39" s="1"/>
  <c r="F35" i="39"/>
  <c r="C33" i="39"/>
  <c r="D33" i="39" s="1"/>
  <c r="C24" i="39"/>
  <c r="F21" i="39"/>
  <c r="F22" i="39"/>
  <c r="F13" i="41"/>
  <c r="C16" i="29"/>
  <c r="G16" i="29" s="1"/>
  <c r="C12" i="41"/>
  <c r="C31" i="39"/>
  <c r="B31" i="39" s="1"/>
  <c r="E31" i="39" s="1"/>
  <c r="C28" i="39"/>
  <c r="G28" i="39" s="1"/>
  <c r="F25" i="39"/>
  <c r="C21" i="39"/>
  <c r="B21" i="39" s="1"/>
  <c r="E21" i="39" s="1"/>
  <c r="C27" i="39"/>
  <c r="C23" i="39"/>
  <c r="G23" i="39" s="1"/>
  <c r="F16" i="39"/>
  <c r="C16" i="39"/>
  <c r="F26" i="39"/>
  <c r="C32" i="39"/>
  <c r="D32" i="39" s="1"/>
  <c r="F32" i="39"/>
  <c r="F27" i="39"/>
  <c r="F23" i="39"/>
  <c r="F24" i="39"/>
  <c r="F35" i="41"/>
  <c r="F95" i="29"/>
  <c r="C21" i="29"/>
  <c r="D21" i="29" s="1"/>
  <c r="C162" i="29"/>
  <c r="B162" i="29" s="1"/>
  <c r="E162" i="29" s="1"/>
  <c r="F52" i="29"/>
  <c r="F101" i="29"/>
  <c r="C546" i="41"/>
  <c r="B546" i="41" s="1"/>
  <c r="C129" i="29"/>
  <c r="G129" i="29" s="1"/>
  <c r="C43" i="29"/>
  <c r="B43" i="29" s="1"/>
  <c r="E43" i="29" s="1"/>
  <c r="C34" i="29"/>
  <c r="B34" i="29" s="1"/>
  <c r="E34" i="29" s="1"/>
  <c r="C599" i="41"/>
  <c r="B599" i="41" s="1"/>
  <c r="C48" i="29"/>
  <c r="G48" i="29" s="1"/>
  <c r="C589" i="41"/>
  <c r="B589" i="41" s="1"/>
  <c r="F97" i="29"/>
  <c r="F264" i="41"/>
  <c r="F671" i="41"/>
  <c r="C595" i="41"/>
  <c r="D595" i="41" s="1"/>
  <c r="C130" i="29"/>
  <c r="B130" i="29" s="1"/>
  <c r="E130" i="29" s="1"/>
  <c r="F144" i="29"/>
  <c r="C22" i="29"/>
  <c r="D22" i="29" s="1"/>
  <c r="F91" i="29"/>
  <c r="F22" i="29"/>
  <c r="C614" i="41"/>
  <c r="F126" i="41"/>
  <c r="C171" i="41"/>
  <c r="G171" i="41" s="1"/>
  <c r="F62" i="41"/>
  <c r="C86" i="29"/>
  <c r="G86" i="29" s="1"/>
  <c r="F18" i="41"/>
  <c r="F63" i="29"/>
  <c r="F33" i="29"/>
  <c r="C83" i="29"/>
  <c r="C156" i="29"/>
  <c r="D156" i="29" s="1"/>
  <c r="F133" i="41"/>
  <c r="F295" i="41"/>
  <c r="C224" i="41"/>
  <c r="B224" i="41" s="1"/>
  <c r="C327" i="41"/>
  <c r="L327" i="41" s="1"/>
  <c r="F538" i="41"/>
  <c r="C398" i="41"/>
  <c r="G398" i="41" s="1"/>
  <c r="C191" i="41"/>
  <c r="F280" i="41"/>
  <c r="F437" i="41"/>
  <c r="F37" i="41"/>
  <c r="F330" i="41"/>
  <c r="F392" i="41"/>
  <c r="C496" i="41"/>
  <c r="G496" i="41" s="1"/>
  <c r="F43" i="41"/>
  <c r="F109" i="41"/>
  <c r="F661" i="41"/>
  <c r="C592" i="41"/>
  <c r="G592" i="41" s="1"/>
  <c r="F626" i="41"/>
  <c r="C313" i="41"/>
  <c r="D313" i="41" s="1"/>
  <c r="F315" i="41"/>
  <c r="F241" i="41"/>
  <c r="C495" i="41"/>
  <c r="D495" i="41" s="1"/>
  <c r="F129" i="29"/>
  <c r="F140" i="29"/>
  <c r="F36" i="29"/>
  <c r="F105" i="29"/>
  <c r="F35" i="29"/>
  <c r="F599" i="41"/>
  <c r="C380" i="41"/>
  <c r="G380" i="41" s="1"/>
  <c r="C513" i="41"/>
  <c r="G513" i="41" s="1"/>
  <c r="F619" i="41"/>
  <c r="C133" i="41"/>
  <c r="L133" i="41" s="1"/>
  <c r="F270" i="41"/>
  <c r="F669" i="41"/>
  <c r="C53" i="41"/>
  <c r="L53" i="41" s="1"/>
  <c r="F414" i="41"/>
  <c r="C210" i="41"/>
  <c r="D210" i="41" s="1"/>
  <c r="C202" i="41"/>
  <c r="G202" i="41" s="1"/>
  <c r="C370" i="41"/>
  <c r="B370" i="41" s="1"/>
  <c r="F294" i="41"/>
  <c r="F508" i="41"/>
  <c r="C695" i="41"/>
  <c r="L695" i="41" s="1"/>
  <c r="C651" i="41"/>
  <c r="L651" i="41" s="1"/>
  <c r="F156" i="41"/>
  <c r="C500" i="41"/>
  <c r="G500" i="41" s="1"/>
  <c r="F435" i="41"/>
  <c r="F21" i="41"/>
  <c r="F573" i="41"/>
  <c r="F542" i="41"/>
  <c r="F205" i="41"/>
  <c r="F302" i="41"/>
  <c r="C616" i="41"/>
  <c r="B616" i="41" s="1"/>
  <c r="C295" i="41"/>
  <c r="B295" i="41" s="1"/>
  <c r="C605" i="41"/>
  <c r="D605" i="41" s="1"/>
  <c r="C511" i="41"/>
  <c r="L511" i="41" s="1"/>
  <c r="C176" i="41"/>
  <c r="L176" i="41" s="1"/>
  <c r="C522" i="41"/>
  <c r="B522" i="41" s="1"/>
  <c r="C554" i="41"/>
  <c r="D554" i="41" s="1"/>
  <c r="C489" i="41"/>
  <c r="L489" i="41" s="1"/>
  <c r="F607" i="41"/>
  <c r="F267" i="41"/>
  <c r="F461" i="41"/>
  <c r="C37" i="41"/>
  <c r="G37" i="41" s="1"/>
  <c r="F168" i="41"/>
  <c r="C603" i="41"/>
  <c r="L603" i="41" s="1"/>
  <c r="C25" i="41"/>
  <c r="B25" i="41" s="1"/>
  <c r="C168" i="41"/>
  <c r="L168" i="41" s="1"/>
  <c r="F84" i="29"/>
  <c r="F44" i="29"/>
  <c r="C97" i="29"/>
  <c r="D97" i="29" s="1"/>
  <c r="C104" i="29"/>
  <c r="G104" i="29" s="1"/>
  <c r="F103" i="29"/>
  <c r="F141" i="29"/>
  <c r="F42" i="29"/>
  <c r="C474" i="41"/>
  <c r="L474" i="41" s="1"/>
  <c r="F494" i="41"/>
  <c r="F279" i="41"/>
  <c r="F172" i="41"/>
  <c r="F425" i="41"/>
  <c r="F253" i="41"/>
  <c r="F246" i="41"/>
  <c r="C412" i="41"/>
  <c r="D412" i="41" s="1"/>
  <c r="C61" i="41"/>
  <c r="B61" i="41" s="1"/>
  <c r="F64" i="41"/>
  <c r="C371" i="41"/>
  <c r="B371" i="41" s="1"/>
  <c r="C342" i="41"/>
  <c r="D342" i="41" s="1"/>
  <c r="C434" i="41"/>
  <c r="B434" i="41" s="1"/>
  <c r="F630" i="41"/>
  <c r="C482" i="41"/>
  <c r="D482" i="41" s="1"/>
  <c r="C339" i="41"/>
  <c r="L339" i="41" s="1"/>
  <c r="C172" i="41"/>
  <c r="B172" i="41" s="1"/>
  <c r="C407" i="41"/>
  <c r="G407" i="41" s="1"/>
  <c r="C29" i="29"/>
  <c r="G29" i="29" s="1"/>
  <c r="C113" i="29"/>
  <c r="B113" i="29" s="1"/>
  <c r="E113" i="29" s="1"/>
  <c r="F61" i="29"/>
  <c r="F349" i="41"/>
  <c r="C114" i="29"/>
  <c r="D114" i="29" s="1"/>
  <c r="C260" i="41"/>
  <c r="B260" i="41" s="1"/>
  <c r="C329" i="41"/>
  <c r="L329" i="41" s="1"/>
  <c r="C706" i="41"/>
  <c r="G706" i="41" s="1"/>
  <c r="F15" i="41"/>
  <c r="C41" i="29"/>
  <c r="D41" i="29" s="1"/>
  <c r="C162" i="41"/>
  <c r="B162" i="41" s="1"/>
  <c r="C106" i="29"/>
  <c r="B106" i="29" s="1"/>
  <c r="E106" i="29" s="1"/>
  <c r="C123" i="29"/>
  <c r="D123" i="29" s="1"/>
  <c r="C66" i="29"/>
  <c r="B66" i="29" s="1"/>
  <c r="E66" i="29" s="1"/>
  <c r="C107" i="29"/>
  <c r="D107" i="29" s="1"/>
  <c r="F254" i="41"/>
  <c r="C160" i="41"/>
  <c r="B160" i="41" s="1"/>
  <c r="F85" i="41"/>
  <c r="C426" i="41"/>
  <c r="L426" i="41" s="1"/>
  <c r="F524" i="41"/>
  <c r="F503" i="41"/>
  <c r="F572" i="41"/>
  <c r="C393" i="41"/>
  <c r="L393" i="41" s="1"/>
  <c r="C164" i="41"/>
  <c r="D164" i="41" s="1"/>
  <c r="C177" i="41"/>
  <c r="G177" i="41" s="1"/>
  <c r="F316" i="41"/>
  <c r="C411" i="41"/>
  <c r="L411" i="41" s="1"/>
  <c r="C468" i="41"/>
  <c r="G468" i="41" s="1"/>
  <c r="F346" i="41"/>
  <c r="C241" i="41"/>
  <c r="B241" i="41" s="1"/>
  <c r="C117" i="41"/>
  <c r="G117" i="41" s="1"/>
  <c r="F154" i="41"/>
  <c r="F407" i="41"/>
  <c r="F70" i="41"/>
  <c r="F363" i="41"/>
  <c r="F352" i="41"/>
  <c r="C544" i="41"/>
  <c r="D544" i="41" s="1"/>
  <c r="C61" i="29"/>
  <c r="B61" i="29" s="1"/>
  <c r="E61" i="29" s="1"/>
  <c r="F94" i="41"/>
  <c r="F221" i="41"/>
  <c r="F137" i="41"/>
  <c r="C358" i="41"/>
  <c r="G358" i="41" s="1"/>
  <c r="C483" i="41"/>
  <c r="D483" i="41" s="1"/>
  <c r="F40" i="41"/>
  <c r="C583" i="41"/>
  <c r="G583" i="41" s="1"/>
  <c r="F53" i="41"/>
  <c r="F68" i="41"/>
  <c r="C107" i="41"/>
  <c r="L107" i="41" s="1"/>
  <c r="F613" i="41"/>
  <c r="F148" i="41"/>
  <c r="C209" i="41"/>
  <c r="B209" i="41" s="1"/>
  <c r="F458" i="41"/>
  <c r="F277" i="41"/>
  <c r="C189" i="41"/>
  <c r="D189" i="41" s="1"/>
  <c r="C547" i="41"/>
  <c r="L547" i="41" s="1"/>
  <c r="F101" i="41"/>
  <c r="F229" i="41"/>
  <c r="C691" i="41"/>
  <c r="G691" i="41" s="1"/>
  <c r="C18" i="41"/>
  <c r="B18" i="41" s="1"/>
  <c r="C67" i="41"/>
  <c r="D67" i="41" s="1"/>
  <c r="C275" i="41"/>
  <c r="B275" i="41" s="1"/>
  <c r="C272" i="41"/>
  <c r="L272" i="41" s="1"/>
  <c r="C357" i="41"/>
  <c r="D357" i="41" s="1"/>
  <c r="F520" i="41"/>
  <c r="C679" i="41"/>
  <c r="L679" i="41" s="1"/>
  <c r="C553" i="41"/>
  <c r="L553" i="41" s="1"/>
  <c r="C494" i="41"/>
  <c r="L494" i="41" s="1"/>
  <c r="F431" i="41"/>
  <c r="C88" i="41"/>
  <c r="L88" i="41" s="1"/>
  <c r="F185" i="41"/>
  <c r="F135" i="41"/>
  <c r="C201" i="41"/>
  <c r="L201" i="41" s="1"/>
  <c r="C245" i="41"/>
  <c r="B245" i="41" s="1"/>
  <c r="F66" i="41"/>
  <c r="F589" i="41"/>
  <c r="F606" i="41"/>
  <c r="F530" i="41"/>
  <c r="F430" i="41"/>
  <c r="C686" i="41"/>
  <c r="B686" i="41" s="1"/>
  <c r="C160" i="29"/>
  <c r="B160" i="29" s="1"/>
  <c r="E160" i="29" s="1"/>
  <c r="F23" i="29"/>
  <c r="C87" i="29"/>
  <c r="B87" i="29" s="1"/>
  <c r="E87" i="29" s="1"/>
  <c r="C60" i="29"/>
  <c r="B60" i="29" s="1"/>
  <c r="E60" i="29" s="1"/>
  <c r="F48" i="29"/>
  <c r="F19" i="41"/>
  <c r="C503" i="41"/>
  <c r="D503" i="41" s="1"/>
  <c r="C353" i="41"/>
  <c r="G353" i="41" s="1"/>
  <c r="F317" i="41"/>
  <c r="C123" i="41"/>
  <c r="D123" i="41" s="1"/>
  <c r="C169" i="41"/>
  <c r="B169" i="41" s="1"/>
  <c r="C521" i="41"/>
  <c r="D521" i="41" s="1"/>
  <c r="F25" i="41"/>
  <c r="F71" i="41"/>
  <c r="F420" i="41"/>
  <c r="C628" i="41"/>
  <c r="G628" i="41" s="1"/>
  <c r="C263" i="41"/>
  <c r="L263" i="41" s="1"/>
  <c r="F372" i="41"/>
  <c r="C608" i="41"/>
  <c r="L608" i="41" s="1"/>
  <c r="F370" i="41"/>
  <c r="C662" i="41"/>
  <c r="L662" i="41" s="1"/>
  <c r="C145" i="41"/>
  <c r="D145" i="41" s="1"/>
  <c r="F256" i="41"/>
  <c r="G546" i="41"/>
  <c r="F89" i="29"/>
  <c r="B24" i="39"/>
  <c r="E24" i="39" s="1"/>
  <c r="G24" i="39"/>
  <c r="D24" i="39"/>
  <c r="F404" i="41"/>
  <c r="F37" i="29"/>
  <c r="F638" i="41"/>
  <c r="C37" i="29"/>
  <c r="F29" i="29"/>
  <c r="F165" i="29"/>
  <c r="F51" i="29"/>
  <c r="C142" i="29"/>
  <c r="C147" i="29"/>
  <c r="F154" i="29"/>
  <c r="F47" i="29"/>
  <c r="F83" i="29"/>
  <c r="C137" i="29"/>
  <c r="F159" i="29"/>
  <c r="C63" i="29"/>
  <c r="F162" i="29"/>
  <c r="C71" i="29"/>
  <c r="F50" i="29"/>
  <c r="C108" i="29"/>
  <c r="C72" i="29"/>
  <c r="F114" i="29"/>
  <c r="C50" i="29"/>
  <c r="C92" i="29"/>
  <c r="F130" i="29"/>
  <c r="F156" i="29"/>
  <c r="C110" i="29"/>
  <c r="C131" i="29"/>
  <c r="C112" i="29"/>
  <c r="C51" i="29"/>
  <c r="C38" i="29"/>
  <c r="C85" i="29"/>
  <c r="F160" i="29"/>
  <c r="F67" i="29"/>
  <c r="C159" i="29"/>
  <c r="C708" i="41"/>
  <c r="C44" i="29"/>
  <c r="H66" i="11"/>
  <c r="H67" i="11" s="1"/>
  <c r="F561" i="41"/>
  <c r="F117" i="29"/>
  <c r="F296" i="41"/>
  <c r="C104" i="41"/>
  <c r="C350" i="41"/>
  <c r="F692" i="41"/>
  <c r="F147" i="41"/>
  <c r="F31" i="41"/>
  <c r="C24" i="41"/>
  <c r="C349" i="41"/>
  <c r="F422" i="41"/>
  <c r="C499" i="41"/>
  <c r="F105" i="41"/>
  <c r="C488" i="41"/>
  <c r="C140" i="41"/>
  <c r="F242" i="41"/>
  <c r="C92" i="41"/>
  <c r="F39" i="41"/>
  <c r="F532" i="41"/>
  <c r="F709" i="41"/>
  <c r="F453" i="41"/>
  <c r="C121" i="41"/>
  <c r="F677" i="41"/>
  <c r="F215" i="41"/>
  <c r="C35" i="41"/>
  <c r="C281" i="41"/>
  <c r="F672" i="41"/>
  <c r="F81" i="41"/>
  <c r="F331" i="41"/>
  <c r="F550" i="41"/>
  <c r="C517" i="41"/>
  <c r="F394" i="41"/>
  <c r="F176" i="41"/>
  <c r="C65" i="41"/>
  <c r="C410" i="41"/>
  <c r="F696" i="41"/>
  <c r="C220" i="41"/>
  <c r="C361" i="41"/>
  <c r="C264" i="41"/>
  <c r="C508" i="41"/>
  <c r="C498" i="41"/>
  <c r="F457" i="41"/>
  <c r="C438" i="41"/>
  <c r="C459" i="41"/>
  <c r="C657" i="41"/>
  <c r="F412" i="41"/>
  <c r="F355" i="41"/>
  <c r="F590" i="41"/>
  <c r="C71" i="41"/>
  <c r="C537" i="41"/>
  <c r="F27" i="41"/>
  <c r="F125" i="41"/>
  <c r="C375" i="41"/>
  <c r="C565" i="41"/>
  <c r="F552" i="41"/>
  <c r="C163" i="41"/>
  <c r="F240" i="41"/>
  <c r="F144" i="41"/>
  <c r="F26" i="41"/>
  <c r="F348" i="41"/>
  <c r="C59" i="41"/>
  <c r="C637" i="41"/>
  <c r="C448" i="41"/>
  <c r="F460" i="41"/>
  <c r="F644" i="41"/>
  <c r="C455" i="41"/>
  <c r="C266" i="41"/>
  <c r="F336" i="41"/>
  <c r="F89" i="41"/>
  <c r="C222" i="41"/>
  <c r="F376" i="41"/>
  <c r="C581" i="41"/>
  <c r="C555" i="41"/>
  <c r="F78" i="41"/>
  <c r="F281" i="41"/>
  <c r="F200" i="41"/>
  <c r="C170" i="41"/>
  <c r="C409" i="41"/>
  <c r="C600" i="41"/>
  <c r="C147" i="41"/>
  <c r="F226" i="41"/>
  <c r="C470" i="41"/>
  <c r="F591" i="41"/>
  <c r="C282" i="41"/>
  <c r="F170" i="41"/>
  <c r="F341" i="41"/>
  <c r="C527" i="41"/>
  <c r="C416" i="41"/>
  <c r="C525" i="41"/>
  <c r="C86" i="41"/>
  <c r="C563" i="41"/>
  <c r="C63" i="41"/>
  <c r="F574" i="41"/>
  <c r="C303" i="41"/>
  <c r="F699" i="41"/>
  <c r="C549" i="41"/>
  <c r="F63" i="41"/>
  <c r="C125" i="41"/>
  <c r="C467" i="41"/>
  <c r="C441" i="41"/>
  <c r="F684" i="41"/>
  <c r="F567" i="41"/>
  <c r="C626" i="41"/>
  <c r="C671" i="41"/>
  <c r="C658" i="41"/>
  <c r="C126" i="41"/>
  <c r="C570" i="41"/>
  <c r="F701" i="41"/>
  <c r="F30" i="41"/>
  <c r="C444" i="41"/>
  <c r="F350" i="41"/>
  <c r="F410" i="41"/>
  <c r="F698" i="41"/>
  <c r="F371" i="41"/>
  <c r="C650" i="41"/>
  <c r="F268" i="41"/>
  <c r="F163" i="41"/>
  <c r="C129" i="41"/>
  <c r="F375" i="41"/>
  <c r="C479" i="41"/>
  <c r="C81" i="41"/>
  <c r="C484" i="41"/>
  <c r="C197" i="41"/>
  <c r="F354" i="41"/>
  <c r="F227" i="41"/>
  <c r="C533" i="41"/>
  <c r="F88" i="41"/>
  <c r="C167" i="41"/>
  <c r="F194" i="41"/>
  <c r="F655" i="41"/>
  <c r="F442" i="41"/>
  <c r="C676" i="41"/>
  <c r="F132" i="41"/>
  <c r="F685" i="41"/>
  <c r="C283" i="41"/>
  <c r="C348" i="41"/>
  <c r="F190" i="41"/>
  <c r="F98" i="41"/>
  <c r="F673" i="41"/>
  <c r="F140" i="41"/>
  <c r="F275" i="41"/>
  <c r="F578" i="41"/>
  <c r="F388" i="41"/>
  <c r="C584" i="41"/>
  <c r="C316" i="41"/>
  <c r="C435" i="41"/>
  <c r="F449" i="41"/>
  <c r="C562" i="41"/>
  <c r="F610" i="41"/>
  <c r="C597" i="41"/>
  <c r="F586" i="41"/>
  <c r="C440" i="41"/>
  <c r="F551" i="41"/>
  <c r="F76" i="41"/>
  <c r="C127" i="41"/>
  <c r="F84" i="41"/>
  <c r="C408" i="41"/>
  <c r="C700" i="41"/>
  <c r="F665" i="41"/>
  <c r="C573" i="41"/>
  <c r="F324" i="41"/>
  <c r="F703" i="41"/>
  <c r="C557" i="41"/>
  <c r="C541" i="41"/>
  <c r="C315" i="41"/>
  <c r="C102" i="41"/>
  <c r="F50" i="41"/>
  <c r="C300" i="41"/>
  <c r="C203" i="41"/>
  <c r="C307" i="41"/>
  <c r="C485" i="41"/>
  <c r="C532" i="41"/>
  <c r="C42" i="41"/>
  <c r="C95" i="29"/>
  <c r="C148" i="41"/>
  <c r="C182" i="41"/>
  <c r="C256" i="41"/>
  <c r="F401" i="41"/>
  <c r="C36" i="29"/>
  <c r="C124" i="29"/>
  <c r="F146" i="29"/>
  <c r="C155" i="29"/>
  <c r="F65" i="29"/>
  <c r="F40" i="29"/>
  <c r="C151" i="29"/>
  <c r="F34" i="29"/>
  <c r="C54" i="29"/>
  <c r="C31" i="29"/>
  <c r="F131" i="29"/>
  <c r="F54" i="29"/>
  <c r="C139" i="29"/>
  <c r="F86" i="29"/>
  <c r="C105" i="29"/>
  <c r="C32" i="29"/>
  <c r="F155" i="29"/>
  <c r="F77" i="29"/>
  <c r="C164" i="29"/>
  <c r="C52" i="29"/>
  <c r="F100" i="29"/>
  <c r="C70" i="29"/>
  <c r="F70" i="29"/>
  <c r="F90" i="29"/>
  <c r="C109" i="29"/>
  <c r="F133" i="29"/>
  <c r="C30" i="29"/>
  <c r="C148" i="29"/>
  <c r="C81" i="29"/>
  <c r="F135" i="29"/>
  <c r="F58" i="29"/>
  <c r="F290" i="41"/>
  <c r="C19" i="41"/>
  <c r="F108" i="29"/>
  <c r="F19" i="29"/>
  <c r="C598" i="41"/>
  <c r="F269" i="41"/>
  <c r="C262" i="41"/>
  <c r="C374" i="41"/>
  <c r="C439" i="41"/>
  <c r="C252" i="41"/>
  <c r="F618" i="41"/>
  <c r="F77" i="41"/>
  <c r="F299" i="41"/>
  <c r="C57" i="41"/>
  <c r="C242" i="41"/>
  <c r="F707" i="41"/>
  <c r="C582" i="41"/>
  <c r="C205" i="41"/>
  <c r="F651" i="41"/>
  <c r="F428" i="41"/>
  <c r="C298" i="41"/>
  <c r="F380" i="41"/>
  <c r="C193" i="41"/>
  <c r="F159" i="41"/>
  <c r="F405" i="41"/>
  <c r="C473" i="41"/>
  <c r="C394" i="41"/>
  <c r="F342" i="41"/>
  <c r="C146" i="41"/>
  <c r="F234" i="41"/>
  <c r="C680" i="41"/>
  <c r="C335" i="41"/>
  <c r="F528" i="41"/>
  <c r="F368" i="41"/>
  <c r="C698" i="41"/>
  <c r="F72" i="41"/>
  <c r="F248" i="41"/>
  <c r="F495" i="41"/>
  <c r="F263" i="41"/>
  <c r="F357" i="41"/>
  <c r="C333" i="41"/>
  <c r="F52" i="41"/>
  <c r="C607" i="41"/>
  <c r="F347" i="41"/>
  <c r="C46" i="41"/>
  <c r="F344" i="41"/>
  <c r="F309" i="41"/>
  <c r="C492" i="41"/>
  <c r="C672" i="41"/>
  <c r="C397" i="41"/>
  <c r="F249" i="41"/>
  <c r="F645" i="41"/>
  <c r="C27" i="41"/>
  <c r="C654" i="41"/>
  <c r="F117" i="41"/>
  <c r="F517" i="41"/>
  <c r="C372" i="41"/>
  <c r="F526" i="41"/>
  <c r="F666" i="41"/>
  <c r="C286" i="41"/>
  <c r="F694" i="41"/>
  <c r="C130" i="41"/>
  <c r="C304" i="41"/>
  <c r="F56" i="41"/>
  <c r="F545" i="41"/>
  <c r="F527" i="41"/>
  <c r="C675" i="41"/>
  <c r="C566" i="41"/>
  <c r="C534" i="41"/>
  <c r="C293" i="41"/>
  <c r="F262" i="41"/>
  <c r="F128" i="41"/>
  <c r="F80" i="41"/>
  <c r="C345" i="41"/>
  <c r="C291" i="41"/>
  <c r="C611" i="41"/>
  <c r="F106" i="41"/>
  <c r="F160" i="41"/>
  <c r="F411" i="41"/>
  <c r="C83" i="41"/>
  <c r="C99" i="41"/>
  <c r="F44" i="41"/>
  <c r="C381" i="41"/>
  <c r="C646" i="41"/>
  <c r="F628" i="41"/>
  <c r="F505" i="41"/>
  <c r="C103" i="41"/>
  <c r="F45" i="41"/>
  <c r="F228" i="41"/>
  <c r="F143" i="41"/>
  <c r="C319" i="41"/>
  <c r="C632" i="41"/>
  <c r="F130" i="41"/>
  <c r="C229" i="41"/>
  <c r="F292" i="41"/>
  <c r="C507" i="41"/>
  <c r="C261" i="41"/>
  <c r="F554" i="41"/>
  <c r="F225" i="41"/>
  <c r="C238" i="41"/>
  <c r="C274" i="41"/>
  <c r="C213" i="41"/>
  <c r="C523" i="41"/>
  <c r="F238" i="41"/>
  <c r="C239" i="41"/>
  <c r="C639" i="41"/>
  <c r="C585" i="41"/>
  <c r="F477" i="41"/>
  <c r="F704" i="41"/>
  <c r="F379" i="41"/>
  <c r="F179" i="41"/>
  <c r="C653" i="41"/>
  <c r="F114" i="41"/>
  <c r="C452" i="41"/>
  <c r="F87" i="41"/>
  <c r="C694" i="41"/>
  <c r="F41" i="41"/>
  <c r="F497" i="41"/>
  <c r="F513" i="41"/>
  <c r="C328" i="41"/>
  <c r="F633" i="41"/>
  <c r="F193" i="41"/>
  <c r="F648" i="41"/>
  <c r="C709" i="41"/>
  <c r="F482" i="41"/>
  <c r="F308" i="41"/>
  <c r="C501" i="41"/>
  <c r="F649" i="41"/>
  <c r="C384" i="41"/>
  <c r="C87" i="41"/>
  <c r="C436" i="41"/>
  <c r="F413" i="41"/>
  <c r="F142" i="41"/>
  <c r="C696" i="41"/>
  <c r="C594" i="41"/>
  <c r="C143" i="41"/>
  <c r="C367" i="41"/>
  <c r="C243" i="41"/>
  <c r="F603" i="41"/>
  <c r="C420" i="41"/>
  <c r="F180" i="41"/>
  <c r="C476" i="41"/>
  <c r="C663" i="41"/>
  <c r="F213" i="41"/>
  <c r="F272" i="41"/>
  <c r="C113" i="41"/>
  <c r="C309" i="41"/>
  <c r="F646" i="41"/>
  <c r="F556" i="41"/>
  <c r="F57" i="41"/>
  <c r="C446" i="41"/>
  <c r="C574" i="41"/>
  <c r="C579" i="41"/>
  <c r="C154" i="41"/>
  <c r="C413" i="41"/>
  <c r="C643" i="41"/>
  <c r="C280" i="41"/>
  <c r="F519" i="41"/>
  <c r="C253" i="41"/>
  <c r="F153" i="41"/>
  <c r="F592" i="41"/>
  <c r="F507" i="41"/>
  <c r="F675" i="41"/>
  <c r="C194" i="41"/>
  <c r="C305" i="41"/>
  <c r="F547" i="41"/>
  <c r="C212" i="41"/>
  <c r="F486" i="41"/>
  <c r="C690" i="41"/>
  <c r="C505" i="41"/>
  <c r="C604" i="41"/>
  <c r="C91" i="41"/>
  <c r="F28" i="41"/>
  <c r="F564" i="41"/>
  <c r="C354" i="41"/>
  <c r="C20" i="29"/>
  <c r="C45" i="29"/>
  <c r="C134" i="29"/>
  <c r="F120" i="29"/>
  <c r="C42" i="29"/>
  <c r="C90" i="29"/>
  <c r="C101" i="29"/>
  <c r="C138" i="29"/>
  <c r="C28" i="29"/>
  <c r="F142" i="29"/>
  <c r="C100" i="29"/>
  <c r="F18" i="29"/>
  <c r="C116" i="29"/>
  <c r="F116" i="29"/>
  <c r="C127" i="29"/>
  <c r="F17" i="29"/>
  <c r="C18" i="29"/>
  <c r="F30" i="29"/>
  <c r="F320" i="41"/>
  <c r="F104" i="29"/>
  <c r="F150" i="29"/>
  <c r="F132" i="29"/>
  <c r="F134" i="29"/>
  <c r="F163" i="29"/>
  <c r="C65" i="29"/>
  <c r="C79" i="29"/>
  <c r="C23" i="29"/>
  <c r="F147" i="29"/>
  <c r="C49" i="29"/>
  <c r="F109" i="29"/>
  <c r="F59" i="29"/>
  <c r="C132" i="29"/>
  <c r="F78" i="29"/>
  <c r="C55" i="29"/>
  <c r="F138" i="29"/>
  <c r="C26" i="29"/>
  <c r="C73" i="29"/>
  <c r="C80" i="29"/>
  <c r="C77" i="29"/>
  <c r="C67" i="29"/>
  <c r="F62" i="29"/>
  <c r="F102" i="29"/>
  <c r="C144" i="29"/>
  <c r="F93" i="29"/>
  <c r="C133" i="29"/>
  <c r="C46" i="29"/>
  <c r="F74" i="29"/>
  <c r="F94" i="29"/>
  <c r="C152" i="29"/>
  <c r="F149" i="29"/>
  <c r="C355" i="41"/>
  <c r="C143" i="29"/>
  <c r="G34" i="39"/>
  <c r="B34" i="39"/>
  <c r="E34" i="39" s="1"/>
  <c r="D34" i="39"/>
  <c r="F82" i="29"/>
  <c r="F151" i="41"/>
  <c r="F389" i="41"/>
  <c r="F83" i="41"/>
  <c r="C78" i="41"/>
  <c r="C56" i="41"/>
  <c r="F635" i="41"/>
  <c r="C376" i="41"/>
  <c r="C218" i="41"/>
  <c r="C308" i="41"/>
  <c r="F149" i="41"/>
  <c r="F141" i="41"/>
  <c r="C615" i="41"/>
  <c r="C235" i="41"/>
  <c r="F301" i="41"/>
  <c r="F364" i="41"/>
  <c r="C150" i="41"/>
  <c r="C196" i="41"/>
  <c r="F664" i="41"/>
  <c r="C516" i="41"/>
  <c r="C255" i="41"/>
  <c r="F634" i="41"/>
  <c r="F441" i="41"/>
  <c r="C237" i="41"/>
  <c r="C322" i="41"/>
  <c r="F181" i="41"/>
  <c r="F75" i="41"/>
  <c r="C386" i="41"/>
  <c r="F338" i="41"/>
  <c r="F617" i="41"/>
  <c r="C269" i="41"/>
  <c r="C560" i="41"/>
  <c r="F298" i="41"/>
  <c r="F656" i="41"/>
  <c r="F521" i="41"/>
  <c r="F658" i="41"/>
  <c r="C677" i="41"/>
  <c r="C414" i="41"/>
  <c r="C629" i="41"/>
  <c r="F178" i="41"/>
  <c r="F252" i="41"/>
  <c r="C453" i="41"/>
  <c r="C641" i="41"/>
  <c r="F416" i="41"/>
  <c r="C97" i="41"/>
  <c r="F273" i="41"/>
  <c r="F681" i="41"/>
  <c r="C233" i="41"/>
  <c r="F86" i="41"/>
  <c r="C447" i="41"/>
  <c r="C100" i="41"/>
  <c r="F189" i="41"/>
  <c r="F92" i="41"/>
  <c r="F483" i="41"/>
  <c r="F157" i="41"/>
  <c r="C152" i="41"/>
  <c r="F113" i="41"/>
  <c r="C668" i="41"/>
  <c r="C664" i="41"/>
  <c r="F285" i="41"/>
  <c r="C530" i="41"/>
  <c r="C548" i="41"/>
  <c r="C683" i="41"/>
  <c r="C96" i="41"/>
  <c r="F525" i="41"/>
  <c r="C362" i="41"/>
  <c r="F711" i="41"/>
  <c r="C52" i="41"/>
  <c r="F158" i="41"/>
  <c r="F536" i="41"/>
  <c r="F518" i="41"/>
  <c r="C377" i="41"/>
  <c r="F480" i="41"/>
  <c r="F455" i="41"/>
  <c r="F107" i="41"/>
  <c r="C28" i="41"/>
  <c r="F369" i="41"/>
  <c r="C36" i="41"/>
  <c r="F120" i="41"/>
  <c r="C64" i="41"/>
  <c r="F549" i="41"/>
  <c r="C246" i="41"/>
  <c r="F59" i="41"/>
  <c r="F595" i="41"/>
  <c r="C324" i="41"/>
  <c r="F535" i="41"/>
  <c r="C360" i="41"/>
  <c r="F471" i="41"/>
  <c r="F110" i="41"/>
  <c r="F231" i="41"/>
  <c r="F365" i="41"/>
  <c r="C51" i="41"/>
  <c r="C198" i="41"/>
  <c r="C108" i="41"/>
  <c r="C571" i="41"/>
  <c r="F284" i="41"/>
  <c r="F663" i="41"/>
  <c r="C644" i="41"/>
  <c r="F358" i="41"/>
  <c r="C159" i="41"/>
  <c r="C151" i="41"/>
  <c r="F391" i="41"/>
  <c r="C38" i="41"/>
  <c r="F374" i="41"/>
  <c r="C158" i="41"/>
  <c r="F118" i="41"/>
  <c r="F288" i="41"/>
  <c r="C390" i="41"/>
  <c r="C465" i="41"/>
  <c r="F439" i="41"/>
  <c r="F175" i="41"/>
  <c r="F504" i="41"/>
  <c r="F678" i="41"/>
  <c r="C232" i="41"/>
  <c r="C49" i="41"/>
  <c r="F469" i="41"/>
  <c r="F260" i="41"/>
  <c r="F202" i="41"/>
  <c r="C184" i="41"/>
  <c r="F484" i="41"/>
  <c r="C649" i="41"/>
  <c r="F448" i="41"/>
  <c r="C285" i="41"/>
  <c r="F529" i="41"/>
  <c r="F627" i="41"/>
  <c r="F102" i="41"/>
  <c r="C223" i="41"/>
  <c r="C72" i="41"/>
  <c r="F623" i="41"/>
  <c r="F34" i="41"/>
  <c r="C248" i="41"/>
  <c r="C466" i="41"/>
  <c r="F481" i="41"/>
  <c r="C41" i="41"/>
  <c r="F583" i="41"/>
  <c r="F187" i="41"/>
  <c r="C54" i="41"/>
  <c r="F192" i="41"/>
  <c r="F432" i="41"/>
  <c r="F434" i="41"/>
  <c r="F708" i="41"/>
  <c r="C445" i="41"/>
  <c r="C267" i="41"/>
  <c r="F579" i="41"/>
  <c r="F470" i="41"/>
  <c r="C208" i="41"/>
  <c r="C552" i="41"/>
  <c r="C702" i="41"/>
  <c r="F123" i="41"/>
  <c r="C627" i="41"/>
  <c r="F283" i="41"/>
  <c r="C204" i="41"/>
  <c r="C648" i="41"/>
  <c r="F415" i="41"/>
  <c r="F378" i="41"/>
  <c r="F706" i="41"/>
  <c r="F500" i="41"/>
  <c r="C475" i="41"/>
  <c r="F686" i="41"/>
  <c r="F174" i="41"/>
  <c r="C351" i="41"/>
  <c r="C294" i="41"/>
  <c r="F211" i="41"/>
  <c r="F79" i="41"/>
  <c r="F510" i="41"/>
  <c r="F17" i="41"/>
  <c r="F155" i="41"/>
  <c r="F512" i="41"/>
  <c r="C124" i="41"/>
  <c r="F489" i="41"/>
  <c r="F20" i="41"/>
  <c r="F124" i="41"/>
  <c r="F695" i="41"/>
  <c r="L496" i="41"/>
  <c r="C146" i="29"/>
  <c r="F56" i="29"/>
  <c r="C122" i="29"/>
  <c r="C35" i="29"/>
  <c r="F110" i="29"/>
  <c r="F136" i="29"/>
  <c r="C115" i="29"/>
  <c r="C88" i="29"/>
  <c r="F25" i="29"/>
  <c r="F57" i="29"/>
  <c r="C75" i="29"/>
  <c r="F118" i="29"/>
  <c r="F73" i="29"/>
  <c r="F43" i="29"/>
  <c r="F127" i="29"/>
  <c r="C145" i="29"/>
  <c r="F27" i="29"/>
  <c r="F157" i="29"/>
  <c r="C136" i="29"/>
  <c r="F49" i="29"/>
  <c r="F71" i="29"/>
  <c r="C78" i="29"/>
  <c r="F164" i="29"/>
  <c r="F64" i="29"/>
  <c r="C64" i="29"/>
  <c r="C96" i="29"/>
  <c r="F75" i="29"/>
  <c r="C99" i="29"/>
  <c r="F143" i="29"/>
  <c r="C135" i="41"/>
  <c r="C477" i="41"/>
  <c r="F23" i="41"/>
  <c r="F96" i="41"/>
  <c r="C395" i="41"/>
  <c r="F359" i="41"/>
  <c r="F115" i="41"/>
  <c r="C68" i="41"/>
  <c r="F351" i="41"/>
  <c r="C311" i="41"/>
  <c r="F560" i="41"/>
  <c r="F162" i="41"/>
  <c r="C587" i="41"/>
  <c r="C631" i="41"/>
  <c r="C356" i="41"/>
  <c r="F506" i="41"/>
  <c r="C365" i="41"/>
  <c r="F251" i="41"/>
  <c r="F643" i="41"/>
  <c r="C186" i="41"/>
  <c r="F399" i="41"/>
  <c r="F314" i="41"/>
  <c r="C569" i="41"/>
  <c r="C512" i="41"/>
  <c r="F245" i="41"/>
  <c r="F652" i="41"/>
  <c r="F343" i="41"/>
  <c r="F668" i="41"/>
  <c r="F641" i="41"/>
  <c r="C539" i="41"/>
  <c r="C711" i="41"/>
  <c r="C368" i="41"/>
  <c r="F565" i="41"/>
  <c r="C185" i="41"/>
  <c r="F463" i="41"/>
  <c r="F233" i="41"/>
  <c r="C301" i="41"/>
  <c r="C231" i="41"/>
  <c r="C418" i="41"/>
  <c r="F568" i="41"/>
  <c r="C80" i="41"/>
  <c r="C422" i="41"/>
  <c r="C366" i="41"/>
  <c r="C645" i="41"/>
  <c r="C621" i="41"/>
  <c r="F541" i="41"/>
  <c r="C451" i="41"/>
  <c r="C707" i="41"/>
  <c r="C312" i="41"/>
  <c r="C424" i="41"/>
  <c r="C524" i="41"/>
  <c r="F203" i="41"/>
  <c r="C219" i="41"/>
  <c r="F271" i="41"/>
  <c r="C542" i="41"/>
  <c r="F585" i="41"/>
  <c r="F145" i="41"/>
  <c r="F325" i="41"/>
  <c r="F217" i="41"/>
  <c r="C681" i="41"/>
  <c r="F557" i="41"/>
  <c r="C619" i="41"/>
  <c r="F705" i="41"/>
  <c r="C419" i="41"/>
  <c r="C14" i="41"/>
  <c r="F198" i="41"/>
  <c r="F291" i="41"/>
  <c r="F49" i="41"/>
  <c r="F454" i="41"/>
  <c r="F173" i="41"/>
  <c r="C586" i="41"/>
  <c r="C109" i="41"/>
  <c r="F445" i="41"/>
  <c r="F562" i="41"/>
  <c r="F188" i="41"/>
  <c r="C613" i="41"/>
  <c r="F537" i="41"/>
  <c r="C478" i="41"/>
  <c r="F575" i="41"/>
  <c r="F625" i="41"/>
  <c r="F74" i="41"/>
  <c r="F32" i="41"/>
  <c r="F332" i="41"/>
  <c r="F90" i="41"/>
  <c r="F467" i="41"/>
  <c r="C647" i="41"/>
  <c r="C221" i="41"/>
  <c r="F54" i="41"/>
  <c r="F622" i="41"/>
  <c r="C62" i="41"/>
  <c r="F571" i="41"/>
  <c r="F543" i="41"/>
  <c r="C270" i="41"/>
  <c r="F385" i="41"/>
  <c r="F544" i="41"/>
  <c r="F247" i="41"/>
  <c r="F69" i="41"/>
  <c r="C116" i="41"/>
  <c r="F274" i="41"/>
  <c r="C40" i="41"/>
  <c r="C332" i="41"/>
  <c r="F340" i="41"/>
  <c r="C45" i="41"/>
  <c r="F304" i="41"/>
  <c r="C429" i="41"/>
  <c r="F515" i="41"/>
  <c r="F311" i="41"/>
  <c r="F423" i="41"/>
  <c r="C302" i="41"/>
  <c r="C710" i="41"/>
  <c r="C506" i="41"/>
  <c r="F476" i="41"/>
  <c r="C188" i="41"/>
  <c r="C200" i="41"/>
  <c r="F387" i="41"/>
  <c r="C268" i="41"/>
  <c r="F287" i="41"/>
  <c r="C610" i="41"/>
  <c r="F386" i="41"/>
  <c r="C273" i="41"/>
  <c r="C535" i="41"/>
  <c r="C497" i="41"/>
  <c r="C659" i="41"/>
  <c r="C227" i="41"/>
  <c r="F409" i="41"/>
  <c r="F24" i="41"/>
  <c r="C359" i="41"/>
  <c r="F588" i="41"/>
  <c r="F444" i="41"/>
  <c r="C112" i="41"/>
  <c r="F207" i="41"/>
  <c r="C540" i="41"/>
  <c r="F443" i="41"/>
  <c r="C85" i="41"/>
  <c r="F403" i="41"/>
  <c r="C297" i="41"/>
  <c r="C404" i="41"/>
  <c r="F693" i="41"/>
  <c r="C682" i="41"/>
  <c r="C29" i="41"/>
  <c r="F555" i="41"/>
  <c r="C341" i="41"/>
  <c r="F100" i="41"/>
  <c r="F408" i="41"/>
  <c r="F367" i="41"/>
  <c r="C173" i="41"/>
  <c r="C296" i="41"/>
  <c r="F566" i="41"/>
  <c r="C214" i="41"/>
  <c r="C431" i="41"/>
  <c r="C572" i="41"/>
  <c r="F196" i="41"/>
  <c r="F73" i="41"/>
  <c r="F150" i="41"/>
  <c r="F131" i="41"/>
  <c r="C421" i="41"/>
  <c r="C31" i="41"/>
  <c r="C392" i="41"/>
  <c r="C265" i="41"/>
  <c r="C44" i="41"/>
  <c r="C259" i="41"/>
  <c r="C638" i="41"/>
  <c r="C134" i="41"/>
  <c r="C633" i="41"/>
  <c r="F473" i="41"/>
  <c r="C520" i="41"/>
  <c r="F597" i="41"/>
  <c r="C640" i="41"/>
  <c r="C343" i="41"/>
  <c r="F169" i="41"/>
  <c r="C19" i="29"/>
  <c r="L191" i="41"/>
  <c r="B191" i="41"/>
  <c r="D191" i="41"/>
  <c r="G191" i="41"/>
  <c r="I66" i="11"/>
  <c r="I67" i="11" s="1"/>
  <c r="F206" i="41"/>
  <c r="F360" i="41"/>
  <c r="C136" i="41"/>
  <c r="F479" i="41"/>
  <c r="F614" i="41"/>
  <c r="F115" i="29"/>
  <c r="C94" i="29"/>
  <c r="F121" i="29"/>
  <c r="F87" i="29"/>
  <c r="C40" i="29"/>
  <c r="F113" i="29"/>
  <c r="F53" i="29"/>
  <c r="C158" i="29"/>
  <c r="F28" i="29"/>
  <c r="C118" i="29"/>
  <c r="C121" i="29"/>
  <c r="F112" i="29"/>
  <c r="F158" i="29"/>
  <c r="F137" i="29"/>
  <c r="C111" i="29"/>
  <c r="C157" i="29"/>
  <c r="F128" i="29"/>
  <c r="C84" i="29"/>
  <c r="C33" i="29"/>
  <c r="C91" i="29"/>
  <c r="F26" i="29"/>
  <c r="C89" i="29"/>
  <c r="C59" i="29"/>
  <c r="F106" i="29"/>
  <c r="F31" i="29"/>
  <c r="C74" i="29"/>
  <c r="C27" i="29"/>
  <c r="F139" i="29"/>
  <c r="F24" i="29"/>
  <c r="F46" i="29"/>
  <c r="C128" i="29"/>
  <c r="F208" i="41"/>
  <c r="F125" i="29"/>
  <c r="C529" i="41"/>
  <c r="C118" i="41"/>
  <c r="C105" i="41"/>
  <c r="F629" i="41"/>
  <c r="C612" i="41"/>
  <c r="F103" i="41"/>
  <c r="C558" i="41"/>
  <c r="C321" i="41"/>
  <c r="F377" i="41"/>
  <c r="F82" i="41"/>
  <c r="F121" i="41"/>
  <c r="C399" i="41"/>
  <c r="F152" i="41"/>
  <c r="F514" i="41"/>
  <c r="C22" i="41"/>
  <c r="F99" i="41"/>
  <c r="F647" i="41"/>
  <c r="F702" i="41"/>
  <c r="C550" i="41"/>
  <c r="C519" i="41"/>
  <c r="F48" i="41"/>
  <c r="C669" i="41"/>
  <c r="C228" i="41"/>
  <c r="C383" i="41"/>
  <c r="C290" i="41"/>
  <c r="F197" i="41"/>
  <c r="C144" i="41"/>
  <c r="C157" i="41"/>
  <c r="C257" i="41"/>
  <c r="C352" i="41"/>
  <c r="C463" i="41"/>
  <c r="F97" i="41"/>
  <c r="F688" i="41"/>
  <c r="C330" i="41"/>
  <c r="F323" i="41"/>
  <c r="F650" i="41"/>
  <c r="F146" i="41"/>
  <c r="F93" i="41"/>
  <c r="F459" i="41"/>
  <c r="C618" i="41"/>
  <c r="C656" i="41"/>
  <c r="C596" i="41"/>
  <c r="F466" i="41"/>
  <c r="F465" i="41"/>
  <c r="C423" i="41"/>
  <c r="F511" i="41"/>
  <c r="F478" i="41"/>
  <c r="C240" i="41"/>
  <c r="F563" i="41"/>
  <c r="F621" i="41"/>
  <c r="C510" i="41"/>
  <c r="F184" i="41"/>
  <c r="F108" i="41"/>
  <c r="C32" i="41"/>
  <c r="C518" i="41"/>
  <c r="C382" i="41"/>
  <c r="C688" i="41"/>
  <c r="C161" i="41"/>
  <c r="F42" i="41"/>
  <c r="C216" i="41"/>
  <c r="F657" i="41"/>
  <c r="C538" i="41"/>
  <c r="F676" i="41"/>
  <c r="F581" i="41"/>
  <c r="C622" i="41"/>
  <c r="F119" i="41"/>
  <c r="C430" i="41"/>
  <c r="C155" i="41"/>
  <c r="C217" i="41"/>
  <c r="F710" i="41"/>
  <c r="C670" i="41"/>
  <c r="C701" i="41"/>
  <c r="C299" i="41"/>
  <c r="F305" i="41"/>
  <c r="C276" i="41"/>
  <c r="C75" i="41"/>
  <c r="F139" i="41"/>
  <c r="C703" i="41"/>
  <c r="F417" i="41"/>
  <c r="C481" i="41"/>
  <c r="F689" i="41"/>
  <c r="F286" i="41"/>
  <c r="C667" i="41"/>
  <c r="F609" i="41"/>
  <c r="C337" i="41"/>
  <c r="C69" i="41"/>
  <c r="F456" i="41"/>
  <c r="C401" i="41"/>
  <c r="C556" i="41"/>
  <c r="C575" i="41"/>
  <c r="F604" i="41"/>
  <c r="C705" i="41"/>
  <c r="F558" i="41"/>
  <c r="F61" i="41"/>
  <c r="F136" i="41"/>
  <c r="C678" i="41"/>
  <c r="F278" i="41"/>
  <c r="F195" i="41"/>
  <c r="C70" i="41"/>
  <c r="F654" i="41"/>
  <c r="F67" i="41"/>
  <c r="C122" i="41"/>
  <c r="C258" i="41"/>
  <c r="C139" i="41"/>
  <c r="C73" i="41"/>
  <c r="C26" i="41"/>
  <c r="F201" i="41"/>
  <c r="C564" i="41"/>
  <c r="C531" i="41"/>
  <c r="C536" i="41"/>
  <c r="F616" i="41"/>
  <c r="C101" i="41"/>
  <c r="F167" i="41"/>
  <c r="C230" i="41"/>
  <c r="C617" i="41"/>
  <c r="C325" i="41"/>
  <c r="F462" i="41"/>
  <c r="C318" i="41"/>
  <c r="C195" i="41"/>
  <c r="F381" i="41"/>
  <c r="C450" i="41"/>
  <c r="F165" i="41"/>
  <c r="F438" i="41"/>
  <c r="F244" i="41"/>
  <c r="C665" i="41"/>
  <c r="F523" i="41"/>
  <c r="F631" i="41"/>
  <c r="C166" i="41"/>
  <c r="C179" i="41"/>
  <c r="F373" i="41"/>
  <c r="F186" i="41"/>
  <c r="F111" i="41"/>
  <c r="C110" i="41"/>
  <c r="C591" i="41"/>
  <c r="F232" i="41"/>
  <c r="F602" i="41"/>
  <c r="F600" i="41"/>
  <c r="F593" i="41"/>
  <c r="C699" i="41"/>
  <c r="C251" i="41"/>
  <c r="F594" i="41"/>
  <c r="F660" i="41"/>
  <c r="C279" i="41"/>
  <c r="F276" i="41"/>
  <c r="F499" i="41"/>
  <c r="F319" i="41"/>
  <c r="C456" i="41"/>
  <c r="F129" i="41"/>
  <c r="C457" i="41"/>
  <c r="C490" i="41"/>
  <c r="F223" i="41"/>
  <c r="F46" i="41"/>
  <c r="F177" i="41"/>
  <c r="C326" i="41"/>
  <c r="C396" i="41"/>
  <c r="C471" i="41"/>
  <c r="F406" i="41"/>
  <c r="F326" i="41"/>
  <c r="C50" i="41"/>
  <c r="C458" i="41"/>
  <c r="F16" i="41"/>
  <c r="F398" i="41"/>
  <c r="C387" i="41"/>
  <c r="C673" i="41"/>
  <c r="F47" i="41"/>
  <c r="F402" i="41"/>
  <c r="C234" i="41"/>
  <c r="F540" i="41"/>
  <c r="F475" i="41"/>
  <c r="F14" i="41"/>
  <c r="F99" i="29"/>
  <c r="B83" i="29"/>
  <c r="E83" i="29" s="1"/>
  <c r="G83" i="29"/>
  <c r="D83" i="29"/>
  <c r="G614" i="41"/>
  <c r="L614" i="41"/>
  <c r="B614" i="41"/>
  <c r="D614" i="41"/>
  <c r="B27" i="39"/>
  <c r="E27" i="39" s="1"/>
  <c r="G27" i="39"/>
  <c r="D27" i="39"/>
  <c r="C165" i="29"/>
  <c r="F111" i="29"/>
  <c r="C163" i="29"/>
  <c r="F92" i="29"/>
  <c r="C153" i="29"/>
  <c r="F32" i="29"/>
  <c r="F80" i="29"/>
  <c r="C98" i="29"/>
  <c r="C24" i="29"/>
  <c r="F96" i="29"/>
  <c r="F60" i="29"/>
  <c r="C149" i="29"/>
  <c r="C102" i="29"/>
  <c r="F119" i="29"/>
  <c r="C56" i="29"/>
  <c r="C57" i="29"/>
  <c r="F88" i="29"/>
  <c r="C140" i="29"/>
  <c r="F153" i="29"/>
  <c r="C103" i="29"/>
  <c r="C125" i="29"/>
  <c r="C141" i="29"/>
  <c r="F45" i="29"/>
  <c r="F79" i="29"/>
  <c r="C76" i="29"/>
  <c r="F81" i="29"/>
  <c r="C120" i="29"/>
  <c r="F122" i="29"/>
  <c r="F98" i="29"/>
  <c r="F424" i="41"/>
  <c r="C154" i="29"/>
  <c r="F339" i="41"/>
  <c r="F243" i="41"/>
  <c r="C288" i="41"/>
  <c r="C128" i="41"/>
  <c r="C692" i="41"/>
  <c r="F382" i="41"/>
  <c r="C504" i="41"/>
  <c r="F596" i="41"/>
  <c r="C317" i="41"/>
  <c r="C111" i="41"/>
  <c r="C180" i="41"/>
  <c r="C187" i="41"/>
  <c r="C331" i="41"/>
  <c r="C378" i="41"/>
  <c r="C137" i="41"/>
  <c r="F674" i="41"/>
  <c r="F501" i="41"/>
  <c r="F598" i="41"/>
  <c r="C462" i="41"/>
  <c r="F29" i="41"/>
  <c r="F683" i="41"/>
  <c r="F297" i="41"/>
  <c r="F214" i="41"/>
  <c r="F485" i="41"/>
  <c r="C79" i="41"/>
  <c r="C254" i="41"/>
  <c r="F259" i="41"/>
  <c r="F258" i="41"/>
  <c r="C364" i="41"/>
  <c r="F318" i="41"/>
  <c r="F639" i="41"/>
  <c r="C593" i="41"/>
  <c r="F451" i="41"/>
  <c r="F691" i="41"/>
  <c r="F216" i="41"/>
  <c r="C278" i="41"/>
  <c r="C153" i="41"/>
  <c r="C48" i="41"/>
  <c r="F687" i="41"/>
  <c r="F531" i="41"/>
  <c r="C432" i="41"/>
  <c r="F396" i="41"/>
  <c r="C82" i="41"/>
  <c r="C310" i="41"/>
  <c r="C461" i="41"/>
  <c r="F55" i="41"/>
  <c r="F640" i="41"/>
  <c r="C403" i="41"/>
  <c r="F345" i="41"/>
  <c r="F419" i="41"/>
  <c r="F653" i="41"/>
  <c r="F328" i="41"/>
  <c r="F472" i="41"/>
  <c r="F383" i="41"/>
  <c r="F224" i="41"/>
  <c r="C174" i="41"/>
  <c r="C405" i="41"/>
  <c r="F322" i="41"/>
  <c r="C415" i="41"/>
  <c r="F65" i="41"/>
  <c r="C509" i="41"/>
  <c r="C271" i="41"/>
  <c r="C543" i="41"/>
  <c r="C23" i="41"/>
  <c r="C514" i="41"/>
  <c r="C60" i="41"/>
  <c r="F51" i="41"/>
  <c r="C284" i="41"/>
  <c r="F219" i="41"/>
  <c r="F682" i="41"/>
  <c r="C131" i="41"/>
  <c r="F337" i="41"/>
  <c r="C636" i="41"/>
  <c r="F161" i="41"/>
  <c r="C344" i="41"/>
  <c r="F605" i="41"/>
  <c r="F321" i="41"/>
  <c r="F488" i="41"/>
  <c r="F310" i="41"/>
  <c r="C58" i="41"/>
  <c r="C655" i="41"/>
  <c r="C379" i="41"/>
  <c r="C138" i="41"/>
  <c r="C624" i="41"/>
  <c r="C33" i="41"/>
  <c r="C340" i="41"/>
  <c r="F138" i="41"/>
  <c r="C156" i="41"/>
  <c r="C236" i="41"/>
  <c r="C142" i="41"/>
  <c r="C47" i="41"/>
  <c r="F584" i="41"/>
  <c r="C687" i="41"/>
  <c r="F611" i="41"/>
  <c r="C320" i="41"/>
  <c r="C630" i="41"/>
  <c r="F222" i="41"/>
  <c r="F239" i="41"/>
  <c r="F490" i="41"/>
  <c r="C21" i="41"/>
  <c r="C588" i="41"/>
  <c r="F191" i="41"/>
  <c r="C226" i="41"/>
  <c r="F620" i="41"/>
  <c r="C249" i="41"/>
  <c r="F492" i="41"/>
  <c r="F112" i="41"/>
  <c r="F642" i="41"/>
  <c r="F261" i="41"/>
  <c r="C141" i="41"/>
  <c r="F36" i="41"/>
  <c r="C526" i="41"/>
  <c r="C34" i="41"/>
  <c r="C460" i="41"/>
  <c r="F468" i="41"/>
  <c r="C449" i="41"/>
  <c r="C369" i="41"/>
  <c r="C660" i="41"/>
  <c r="F667" i="41"/>
  <c r="C347" i="41"/>
  <c r="C417" i="41"/>
  <c r="F570" i="41"/>
  <c r="F127" i="41"/>
  <c r="F400" i="41"/>
  <c r="F329" i="41"/>
  <c r="F447" i="41"/>
  <c r="F436" i="41"/>
  <c r="F679" i="41"/>
  <c r="F662" i="41"/>
  <c r="F384" i="41"/>
  <c r="F464" i="41"/>
  <c r="F636" i="41"/>
  <c r="C437" i="41"/>
  <c r="C120" i="41"/>
  <c r="F608" i="41"/>
  <c r="F612" i="41"/>
  <c r="C674" i="41"/>
  <c r="C190" i="41"/>
  <c r="C115" i="41"/>
  <c r="C244" i="41"/>
  <c r="F632" i="41"/>
  <c r="C119" i="41"/>
  <c r="F33" i="41"/>
  <c r="F289" i="41"/>
  <c r="F522" i="41"/>
  <c r="F395" i="41"/>
  <c r="C578" i="41"/>
  <c r="F491" i="41"/>
  <c r="F362" i="41"/>
  <c r="C39" i="41"/>
  <c r="C685" i="41"/>
  <c r="F356" i="41"/>
  <c r="F307" i="41"/>
  <c r="C391" i="41"/>
  <c r="C346" i="41"/>
  <c r="C206" i="41"/>
  <c r="F580" i="41"/>
  <c r="C106" i="41"/>
  <c r="F266" i="41"/>
  <c r="C433" i="41"/>
  <c r="C20" i="41"/>
  <c r="C486" i="41"/>
  <c r="F38" i="41"/>
  <c r="C472" i="41"/>
  <c r="C207" i="41"/>
  <c r="C693" i="41"/>
  <c r="F353" i="41"/>
  <c r="C559" i="41"/>
  <c r="C576" i="41"/>
  <c r="F21" i="29"/>
  <c r="G35" i="39"/>
  <c r="C17" i="29"/>
  <c r="J62" i="11"/>
  <c r="F20" i="29"/>
  <c r="C93" i="29"/>
  <c r="C442" i="41"/>
  <c r="B26" i="39"/>
  <c r="E26" i="39" s="1"/>
  <c r="G26" i="39"/>
  <c r="D26" i="39"/>
  <c r="F300" i="41"/>
  <c r="C25" i="29"/>
  <c r="C82" i="29"/>
  <c r="F68" i="29"/>
  <c r="C39" i="29"/>
  <c r="F123" i="29"/>
  <c r="F72" i="29"/>
  <c r="F107" i="29"/>
  <c r="F39" i="29"/>
  <c r="C58" i="29"/>
  <c r="F66" i="29"/>
  <c r="F38" i="29"/>
  <c r="F85" i="29"/>
  <c r="F124" i="29"/>
  <c r="F126" i="29"/>
  <c r="C119" i="29"/>
  <c r="F41" i="29"/>
  <c r="F55" i="29"/>
  <c r="F76" i="29"/>
  <c r="F151" i="29"/>
  <c r="F152" i="29"/>
  <c r="F161" i="29"/>
  <c r="C68" i="29"/>
  <c r="C126" i="29"/>
  <c r="C53" i="29"/>
  <c r="F69" i="29"/>
  <c r="C161" i="29"/>
  <c r="C135" i="29"/>
  <c r="C62" i="29"/>
  <c r="F148" i="29"/>
  <c r="C150" i="29"/>
  <c r="C47" i="29"/>
  <c r="C95" i="41"/>
  <c r="C69" i="29"/>
  <c r="F265" i="41"/>
  <c r="F145" i="29"/>
  <c r="F333" i="41"/>
  <c r="C114" i="41"/>
  <c r="C389" i="41"/>
  <c r="C211" i="41"/>
  <c r="C165" i="41"/>
  <c r="F427" i="41"/>
  <c r="F397" i="41"/>
  <c r="F421" i="41"/>
  <c r="F236" i="41"/>
  <c r="F199" i="41"/>
  <c r="F182" i="41"/>
  <c r="C74" i="41"/>
  <c r="C469" i="41"/>
  <c r="F122" i="41"/>
  <c r="C568" i="41"/>
  <c r="C373" i="41"/>
  <c r="C625" i="41"/>
  <c r="C577" i="41"/>
  <c r="C704" i="41"/>
  <c r="F116" i="41"/>
  <c r="C454" i="41"/>
  <c r="C98" i="41"/>
  <c r="F134" i="41"/>
  <c r="C247" i="41"/>
  <c r="C406" i="41"/>
  <c r="C666" i="41"/>
  <c r="C30" i="41"/>
  <c r="C192" i="41"/>
  <c r="C609" i="41"/>
  <c r="C363" i="41"/>
  <c r="F548" i="41"/>
  <c r="C94" i="41"/>
  <c r="F312" i="41"/>
  <c r="C178" i="41"/>
  <c r="F334" i="41"/>
  <c r="F210" i="41"/>
  <c r="C689" i="41"/>
  <c r="F235" i="41"/>
  <c r="F164" i="41"/>
  <c r="C601" i="41"/>
  <c r="C606" i="41"/>
  <c r="C323" i="41"/>
  <c r="F426" i="41"/>
  <c r="C697" i="41"/>
  <c r="F335" i="41"/>
  <c r="C402" i="41"/>
  <c r="C132" i="41"/>
  <c r="C338" i="41"/>
  <c r="C77" i="41"/>
  <c r="C528" i="41"/>
  <c r="C642" i="41"/>
  <c r="F690" i="41"/>
  <c r="F230" i="41"/>
  <c r="F255" i="41"/>
  <c r="F183" i="41"/>
  <c r="F582" i="41"/>
  <c r="C493" i="41"/>
  <c r="F637" i="41"/>
  <c r="F91" i="41"/>
  <c r="F209" i="41"/>
  <c r="F533" i="41"/>
  <c r="C602" i="41"/>
  <c r="F559" i="41"/>
  <c r="F390" i="41"/>
  <c r="F104" i="41"/>
  <c r="F446" i="41"/>
  <c r="C181" i="41"/>
  <c r="C480" i="41"/>
  <c r="F313" i="41"/>
  <c r="C590" i="41"/>
  <c r="C55" i="41"/>
  <c r="F452" i="41"/>
  <c r="F450" i="41"/>
  <c r="C502" i="41"/>
  <c r="F534" i="41"/>
  <c r="F433" i="41"/>
  <c r="F509" i="41"/>
  <c r="F218" i="41"/>
  <c r="C84" i="41"/>
  <c r="C89" i="41"/>
  <c r="C684" i="41"/>
  <c r="C623" i="41"/>
  <c r="C306" i="41"/>
  <c r="F306" i="41"/>
  <c r="F166" i="41"/>
  <c r="C428" i="41"/>
  <c r="C515" i="41"/>
  <c r="F576" i="41"/>
  <c r="F601" i="41"/>
  <c r="C199" i="41"/>
  <c r="C292" i="41"/>
  <c r="F493" i="41"/>
  <c r="F440" i="41"/>
  <c r="F474" i="41"/>
  <c r="C487" i="41"/>
  <c r="C567" i="41"/>
  <c r="F697" i="41"/>
  <c r="F393" i="41"/>
  <c r="C225" i="41"/>
  <c r="C334" i="41"/>
  <c r="F516" i="41"/>
  <c r="F569" i="41"/>
  <c r="C76" i="41"/>
  <c r="F659" i="41"/>
  <c r="F60" i="41"/>
  <c r="F366" i="41"/>
  <c r="F700" i="41"/>
  <c r="F496" i="41"/>
  <c r="F220" i="41"/>
  <c r="F303" i="41"/>
  <c r="C661" i="41"/>
  <c r="F204" i="41"/>
  <c r="C93" i="41"/>
  <c r="C289" i="41"/>
  <c r="C314" i="41"/>
  <c r="F212" i="41"/>
  <c r="F237" i="41"/>
  <c r="F615" i="41"/>
  <c r="F58" i="41"/>
  <c r="F429" i="41"/>
  <c r="C551" i="41"/>
  <c r="F577" i="41"/>
  <c r="C635" i="41"/>
  <c r="F624" i="41"/>
  <c r="F293" i="41"/>
  <c r="F95" i="41"/>
  <c r="C652" i="41"/>
  <c r="C66" i="41"/>
  <c r="C183" i="41"/>
  <c r="C491" i="41"/>
  <c r="C277" i="41"/>
  <c r="F587" i="41"/>
  <c r="F502" i="41"/>
  <c r="F418" i="41"/>
  <c r="C388" i="41"/>
  <c r="F680" i="41"/>
  <c r="C90" i="41"/>
  <c r="F327" i="41"/>
  <c r="C400" i="41"/>
  <c r="F487" i="41"/>
  <c r="C250" i="41"/>
  <c r="F250" i="41"/>
  <c r="C427" i="41"/>
  <c r="F670" i="41"/>
  <c r="C43" i="41"/>
  <c r="F553" i="41"/>
  <c r="C336" i="41"/>
  <c r="F361" i="41"/>
  <c r="C464" i="41"/>
  <c r="C287" i="41"/>
  <c r="F546" i="41"/>
  <c r="C580" i="41"/>
  <c r="C561" i="41"/>
  <c r="C443" i="41"/>
  <c r="C545" i="41"/>
  <c r="F282" i="41"/>
  <c r="C149" i="41"/>
  <c r="F171" i="41"/>
  <c r="C15" i="41"/>
  <c r="F22" i="41"/>
  <c r="F257" i="41"/>
  <c r="C620" i="41"/>
  <c r="C17" i="41"/>
  <c r="F498" i="41"/>
  <c r="C425" i="41"/>
  <c r="F539" i="41"/>
  <c r="C385" i="41"/>
  <c r="C16" i="41"/>
  <c r="C215" i="41"/>
  <c r="C175" i="41"/>
  <c r="C117" i="29"/>
  <c r="C634" i="41"/>
  <c r="G20" i="39" l="1"/>
  <c r="G19" i="39"/>
  <c r="L412" i="41"/>
  <c r="B412" i="41"/>
  <c r="I412" i="41" s="1"/>
  <c r="B339" i="41"/>
  <c r="I339" i="41" s="1"/>
  <c r="D339" i="41"/>
  <c r="D48" i="29"/>
  <c r="I48" i="29" s="1"/>
  <c r="B16" i="29"/>
  <c r="E16" i="29" s="1"/>
  <c r="G25" i="39"/>
  <c r="L495" i="41"/>
  <c r="D513" i="41"/>
  <c r="B13" i="41"/>
  <c r="E13" i="41" s="1"/>
  <c r="D43" i="29"/>
  <c r="J43" i="29" s="1"/>
  <c r="D380" i="41"/>
  <c r="G412" i="41"/>
  <c r="G339" i="41"/>
  <c r="D61" i="29"/>
  <c r="J61" i="29" s="1"/>
  <c r="G66" i="29"/>
  <c r="D86" i="29"/>
  <c r="H86" i="29" s="1"/>
  <c r="D66" i="29"/>
  <c r="J66" i="29" s="1"/>
  <c r="D599" i="41"/>
  <c r="B19" i="39"/>
  <c r="E19" i="39" s="1"/>
  <c r="L370" i="41"/>
  <c r="D106" i="29"/>
  <c r="H106" i="29" s="1"/>
  <c r="G554" i="41"/>
  <c r="D22" i="39"/>
  <c r="H22" i="39" s="1"/>
  <c r="D202" i="41"/>
  <c r="D21" i="39"/>
  <c r="J21" i="39" s="1"/>
  <c r="B495" i="41"/>
  <c r="I495" i="41" s="1"/>
  <c r="B22" i="39"/>
  <c r="E22" i="39" s="1"/>
  <c r="L202" i="41"/>
  <c r="D398" i="41"/>
  <c r="G21" i="39"/>
  <c r="B202" i="41"/>
  <c r="H202" i="41" s="1"/>
  <c r="L398" i="41"/>
  <c r="B398" i="41"/>
  <c r="J398" i="41" s="1"/>
  <c r="B513" i="41"/>
  <c r="J513" i="41" s="1"/>
  <c r="G495" i="41"/>
  <c r="L513" i="41"/>
  <c r="D241" i="41"/>
  <c r="L241" i="41"/>
  <c r="L260" i="41"/>
  <c r="L554" i="41"/>
  <c r="G241" i="41"/>
  <c r="G61" i="29"/>
  <c r="B554" i="41"/>
  <c r="E554" i="41" s="1"/>
  <c r="G503" i="41"/>
  <c r="L25" i="41"/>
  <c r="E9" i="54"/>
  <c r="L9" i="54" s="1"/>
  <c r="M9" i="54" s="1"/>
  <c r="D260" i="41"/>
  <c r="D25" i="41"/>
  <c r="I10" i="54"/>
  <c r="D10" i="54"/>
  <c r="C11" i="54"/>
  <c r="H10" i="54"/>
  <c r="G260" i="41"/>
  <c r="G25" i="41"/>
  <c r="L503" i="41"/>
  <c r="D603" i="41"/>
  <c r="B503" i="41"/>
  <c r="E503" i="41" s="1"/>
  <c r="L380" i="41"/>
  <c r="D706" i="41"/>
  <c r="B380" i="41"/>
  <c r="E380" i="41" s="1"/>
  <c r="L589" i="41"/>
  <c r="G589" i="41"/>
  <c r="G616" i="41"/>
  <c r="D500" i="41"/>
  <c r="B210" i="41"/>
  <c r="J210" i="41" s="1"/>
  <c r="D589" i="41"/>
  <c r="D616" i="41"/>
  <c r="B496" i="41"/>
  <c r="I496" i="41" s="1"/>
  <c r="B500" i="41"/>
  <c r="K500" i="41" s="1"/>
  <c r="L210" i="41"/>
  <c r="D496" i="41"/>
  <c r="L500" i="41"/>
  <c r="G210" i="41"/>
  <c r="B28" i="39"/>
  <c r="E28" i="39" s="1"/>
  <c r="G33" i="39"/>
  <c r="L686" i="41"/>
  <c r="L353" i="41"/>
  <c r="B628" i="41"/>
  <c r="E628" i="41" s="1"/>
  <c r="B168" i="41"/>
  <c r="I168" i="41" s="1"/>
  <c r="B189" i="41"/>
  <c r="I189" i="41" s="1"/>
  <c r="D162" i="29"/>
  <c r="J162" i="29" s="1"/>
  <c r="D628" i="41"/>
  <c r="G393" i="41"/>
  <c r="L61" i="41"/>
  <c r="G189" i="41"/>
  <c r="D686" i="41"/>
  <c r="D353" i="41"/>
  <c r="L189" i="41"/>
  <c r="G686" i="41"/>
  <c r="L628" i="41"/>
  <c r="G168" i="41"/>
  <c r="B353" i="41"/>
  <c r="K353" i="41" s="1"/>
  <c r="G162" i="29"/>
  <c r="G547" i="41"/>
  <c r="D168" i="41"/>
  <c r="D61" i="41"/>
  <c r="B117" i="41"/>
  <c r="I117" i="41" s="1"/>
  <c r="G172" i="41"/>
  <c r="D327" i="41"/>
  <c r="D28" i="39"/>
  <c r="J28" i="39" s="1"/>
  <c r="D489" i="41"/>
  <c r="B547" i="41"/>
  <c r="E547" i="41" s="1"/>
  <c r="B357" i="41"/>
  <c r="K357" i="41" s="1"/>
  <c r="B329" i="41"/>
  <c r="H329" i="41" s="1"/>
  <c r="G61" i="41"/>
  <c r="D117" i="41"/>
  <c r="L172" i="41"/>
  <c r="B474" i="41"/>
  <c r="E474" i="41" s="1"/>
  <c r="G489" i="41"/>
  <c r="D547" i="41"/>
  <c r="B393" i="41"/>
  <c r="I393" i="41" s="1"/>
  <c r="G357" i="41"/>
  <c r="G329" i="41"/>
  <c r="G107" i="29"/>
  <c r="L117" i="41"/>
  <c r="D172" i="41"/>
  <c r="G474" i="41"/>
  <c r="B489" i="41"/>
  <c r="I489" i="41" s="1"/>
  <c r="B32" i="39"/>
  <c r="E32" i="39" s="1"/>
  <c r="D393" i="41"/>
  <c r="L357" i="41"/>
  <c r="D329" i="41"/>
  <c r="B107" i="29"/>
  <c r="E107" i="29" s="1"/>
  <c r="D474" i="41"/>
  <c r="B482" i="41"/>
  <c r="H482" i="41" s="1"/>
  <c r="D16" i="29"/>
  <c r="H16" i="29" s="1"/>
  <c r="G313" i="41"/>
  <c r="B25" i="39"/>
  <c r="E25" i="39" s="1"/>
  <c r="D20" i="39"/>
  <c r="I20" i="39" s="1"/>
  <c r="G43" i="29"/>
  <c r="B592" i="41"/>
  <c r="H592" i="41" s="1"/>
  <c r="G97" i="29"/>
  <c r="L468" i="41"/>
  <c r="B171" i="41"/>
  <c r="H171" i="41" s="1"/>
  <c r="B21" i="29"/>
  <c r="E21" i="29" s="1"/>
  <c r="H30" i="39"/>
  <c r="B29" i="39"/>
  <c r="E29" i="39" s="1"/>
  <c r="B23" i="39"/>
  <c r="E23" i="39" s="1"/>
  <c r="D35" i="39"/>
  <c r="J35" i="39" s="1"/>
  <c r="D13" i="41"/>
  <c r="D23" i="39"/>
  <c r="I23" i="39" s="1"/>
  <c r="G13" i="41"/>
  <c r="D29" i="29"/>
  <c r="J29" i="29" s="1"/>
  <c r="B133" i="41"/>
  <c r="J133" i="41" s="1"/>
  <c r="G133" i="41"/>
  <c r="B164" i="41"/>
  <c r="J164" i="41" s="1"/>
  <c r="L616" i="41"/>
  <c r="L706" i="41"/>
  <c r="L164" i="41"/>
  <c r="G164" i="41"/>
  <c r="B706" i="41"/>
  <c r="E706" i="41" s="1"/>
  <c r="D263" i="41"/>
  <c r="L407" i="41"/>
  <c r="D407" i="41"/>
  <c r="G29" i="39"/>
  <c r="G18" i="39"/>
  <c r="D18" i="39"/>
  <c r="H18" i="39" s="1"/>
  <c r="I30" i="39"/>
  <c r="D160" i="41"/>
  <c r="L18" i="41"/>
  <c r="D411" i="41"/>
  <c r="G34" i="29"/>
  <c r="B483" i="41"/>
  <c r="I483" i="41" s="1"/>
  <c r="G30" i="39"/>
  <c r="L358" i="41"/>
  <c r="D60" i="29"/>
  <c r="H60" i="29" s="1"/>
  <c r="G18" i="41"/>
  <c r="B411" i="41"/>
  <c r="E411" i="41" s="1"/>
  <c r="G130" i="29"/>
  <c r="G434" i="41"/>
  <c r="B494" i="41"/>
  <c r="H494" i="41" s="1"/>
  <c r="G60" i="29"/>
  <c r="D18" i="41"/>
  <c r="D37" i="41"/>
  <c r="L521" i="41"/>
  <c r="D162" i="41"/>
  <c r="D130" i="29"/>
  <c r="J130" i="29" s="1"/>
  <c r="D434" i="41"/>
  <c r="G209" i="41"/>
  <c r="G494" i="41"/>
  <c r="G695" i="41"/>
  <c r="D511" i="41"/>
  <c r="B37" i="41"/>
  <c r="I37" i="41" s="1"/>
  <c r="G521" i="41"/>
  <c r="D31" i="39"/>
  <c r="J31" i="39" s="1"/>
  <c r="L162" i="41"/>
  <c r="L434" i="41"/>
  <c r="D209" i="41"/>
  <c r="D494" i="41"/>
  <c r="D695" i="41"/>
  <c r="G511" i="41"/>
  <c r="L37" i="41"/>
  <c r="D104" i="29"/>
  <c r="J104" i="29" s="1"/>
  <c r="G426" i="41"/>
  <c r="G31" i="39"/>
  <c r="G162" i="41"/>
  <c r="L209" i="41"/>
  <c r="G483" i="41"/>
  <c r="B695" i="41"/>
  <c r="K695" i="41" s="1"/>
  <c r="B511" i="41"/>
  <c r="K511" i="41" s="1"/>
  <c r="B104" i="29"/>
  <c r="E104" i="29" s="1"/>
  <c r="B426" i="41"/>
  <c r="K426" i="41" s="1"/>
  <c r="L483" i="41"/>
  <c r="G411" i="41"/>
  <c r="D426" i="41"/>
  <c r="D34" i="29"/>
  <c r="I34" i="29" s="1"/>
  <c r="G17" i="39"/>
  <c r="D17" i="39"/>
  <c r="D662" i="41"/>
  <c r="B30" i="39"/>
  <c r="E30" i="39" s="1"/>
  <c r="G88" i="41"/>
  <c r="G32" i="39"/>
  <c r="G599" i="41"/>
  <c r="B86" i="29"/>
  <c r="E86" i="29" s="1"/>
  <c r="B468" i="41"/>
  <c r="J468" i="41" s="1"/>
  <c r="B662" i="41"/>
  <c r="E662" i="41" s="1"/>
  <c r="G67" i="41"/>
  <c r="L546" i="41"/>
  <c r="B313" i="41"/>
  <c r="J313" i="41" s="1"/>
  <c r="L224" i="41"/>
  <c r="L599" i="41"/>
  <c r="D468" i="41"/>
  <c r="B67" i="41"/>
  <c r="H67" i="41" s="1"/>
  <c r="D546" i="41"/>
  <c r="L313" i="41"/>
  <c r="D224" i="41"/>
  <c r="D16" i="39"/>
  <c r="B16" i="39"/>
  <c r="E16" i="39" s="1"/>
  <c r="G16" i="39"/>
  <c r="D12" i="41"/>
  <c r="L12" i="41"/>
  <c r="B12" i="41"/>
  <c r="G12" i="41"/>
  <c r="G53" i="41"/>
  <c r="L67" i="41"/>
  <c r="B651" i="41"/>
  <c r="J651" i="41" s="1"/>
  <c r="G224" i="41"/>
  <c r="B176" i="41"/>
  <c r="H176" i="41" s="1"/>
  <c r="D176" i="41"/>
  <c r="B53" i="41"/>
  <c r="J53" i="41" s="1"/>
  <c r="G275" i="41"/>
  <c r="D651" i="41"/>
  <c r="B33" i="39"/>
  <c r="E33" i="39" s="1"/>
  <c r="G176" i="41"/>
  <c r="D53" i="41"/>
  <c r="G651" i="41"/>
  <c r="G106" i="29"/>
  <c r="G662" i="41"/>
  <c r="G107" i="41"/>
  <c r="B407" i="41"/>
  <c r="J407" i="41" s="1"/>
  <c r="G370" i="41"/>
  <c r="D107" i="41"/>
  <c r="B107" i="41"/>
  <c r="J107" i="41" s="1"/>
  <c r="G160" i="29"/>
  <c r="G21" i="29"/>
  <c r="H21" i="29" s="1"/>
  <c r="D160" i="29"/>
  <c r="J160" i="29" s="1"/>
  <c r="G263" i="41"/>
  <c r="B263" i="41"/>
  <c r="I263" i="41" s="1"/>
  <c r="D370" i="41"/>
  <c r="B272" i="41"/>
  <c r="J272" i="41" s="1"/>
  <c r="D272" i="41"/>
  <c r="D201" i="41"/>
  <c r="G272" i="41"/>
  <c r="B177" i="41"/>
  <c r="J177" i="41" s="1"/>
  <c r="L123" i="41"/>
  <c r="G123" i="41"/>
  <c r="L177" i="41"/>
  <c r="B521" i="41"/>
  <c r="H521" i="41" s="1"/>
  <c r="D129" i="29"/>
  <c r="H129" i="29" s="1"/>
  <c r="G22" i="29"/>
  <c r="H22" i="29" s="1"/>
  <c r="L482" i="41"/>
  <c r="D88" i="41"/>
  <c r="D275" i="41"/>
  <c r="G123" i="29"/>
  <c r="L522" i="41"/>
  <c r="B114" i="29"/>
  <c r="E114" i="29" s="1"/>
  <c r="B129" i="29"/>
  <c r="E129" i="29" s="1"/>
  <c r="B22" i="29"/>
  <c r="E22" i="29" s="1"/>
  <c r="G482" i="41"/>
  <c r="B88" i="41"/>
  <c r="H88" i="41" s="1"/>
  <c r="L275" i="41"/>
  <c r="B327" i="41"/>
  <c r="E327" i="41" s="1"/>
  <c r="B48" i="29"/>
  <c r="E48" i="29" s="1"/>
  <c r="G603" i="41"/>
  <c r="D583" i="41"/>
  <c r="L145" i="41"/>
  <c r="G327" i="41"/>
  <c r="B603" i="41"/>
  <c r="K603" i="41" s="1"/>
  <c r="B583" i="41"/>
  <c r="E583" i="41" s="1"/>
  <c r="B145" i="41"/>
  <c r="K145" i="41" s="1"/>
  <c r="B544" i="41"/>
  <c r="K544" i="41" s="1"/>
  <c r="L583" i="41"/>
  <c r="G145" i="41"/>
  <c r="L544" i="41"/>
  <c r="G522" i="41"/>
  <c r="G544" i="41"/>
  <c r="B123" i="29"/>
  <c r="E123" i="29" s="1"/>
  <c r="D522" i="41"/>
  <c r="G114" i="29"/>
  <c r="D87" i="29"/>
  <c r="J87" i="29" s="1"/>
  <c r="L295" i="41"/>
  <c r="B679" i="41"/>
  <c r="I679" i="41" s="1"/>
  <c r="G113" i="29"/>
  <c r="G595" i="41"/>
  <c r="B41" i="29"/>
  <c r="E41" i="29" s="1"/>
  <c r="D177" i="41"/>
  <c r="L160" i="41"/>
  <c r="G87" i="29"/>
  <c r="G295" i="41"/>
  <c r="G679" i="41"/>
  <c r="D113" i="29"/>
  <c r="J113" i="29" s="1"/>
  <c r="B595" i="41"/>
  <c r="K595" i="41" s="1"/>
  <c r="G41" i="29"/>
  <c r="G160" i="41"/>
  <c r="L371" i="41"/>
  <c r="B605" i="41"/>
  <c r="I605" i="41" s="1"/>
  <c r="D553" i="41"/>
  <c r="D295" i="41"/>
  <c r="D679" i="41"/>
  <c r="L595" i="41"/>
  <c r="G245" i="41"/>
  <c r="B156" i="29"/>
  <c r="E156" i="29" s="1"/>
  <c r="G342" i="41"/>
  <c r="G371" i="41"/>
  <c r="G605" i="41"/>
  <c r="G553" i="41"/>
  <c r="D592" i="41"/>
  <c r="L245" i="41"/>
  <c r="G156" i="29"/>
  <c r="L342" i="41"/>
  <c r="D358" i="41"/>
  <c r="B97" i="29"/>
  <c r="E97" i="29" s="1"/>
  <c r="B691" i="41"/>
  <c r="I691" i="41" s="1"/>
  <c r="D371" i="41"/>
  <c r="L605" i="41"/>
  <c r="B123" i="41"/>
  <c r="I123" i="41" s="1"/>
  <c r="D133" i="41"/>
  <c r="D171" i="41"/>
  <c r="B358" i="41"/>
  <c r="E358" i="41" s="1"/>
  <c r="L592" i="41"/>
  <c r="B29" i="29"/>
  <c r="E29" i="29" s="1"/>
  <c r="G169" i="41"/>
  <c r="D245" i="41"/>
  <c r="B342" i="41"/>
  <c r="E342" i="41" s="1"/>
  <c r="L171" i="41"/>
  <c r="D691" i="41"/>
  <c r="L691" i="41"/>
  <c r="B553" i="41"/>
  <c r="I553" i="41" s="1"/>
  <c r="D169" i="41"/>
  <c r="L169" i="41"/>
  <c r="G608" i="41"/>
  <c r="B608" i="41"/>
  <c r="H608" i="41" s="1"/>
  <c r="D608" i="41"/>
  <c r="G201" i="41"/>
  <c r="B201" i="41"/>
  <c r="I201" i="41" s="1"/>
  <c r="B464" i="41"/>
  <c r="G464" i="41"/>
  <c r="L464" i="41"/>
  <c r="D464" i="41"/>
  <c r="D609" i="41"/>
  <c r="B609" i="41"/>
  <c r="L609" i="41"/>
  <c r="G609" i="41"/>
  <c r="D165" i="41"/>
  <c r="G165" i="41"/>
  <c r="B165" i="41"/>
  <c r="L165" i="41"/>
  <c r="L655" i="41"/>
  <c r="B655" i="41"/>
  <c r="G655" i="41"/>
  <c r="D655" i="41"/>
  <c r="B141" i="29"/>
  <c r="E141" i="29" s="1"/>
  <c r="G141" i="29"/>
  <c r="D141" i="29"/>
  <c r="G179" i="41"/>
  <c r="L179" i="41"/>
  <c r="D179" i="41"/>
  <c r="B179" i="41"/>
  <c r="B688" i="41"/>
  <c r="D688" i="41"/>
  <c r="L688" i="41"/>
  <c r="G688" i="41"/>
  <c r="D529" i="41"/>
  <c r="G529" i="41"/>
  <c r="L529" i="41"/>
  <c r="B529" i="41"/>
  <c r="D296" i="41"/>
  <c r="L296" i="41"/>
  <c r="B296" i="41"/>
  <c r="G296" i="41"/>
  <c r="L524" i="41"/>
  <c r="B524" i="41"/>
  <c r="D524" i="41"/>
  <c r="G524" i="41"/>
  <c r="D122" i="29"/>
  <c r="G122" i="29"/>
  <c r="B122" i="29"/>
  <c r="E122" i="29" s="1"/>
  <c r="D204" i="41"/>
  <c r="B204" i="41"/>
  <c r="L204" i="41"/>
  <c r="G204" i="41"/>
  <c r="D152" i="41"/>
  <c r="G152" i="41"/>
  <c r="B152" i="41"/>
  <c r="L152" i="41"/>
  <c r="B560" i="41"/>
  <c r="G560" i="41"/>
  <c r="L560" i="41"/>
  <c r="D560" i="41"/>
  <c r="B376" i="41"/>
  <c r="D376" i="41"/>
  <c r="L376" i="41"/>
  <c r="G376" i="41"/>
  <c r="D45" i="29"/>
  <c r="G45" i="29"/>
  <c r="B45" i="29"/>
  <c r="E45" i="29" s="1"/>
  <c r="G139" i="29"/>
  <c r="B139" i="29"/>
  <c r="E139" i="29" s="1"/>
  <c r="D139" i="29"/>
  <c r="L563" i="41"/>
  <c r="B563" i="41"/>
  <c r="G563" i="41"/>
  <c r="D563" i="41"/>
  <c r="G266" i="41"/>
  <c r="D266" i="41"/>
  <c r="B266" i="41"/>
  <c r="L266" i="41"/>
  <c r="L192" i="41"/>
  <c r="G192" i="41"/>
  <c r="D192" i="41"/>
  <c r="B192" i="41"/>
  <c r="L559" i="41"/>
  <c r="G559" i="41"/>
  <c r="D559" i="41"/>
  <c r="B559" i="41"/>
  <c r="L630" i="41"/>
  <c r="D630" i="41"/>
  <c r="B630" i="41"/>
  <c r="G630" i="41"/>
  <c r="B23" i="41"/>
  <c r="L23" i="41"/>
  <c r="G23" i="41"/>
  <c r="D23" i="41"/>
  <c r="G125" i="29"/>
  <c r="D125" i="29"/>
  <c r="B125" i="29"/>
  <c r="E125" i="29" s="1"/>
  <c r="L458" i="41"/>
  <c r="G458" i="41"/>
  <c r="B458" i="41"/>
  <c r="D458" i="41"/>
  <c r="L401" i="41"/>
  <c r="D401" i="41"/>
  <c r="G401" i="41"/>
  <c r="B401" i="41"/>
  <c r="G321" i="41"/>
  <c r="L321" i="41"/>
  <c r="D321" i="41"/>
  <c r="B321" i="41"/>
  <c r="D59" i="29"/>
  <c r="B59" i="29"/>
  <c r="E59" i="29" s="1"/>
  <c r="G59" i="29"/>
  <c r="L638" i="41"/>
  <c r="B638" i="41"/>
  <c r="G638" i="41"/>
  <c r="D638" i="41"/>
  <c r="B497" i="41"/>
  <c r="D497" i="41"/>
  <c r="L497" i="41"/>
  <c r="G497" i="41"/>
  <c r="G424" i="41"/>
  <c r="D424" i="41"/>
  <c r="L424" i="41"/>
  <c r="B424" i="41"/>
  <c r="G96" i="29"/>
  <c r="D96" i="29"/>
  <c r="B96" i="29"/>
  <c r="E96" i="29" s="1"/>
  <c r="B267" i="41"/>
  <c r="L267" i="41"/>
  <c r="G267" i="41"/>
  <c r="D267" i="41"/>
  <c r="D38" i="41"/>
  <c r="L38" i="41"/>
  <c r="B38" i="41"/>
  <c r="G38" i="41"/>
  <c r="D269" i="41"/>
  <c r="L269" i="41"/>
  <c r="B269" i="41"/>
  <c r="G269" i="41"/>
  <c r="G46" i="29"/>
  <c r="D46" i="29"/>
  <c r="B46" i="29"/>
  <c r="E46" i="29" s="1"/>
  <c r="G280" i="41"/>
  <c r="D280" i="41"/>
  <c r="L280" i="41"/>
  <c r="B280" i="41"/>
  <c r="D46" i="41"/>
  <c r="L46" i="41"/>
  <c r="B46" i="41"/>
  <c r="G46" i="41"/>
  <c r="G155" i="29"/>
  <c r="B155" i="29"/>
  <c r="E155" i="29" s="1"/>
  <c r="D155" i="29"/>
  <c r="D470" i="41"/>
  <c r="B470" i="41"/>
  <c r="L470" i="41"/>
  <c r="G470" i="41"/>
  <c r="G117" i="29"/>
  <c r="D117" i="29"/>
  <c r="B117" i="29"/>
  <c r="E117" i="29" s="1"/>
  <c r="G277" i="41"/>
  <c r="D277" i="41"/>
  <c r="B277" i="41"/>
  <c r="L277" i="41"/>
  <c r="L635" i="41"/>
  <c r="G635" i="41"/>
  <c r="D635" i="41"/>
  <c r="B635" i="41"/>
  <c r="D314" i="41"/>
  <c r="G314" i="41"/>
  <c r="B314" i="41"/>
  <c r="L314" i="41"/>
  <c r="B225" i="41"/>
  <c r="G225" i="41"/>
  <c r="L225" i="41"/>
  <c r="D225" i="41"/>
  <c r="G292" i="41"/>
  <c r="L292" i="41"/>
  <c r="B292" i="41"/>
  <c r="D292" i="41"/>
  <c r="D306" i="41"/>
  <c r="G306" i="41"/>
  <c r="L306" i="41"/>
  <c r="B306" i="41"/>
  <c r="B181" i="41"/>
  <c r="L181" i="41"/>
  <c r="G181" i="41"/>
  <c r="D181" i="41"/>
  <c r="B642" i="41"/>
  <c r="G642" i="41"/>
  <c r="L642" i="41"/>
  <c r="D642" i="41"/>
  <c r="L30" i="41"/>
  <c r="G30" i="41"/>
  <c r="D30" i="41"/>
  <c r="B30" i="41"/>
  <c r="G704" i="41"/>
  <c r="D704" i="41"/>
  <c r="B704" i="41"/>
  <c r="L704" i="41"/>
  <c r="L389" i="41"/>
  <c r="B389" i="41"/>
  <c r="G389" i="41"/>
  <c r="D389" i="41"/>
  <c r="D69" i="29"/>
  <c r="B69" i="29"/>
  <c r="E69" i="29" s="1"/>
  <c r="G69" i="29"/>
  <c r="G62" i="29"/>
  <c r="D62" i="29"/>
  <c r="B62" i="29"/>
  <c r="E62" i="29" s="1"/>
  <c r="G39" i="29"/>
  <c r="D39" i="29"/>
  <c r="B39" i="29"/>
  <c r="E39" i="29" s="1"/>
  <c r="G442" i="41"/>
  <c r="L442" i="41"/>
  <c r="B442" i="41"/>
  <c r="D442" i="41"/>
  <c r="I589" i="41"/>
  <c r="H589" i="41"/>
  <c r="J589" i="41"/>
  <c r="E589" i="41"/>
  <c r="K589" i="41"/>
  <c r="L685" i="41"/>
  <c r="D685" i="41"/>
  <c r="G685" i="41"/>
  <c r="B685" i="41"/>
  <c r="B226" i="41"/>
  <c r="G226" i="41"/>
  <c r="D226" i="41"/>
  <c r="L226" i="41"/>
  <c r="D320" i="41"/>
  <c r="G320" i="41"/>
  <c r="L320" i="41"/>
  <c r="B320" i="41"/>
  <c r="L131" i="41"/>
  <c r="B131" i="41"/>
  <c r="G131" i="41"/>
  <c r="D131" i="41"/>
  <c r="B543" i="41"/>
  <c r="D543" i="41"/>
  <c r="G543" i="41"/>
  <c r="L543" i="41"/>
  <c r="L137" i="41"/>
  <c r="G137" i="41"/>
  <c r="B137" i="41"/>
  <c r="D137" i="41"/>
  <c r="L504" i="41"/>
  <c r="G504" i="41"/>
  <c r="D504" i="41"/>
  <c r="B504" i="41"/>
  <c r="B103" i="29"/>
  <c r="E103" i="29" s="1"/>
  <c r="D103" i="29"/>
  <c r="G103" i="29"/>
  <c r="B149" i="29"/>
  <c r="E149" i="29" s="1"/>
  <c r="D149" i="29"/>
  <c r="G149" i="29"/>
  <c r="I599" i="41"/>
  <c r="J599" i="41"/>
  <c r="H599" i="41"/>
  <c r="E599" i="41"/>
  <c r="K599" i="41"/>
  <c r="I83" i="29"/>
  <c r="J83" i="29"/>
  <c r="H83" i="29"/>
  <c r="L234" i="41"/>
  <c r="G234" i="41"/>
  <c r="B234" i="41"/>
  <c r="D234" i="41"/>
  <c r="L50" i="41"/>
  <c r="B50" i="41"/>
  <c r="G50" i="41"/>
  <c r="D50" i="41"/>
  <c r="L279" i="41"/>
  <c r="B279" i="41"/>
  <c r="D279" i="41"/>
  <c r="G279" i="41"/>
  <c r="L195" i="41"/>
  <c r="B195" i="41"/>
  <c r="G195" i="41"/>
  <c r="D195" i="41"/>
  <c r="B258" i="41"/>
  <c r="G258" i="41"/>
  <c r="L258" i="41"/>
  <c r="D258" i="41"/>
  <c r="G670" i="41"/>
  <c r="L670" i="41"/>
  <c r="D670" i="41"/>
  <c r="B670" i="41"/>
  <c r="L518" i="41"/>
  <c r="D518" i="41"/>
  <c r="G518" i="41"/>
  <c r="B518" i="41"/>
  <c r="G463" i="41"/>
  <c r="D463" i="41"/>
  <c r="B463" i="41"/>
  <c r="L463" i="41"/>
  <c r="G228" i="41"/>
  <c r="L228" i="41"/>
  <c r="D228" i="41"/>
  <c r="B228" i="41"/>
  <c r="D22" i="41"/>
  <c r="L22" i="41"/>
  <c r="G22" i="41"/>
  <c r="B22" i="41"/>
  <c r="D558" i="41"/>
  <c r="G558" i="41"/>
  <c r="L558" i="41"/>
  <c r="B558" i="41"/>
  <c r="B89" i="29"/>
  <c r="E89" i="29" s="1"/>
  <c r="D89" i="29"/>
  <c r="G89" i="29"/>
  <c r="B136" i="41"/>
  <c r="G136" i="41"/>
  <c r="D136" i="41"/>
  <c r="L136" i="41"/>
  <c r="G343" i="41"/>
  <c r="L343" i="41"/>
  <c r="B343" i="41"/>
  <c r="D343" i="41"/>
  <c r="L259" i="41"/>
  <c r="G259" i="41"/>
  <c r="B259" i="41"/>
  <c r="D259" i="41"/>
  <c r="B404" i="41"/>
  <c r="G404" i="41"/>
  <c r="D404" i="41"/>
  <c r="L404" i="41"/>
  <c r="L535" i="41"/>
  <c r="B535" i="41"/>
  <c r="G535" i="41"/>
  <c r="D535" i="41"/>
  <c r="D188" i="41"/>
  <c r="B188" i="41"/>
  <c r="G188" i="41"/>
  <c r="L188" i="41"/>
  <c r="D429" i="41"/>
  <c r="G429" i="41"/>
  <c r="B429" i="41"/>
  <c r="L429" i="41"/>
  <c r="G14" i="41"/>
  <c r="D14" i="41"/>
  <c r="L14" i="41"/>
  <c r="B14" i="41"/>
  <c r="L312" i="41"/>
  <c r="G312" i="41"/>
  <c r="B312" i="41"/>
  <c r="D312" i="41"/>
  <c r="D80" i="41"/>
  <c r="G80" i="41"/>
  <c r="B80" i="41"/>
  <c r="L80" i="41"/>
  <c r="B365" i="41"/>
  <c r="G365" i="41"/>
  <c r="D365" i="41"/>
  <c r="L365" i="41"/>
  <c r="L135" i="41"/>
  <c r="D135" i="41"/>
  <c r="G135" i="41"/>
  <c r="B135" i="41"/>
  <c r="D64" i="29"/>
  <c r="B64" i="29"/>
  <c r="E64" i="29" s="1"/>
  <c r="G64" i="29"/>
  <c r="G146" i="29"/>
  <c r="D146" i="29"/>
  <c r="B146" i="29"/>
  <c r="E146" i="29" s="1"/>
  <c r="G475" i="41"/>
  <c r="B475" i="41"/>
  <c r="D475" i="41"/>
  <c r="L475" i="41"/>
  <c r="G627" i="41"/>
  <c r="L627" i="41"/>
  <c r="D627" i="41"/>
  <c r="B627" i="41"/>
  <c r="D445" i="41"/>
  <c r="G445" i="41"/>
  <c r="L445" i="41"/>
  <c r="B445" i="41"/>
  <c r="G41" i="41"/>
  <c r="B41" i="41"/>
  <c r="D41" i="41"/>
  <c r="L41" i="41"/>
  <c r="G108" i="41"/>
  <c r="L108" i="41"/>
  <c r="D108" i="41"/>
  <c r="B108" i="41"/>
  <c r="B36" i="41"/>
  <c r="D36" i="41"/>
  <c r="G36" i="41"/>
  <c r="L36" i="41"/>
  <c r="D548" i="41"/>
  <c r="L548" i="41"/>
  <c r="B548" i="41"/>
  <c r="G548" i="41"/>
  <c r="L414" i="41"/>
  <c r="G414" i="41"/>
  <c r="D414" i="41"/>
  <c r="B414" i="41"/>
  <c r="B235" i="41"/>
  <c r="D235" i="41"/>
  <c r="L235" i="41"/>
  <c r="G235" i="41"/>
  <c r="D56" i="41"/>
  <c r="G56" i="41"/>
  <c r="B56" i="41"/>
  <c r="L56" i="41"/>
  <c r="B133" i="29"/>
  <c r="E133" i="29" s="1"/>
  <c r="G133" i="29"/>
  <c r="D133" i="29"/>
  <c r="B73" i="29"/>
  <c r="E73" i="29" s="1"/>
  <c r="G73" i="29"/>
  <c r="D73" i="29"/>
  <c r="B49" i="29"/>
  <c r="E49" i="29" s="1"/>
  <c r="D49" i="29"/>
  <c r="G49" i="29"/>
  <c r="G138" i="29"/>
  <c r="B138" i="29"/>
  <c r="E138" i="29" s="1"/>
  <c r="D138" i="29"/>
  <c r="D20" i="29"/>
  <c r="B20" i="29"/>
  <c r="E20" i="29" s="1"/>
  <c r="G20" i="29"/>
  <c r="B91" i="41"/>
  <c r="D91" i="41"/>
  <c r="L91" i="41"/>
  <c r="G91" i="41"/>
  <c r="B194" i="41"/>
  <c r="L194" i="41"/>
  <c r="G194" i="41"/>
  <c r="D194" i="41"/>
  <c r="G643" i="41"/>
  <c r="D643" i="41"/>
  <c r="L643" i="41"/>
  <c r="B643" i="41"/>
  <c r="B420" i="41"/>
  <c r="D420" i="41"/>
  <c r="G420" i="41"/>
  <c r="L420" i="41"/>
  <c r="L709" i="41"/>
  <c r="G709" i="41"/>
  <c r="D709" i="41"/>
  <c r="B709" i="41"/>
  <c r="G694" i="41"/>
  <c r="L694" i="41"/>
  <c r="D694" i="41"/>
  <c r="B694" i="41"/>
  <c r="G238" i="41"/>
  <c r="D238" i="41"/>
  <c r="B238" i="41"/>
  <c r="L238" i="41"/>
  <c r="G632" i="41"/>
  <c r="L632" i="41"/>
  <c r="D632" i="41"/>
  <c r="B632" i="41"/>
  <c r="G646" i="41"/>
  <c r="B646" i="41"/>
  <c r="D646" i="41"/>
  <c r="L646" i="41"/>
  <c r="B611" i="41"/>
  <c r="L611" i="41"/>
  <c r="D611" i="41"/>
  <c r="G611" i="41"/>
  <c r="L566" i="41"/>
  <c r="B566" i="41"/>
  <c r="G566" i="41"/>
  <c r="D566" i="41"/>
  <c r="G286" i="41"/>
  <c r="B286" i="41"/>
  <c r="L286" i="41"/>
  <c r="D286" i="41"/>
  <c r="G30" i="29"/>
  <c r="D30" i="29"/>
  <c r="B30" i="29"/>
  <c r="E30" i="29" s="1"/>
  <c r="D164" i="29"/>
  <c r="G164" i="29"/>
  <c r="B164" i="29"/>
  <c r="E164" i="29" s="1"/>
  <c r="G182" i="41"/>
  <c r="L182" i="41"/>
  <c r="D182" i="41"/>
  <c r="B182" i="41"/>
  <c r="D203" i="41"/>
  <c r="L203" i="41"/>
  <c r="G203" i="41"/>
  <c r="B203" i="41"/>
  <c r="G316" i="41"/>
  <c r="D316" i="41"/>
  <c r="B316" i="41"/>
  <c r="L316" i="41"/>
  <c r="G81" i="41"/>
  <c r="D81" i="41"/>
  <c r="L81" i="41"/>
  <c r="B81" i="41"/>
  <c r="B658" i="41"/>
  <c r="D658" i="41"/>
  <c r="L658" i="41"/>
  <c r="G658" i="41"/>
  <c r="L525" i="41"/>
  <c r="B525" i="41"/>
  <c r="D525" i="41"/>
  <c r="G525" i="41"/>
  <c r="L555" i="41"/>
  <c r="D555" i="41"/>
  <c r="B555" i="41"/>
  <c r="G555" i="41"/>
  <c r="L71" i="41"/>
  <c r="D71" i="41"/>
  <c r="G71" i="41"/>
  <c r="B71" i="41"/>
  <c r="B498" i="41"/>
  <c r="D498" i="41"/>
  <c r="L498" i="41"/>
  <c r="G498" i="41"/>
  <c r="G35" i="41"/>
  <c r="B35" i="41"/>
  <c r="L35" i="41"/>
  <c r="D35" i="41"/>
  <c r="B92" i="41"/>
  <c r="D92" i="41"/>
  <c r="G92" i="41"/>
  <c r="L92" i="41"/>
  <c r="L24" i="41"/>
  <c r="B24" i="41"/>
  <c r="G24" i="41"/>
  <c r="D24" i="41"/>
  <c r="G85" i="29"/>
  <c r="D85" i="29"/>
  <c r="B85" i="29"/>
  <c r="E85" i="29" s="1"/>
  <c r="G92" i="29"/>
  <c r="D92" i="29"/>
  <c r="B92" i="29"/>
  <c r="E92" i="29" s="1"/>
  <c r="G63" i="29"/>
  <c r="D63" i="29"/>
  <c r="B63" i="29"/>
  <c r="E63" i="29" s="1"/>
  <c r="E172" i="41"/>
  <c r="J172" i="41"/>
  <c r="I172" i="41"/>
  <c r="K172" i="41"/>
  <c r="H172" i="41"/>
  <c r="I21" i="29"/>
  <c r="J21" i="29"/>
  <c r="D34" i="41"/>
  <c r="G34" i="41"/>
  <c r="L34" i="41"/>
  <c r="B34" i="41"/>
  <c r="B19" i="29"/>
  <c r="E19" i="29" s="1"/>
  <c r="D19" i="29"/>
  <c r="G19" i="29"/>
  <c r="G659" i="41"/>
  <c r="D659" i="41"/>
  <c r="B659" i="41"/>
  <c r="L659" i="41"/>
  <c r="J34" i="39"/>
  <c r="H34" i="39"/>
  <c r="I34" i="39"/>
  <c r="B696" i="41"/>
  <c r="D696" i="41"/>
  <c r="L696" i="41"/>
  <c r="G696" i="41"/>
  <c r="L654" i="41"/>
  <c r="B654" i="41"/>
  <c r="G654" i="41"/>
  <c r="D654" i="41"/>
  <c r="B57" i="41"/>
  <c r="D57" i="41"/>
  <c r="L57" i="41"/>
  <c r="G57" i="41"/>
  <c r="G485" i="41"/>
  <c r="L485" i="41"/>
  <c r="D485" i="41"/>
  <c r="B485" i="41"/>
  <c r="B650" i="41"/>
  <c r="G650" i="41"/>
  <c r="D650" i="41"/>
  <c r="L650" i="41"/>
  <c r="B147" i="29"/>
  <c r="E147" i="29" s="1"/>
  <c r="D147" i="29"/>
  <c r="G147" i="29"/>
  <c r="D480" i="41"/>
  <c r="B480" i="41"/>
  <c r="G480" i="41"/>
  <c r="L480" i="41"/>
  <c r="G211" i="41"/>
  <c r="D211" i="41"/>
  <c r="B211" i="41"/>
  <c r="L211" i="41"/>
  <c r="K62" i="11"/>
  <c r="K65" i="11" s="1"/>
  <c r="J65" i="11"/>
  <c r="B156" i="41"/>
  <c r="L156" i="41"/>
  <c r="G156" i="41"/>
  <c r="D156" i="41"/>
  <c r="B403" i="41"/>
  <c r="D403" i="41"/>
  <c r="L403" i="41"/>
  <c r="G403" i="41"/>
  <c r="G154" i="29"/>
  <c r="D154" i="29"/>
  <c r="B154" i="29"/>
  <c r="E154" i="29" s="1"/>
  <c r="J27" i="39"/>
  <c r="H27" i="39"/>
  <c r="I27" i="39"/>
  <c r="D101" i="41"/>
  <c r="L101" i="41"/>
  <c r="B101" i="41"/>
  <c r="G101" i="41"/>
  <c r="B678" i="41"/>
  <c r="G678" i="41"/>
  <c r="L678" i="41"/>
  <c r="D678" i="41"/>
  <c r="D382" i="41"/>
  <c r="B382" i="41"/>
  <c r="G382" i="41"/>
  <c r="L382" i="41"/>
  <c r="L383" i="41"/>
  <c r="G383" i="41"/>
  <c r="B383" i="41"/>
  <c r="D383" i="41"/>
  <c r="B111" i="29"/>
  <c r="E111" i="29" s="1"/>
  <c r="G111" i="29"/>
  <c r="D111" i="29"/>
  <c r="B116" i="41"/>
  <c r="G116" i="41"/>
  <c r="L116" i="41"/>
  <c r="D116" i="41"/>
  <c r="L571" i="41"/>
  <c r="B571" i="41"/>
  <c r="G571" i="41"/>
  <c r="D571" i="41"/>
  <c r="B27" i="41"/>
  <c r="D27" i="41"/>
  <c r="G27" i="41"/>
  <c r="L27" i="41"/>
  <c r="G148" i="29"/>
  <c r="B148" i="29"/>
  <c r="E148" i="29" s="1"/>
  <c r="D148" i="29"/>
  <c r="D307" i="41"/>
  <c r="G307" i="41"/>
  <c r="B307" i="41"/>
  <c r="L307" i="41"/>
  <c r="G125" i="41"/>
  <c r="B125" i="41"/>
  <c r="L125" i="41"/>
  <c r="D125" i="41"/>
  <c r="L281" i="41"/>
  <c r="G281" i="41"/>
  <c r="B281" i="41"/>
  <c r="D281" i="41"/>
  <c r="L545" i="41"/>
  <c r="G545" i="41"/>
  <c r="B545" i="41"/>
  <c r="D545" i="41"/>
  <c r="D491" i="41"/>
  <c r="G491" i="41"/>
  <c r="B491" i="41"/>
  <c r="L491" i="41"/>
  <c r="B502" i="41"/>
  <c r="G502" i="41"/>
  <c r="L502" i="41"/>
  <c r="D502" i="41"/>
  <c r="L528" i="41"/>
  <c r="G528" i="41"/>
  <c r="D528" i="41"/>
  <c r="B528" i="41"/>
  <c r="D323" i="41"/>
  <c r="G323" i="41"/>
  <c r="B323" i="41"/>
  <c r="L323" i="41"/>
  <c r="D178" i="41"/>
  <c r="L178" i="41"/>
  <c r="G178" i="41"/>
  <c r="B178" i="41"/>
  <c r="L666" i="41"/>
  <c r="B666" i="41"/>
  <c r="D666" i="41"/>
  <c r="G666" i="41"/>
  <c r="G577" i="41"/>
  <c r="L577" i="41"/>
  <c r="D577" i="41"/>
  <c r="B577" i="41"/>
  <c r="L114" i="41"/>
  <c r="D114" i="41"/>
  <c r="G114" i="41"/>
  <c r="B114" i="41"/>
  <c r="L95" i="41"/>
  <c r="G95" i="41"/>
  <c r="D95" i="41"/>
  <c r="B95" i="41"/>
  <c r="D135" i="29"/>
  <c r="B135" i="29"/>
  <c r="E135" i="29" s="1"/>
  <c r="G135" i="29"/>
  <c r="G93" i="29"/>
  <c r="B93" i="29"/>
  <c r="E93" i="29" s="1"/>
  <c r="D93" i="29"/>
  <c r="D17" i="29"/>
  <c r="G17" i="29"/>
  <c r="B17" i="29"/>
  <c r="E17" i="29" s="1"/>
  <c r="L693" i="41"/>
  <c r="G693" i="41"/>
  <c r="D693" i="41"/>
  <c r="B693" i="41"/>
  <c r="B106" i="41"/>
  <c r="D106" i="41"/>
  <c r="G106" i="41"/>
  <c r="L106" i="41"/>
  <c r="D39" i="41"/>
  <c r="G39" i="41"/>
  <c r="L39" i="41"/>
  <c r="B39" i="41"/>
  <c r="D119" i="41"/>
  <c r="L119" i="41"/>
  <c r="B119" i="41"/>
  <c r="G119" i="41"/>
  <c r="D120" i="41"/>
  <c r="B120" i="41"/>
  <c r="G120" i="41"/>
  <c r="L120" i="41"/>
  <c r="B660" i="41"/>
  <c r="D660" i="41"/>
  <c r="L660" i="41"/>
  <c r="G660" i="41"/>
  <c r="D141" i="41"/>
  <c r="B141" i="41"/>
  <c r="G141" i="41"/>
  <c r="L141" i="41"/>
  <c r="D340" i="41"/>
  <c r="B340" i="41"/>
  <c r="L340" i="41"/>
  <c r="G340" i="41"/>
  <c r="D271" i="41"/>
  <c r="L271" i="41"/>
  <c r="G271" i="41"/>
  <c r="B271" i="41"/>
  <c r="G48" i="41"/>
  <c r="B48" i="41"/>
  <c r="D48" i="41"/>
  <c r="L48" i="41"/>
  <c r="G378" i="41"/>
  <c r="L378" i="41"/>
  <c r="B378" i="41"/>
  <c r="D378" i="41"/>
  <c r="B120" i="29"/>
  <c r="E120" i="29" s="1"/>
  <c r="G120" i="29"/>
  <c r="D120" i="29"/>
  <c r="G163" i="29"/>
  <c r="B163" i="29"/>
  <c r="E163" i="29" s="1"/>
  <c r="D163" i="29"/>
  <c r="D490" i="41"/>
  <c r="L490" i="41"/>
  <c r="B490" i="41"/>
  <c r="G490" i="41"/>
  <c r="B591" i="41"/>
  <c r="D591" i="41"/>
  <c r="G591" i="41"/>
  <c r="L591" i="41"/>
  <c r="D318" i="41"/>
  <c r="B318" i="41"/>
  <c r="L318" i="41"/>
  <c r="G318" i="41"/>
  <c r="D536" i="41"/>
  <c r="B536" i="41"/>
  <c r="L536" i="41"/>
  <c r="G536" i="41"/>
  <c r="L122" i="41"/>
  <c r="D122" i="41"/>
  <c r="B122" i="41"/>
  <c r="G122" i="41"/>
  <c r="D69" i="41"/>
  <c r="G69" i="41"/>
  <c r="B69" i="41"/>
  <c r="L69" i="41"/>
  <c r="B703" i="41"/>
  <c r="L703" i="41"/>
  <c r="D703" i="41"/>
  <c r="G703" i="41"/>
  <c r="D538" i="41"/>
  <c r="L538" i="41"/>
  <c r="B538" i="41"/>
  <c r="G538" i="41"/>
  <c r="B32" i="41"/>
  <c r="G32" i="41"/>
  <c r="L32" i="41"/>
  <c r="D32" i="41"/>
  <c r="D352" i="41"/>
  <c r="B352" i="41"/>
  <c r="G352" i="41"/>
  <c r="L352" i="41"/>
  <c r="B669" i="41"/>
  <c r="L669" i="41"/>
  <c r="G669" i="41"/>
  <c r="D669" i="41"/>
  <c r="J29" i="39"/>
  <c r="H29" i="39"/>
  <c r="I29" i="39"/>
  <c r="G40" i="29"/>
  <c r="D40" i="29"/>
  <c r="B40" i="29"/>
  <c r="E40" i="29" s="1"/>
  <c r="I616" i="41"/>
  <c r="H616" i="41"/>
  <c r="E616" i="41"/>
  <c r="K616" i="41"/>
  <c r="J616" i="41"/>
  <c r="L640" i="41"/>
  <c r="B640" i="41"/>
  <c r="D640" i="41"/>
  <c r="G640" i="41"/>
  <c r="D44" i="41"/>
  <c r="B44" i="41"/>
  <c r="G44" i="41"/>
  <c r="L44" i="41"/>
  <c r="D297" i="41"/>
  <c r="L297" i="41"/>
  <c r="B297" i="41"/>
  <c r="G297" i="41"/>
  <c r="B273" i="41"/>
  <c r="G273" i="41"/>
  <c r="L273" i="41"/>
  <c r="D273" i="41"/>
  <c r="B109" i="41"/>
  <c r="G109" i="41"/>
  <c r="D109" i="41"/>
  <c r="L109" i="41"/>
  <c r="G419" i="41"/>
  <c r="L419" i="41"/>
  <c r="D419" i="41"/>
  <c r="B419" i="41"/>
  <c r="L707" i="41"/>
  <c r="D707" i="41"/>
  <c r="B707" i="41"/>
  <c r="G707" i="41"/>
  <c r="L368" i="41"/>
  <c r="B368" i="41"/>
  <c r="D368" i="41"/>
  <c r="G368" i="41"/>
  <c r="B512" i="41"/>
  <c r="D512" i="41"/>
  <c r="L512" i="41"/>
  <c r="G512" i="41"/>
  <c r="G68" i="41"/>
  <c r="L68" i="41"/>
  <c r="B68" i="41"/>
  <c r="D68" i="41"/>
  <c r="G145" i="29"/>
  <c r="B145" i="29"/>
  <c r="E145" i="29" s="1"/>
  <c r="D145" i="29"/>
  <c r="B88" i="29"/>
  <c r="E88" i="29" s="1"/>
  <c r="D88" i="29"/>
  <c r="G88" i="29"/>
  <c r="E260" i="41"/>
  <c r="I260" i="41"/>
  <c r="H260" i="41"/>
  <c r="J260" i="41"/>
  <c r="K260" i="41"/>
  <c r="D465" i="41"/>
  <c r="G465" i="41"/>
  <c r="B465" i="41"/>
  <c r="L465" i="41"/>
  <c r="B151" i="41"/>
  <c r="D151" i="41"/>
  <c r="G151" i="41"/>
  <c r="L151" i="41"/>
  <c r="G198" i="41"/>
  <c r="D198" i="41"/>
  <c r="B198" i="41"/>
  <c r="L198" i="41"/>
  <c r="G324" i="41"/>
  <c r="L324" i="41"/>
  <c r="B324" i="41"/>
  <c r="D324" i="41"/>
  <c r="L530" i="41"/>
  <c r="B530" i="41"/>
  <c r="G530" i="41"/>
  <c r="D530" i="41"/>
  <c r="L97" i="41"/>
  <c r="G97" i="41"/>
  <c r="D97" i="41"/>
  <c r="B97" i="41"/>
  <c r="B677" i="41"/>
  <c r="G677" i="41"/>
  <c r="L677" i="41"/>
  <c r="D677" i="41"/>
  <c r="G255" i="41"/>
  <c r="B255" i="41"/>
  <c r="D255" i="41"/>
  <c r="L255" i="41"/>
  <c r="B615" i="41"/>
  <c r="D615" i="41"/>
  <c r="L615" i="41"/>
  <c r="G615" i="41"/>
  <c r="D78" i="41"/>
  <c r="L78" i="41"/>
  <c r="B78" i="41"/>
  <c r="G78" i="41"/>
  <c r="G143" i="29"/>
  <c r="B143" i="29"/>
  <c r="E143" i="29" s="1"/>
  <c r="D143" i="29"/>
  <c r="G26" i="29"/>
  <c r="D26" i="29"/>
  <c r="B26" i="29"/>
  <c r="E26" i="29" s="1"/>
  <c r="B127" i="29"/>
  <c r="E127" i="29" s="1"/>
  <c r="G127" i="29"/>
  <c r="D127" i="29"/>
  <c r="B101" i="29"/>
  <c r="E101" i="29" s="1"/>
  <c r="G101" i="29"/>
  <c r="D101" i="29"/>
  <c r="B604" i="41"/>
  <c r="L604" i="41"/>
  <c r="D604" i="41"/>
  <c r="G604" i="41"/>
  <c r="D413" i="41"/>
  <c r="G413" i="41"/>
  <c r="B413" i="41"/>
  <c r="L413" i="41"/>
  <c r="B309" i="41"/>
  <c r="D309" i="41"/>
  <c r="G309" i="41"/>
  <c r="L309" i="41"/>
  <c r="B436" i="41"/>
  <c r="L436" i="41"/>
  <c r="D436" i="41"/>
  <c r="G436" i="41"/>
  <c r="B585" i="41"/>
  <c r="D585" i="41"/>
  <c r="G585" i="41"/>
  <c r="L585" i="41"/>
  <c r="D319" i="41"/>
  <c r="G319" i="41"/>
  <c r="L319" i="41"/>
  <c r="B319" i="41"/>
  <c r="L381" i="41"/>
  <c r="D381" i="41"/>
  <c r="G381" i="41"/>
  <c r="B381" i="41"/>
  <c r="L291" i="41"/>
  <c r="D291" i="41"/>
  <c r="G291" i="41"/>
  <c r="B291" i="41"/>
  <c r="L675" i="41"/>
  <c r="D675" i="41"/>
  <c r="B675" i="41"/>
  <c r="G675" i="41"/>
  <c r="D607" i="41"/>
  <c r="G607" i="41"/>
  <c r="L607" i="41"/>
  <c r="B607" i="41"/>
  <c r="L698" i="41"/>
  <c r="D698" i="41"/>
  <c r="B698" i="41"/>
  <c r="G698" i="41"/>
  <c r="D394" i="41"/>
  <c r="L394" i="41"/>
  <c r="B394" i="41"/>
  <c r="G394" i="41"/>
  <c r="D31" i="29"/>
  <c r="G31" i="29"/>
  <c r="B31" i="29"/>
  <c r="E31" i="29" s="1"/>
  <c r="B124" i="29"/>
  <c r="E124" i="29" s="1"/>
  <c r="G124" i="29"/>
  <c r="D124" i="29"/>
  <c r="G148" i="41"/>
  <c r="B148" i="41"/>
  <c r="D148" i="41"/>
  <c r="L148" i="41"/>
  <c r="K25" i="41"/>
  <c r="I25" i="41"/>
  <c r="E25" i="41"/>
  <c r="H25" i="41"/>
  <c r="J25" i="41"/>
  <c r="J123" i="29"/>
  <c r="I123" i="29"/>
  <c r="H123" i="29"/>
  <c r="L300" i="41"/>
  <c r="B300" i="41"/>
  <c r="G300" i="41"/>
  <c r="D300" i="41"/>
  <c r="G573" i="41"/>
  <c r="L573" i="41"/>
  <c r="D573" i="41"/>
  <c r="B573" i="41"/>
  <c r="B440" i="41"/>
  <c r="G440" i="41"/>
  <c r="L440" i="41"/>
  <c r="D440" i="41"/>
  <c r="L584" i="41"/>
  <c r="B584" i="41"/>
  <c r="D584" i="41"/>
  <c r="G584" i="41"/>
  <c r="G348" i="41"/>
  <c r="D348" i="41"/>
  <c r="B348" i="41"/>
  <c r="L348" i="41"/>
  <c r="D167" i="41"/>
  <c r="B167" i="41"/>
  <c r="G167" i="41"/>
  <c r="L167" i="41"/>
  <c r="B479" i="41"/>
  <c r="G479" i="41"/>
  <c r="D479" i="41"/>
  <c r="L479" i="41"/>
  <c r="L671" i="41"/>
  <c r="G671" i="41"/>
  <c r="B671" i="41"/>
  <c r="D671" i="41"/>
  <c r="G549" i="41"/>
  <c r="L549" i="41"/>
  <c r="D549" i="41"/>
  <c r="B549" i="41"/>
  <c r="D416" i="41"/>
  <c r="G416" i="41"/>
  <c r="B416" i="41"/>
  <c r="L416" i="41"/>
  <c r="D147" i="41"/>
  <c r="G147" i="41"/>
  <c r="B147" i="41"/>
  <c r="L147" i="41"/>
  <c r="L581" i="41"/>
  <c r="B581" i="41"/>
  <c r="D581" i="41"/>
  <c r="G581" i="41"/>
  <c r="B163" i="41"/>
  <c r="D163" i="41"/>
  <c r="L163" i="41"/>
  <c r="G163" i="41"/>
  <c r="G508" i="41"/>
  <c r="D508" i="41"/>
  <c r="L508" i="41"/>
  <c r="B508" i="41"/>
  <c r="G38" i="29"/>
  <c r="D38" i="29"/>
  <c r="B38" i="29"/>
  <c r="E38" i="29" s="1"/>
  <c r="D50" i="29"/>
  <c r="G50" i="29"/>
  <c r="B50" i="29"/>
  <c r="E50" i="29" s="1"/>
  <c r="J522" i="41"/>
  <c r="I522" i="41"/>
  <c r="K522" i="41"/>
  <c r="E522" i="41"/>
  <c r="H522" i="41"/>
  <c r="B425" i="41"/>
  <c r="L425" i="41"/>
  <c r="D425" i="41"/>
  <c r="G425" i="41"/>
  <c r="L454" i="41"/>
  <c r="G454" i="41"/>
  <c r="D454" i="41"/>
  <c r="B454" i="41"/>
  <c r="B469" i="41"/>
  <c r="D469" i="41"/>
  <c r="L469" i="41"/>
  <c r="G469" i="41"/>
  <c r="I434" i="41"/>
  <c r="E434" i="41"/>
  <c r="H434" i="41"/>
  <c r="J434" i="41"/>
  <c r="K434" i="41"/>
  <c r="D20" i="41"/>
  <c r="L20" i="41"/>
  <c r="B20" i="41"/>
  <c r="G20" i="41"/>
  <c r="G417" i="41"/>
  <c r="L417" i="41"/>
  <c r="D417" i="41"/>
  <c r="B417" i="41"/>
  <c r="G636" i="41"/>
  <c r="D636" i="41"/>
  <c r="B636" i="41"/>
  <c r="L636" i="41"/>
  <c r="G432" i="41"/>
  <c r="D432" i="41"/>
  <c r="L432" i="41"/>
  <c r="B432" i="41"/>
  <c r="B317" i="41"/>
  <c r="G317" i="41"/>
  <c r="L317" i="41"/>
  <c r="D317" i="41"/>
  <c r="D450" i="41"/>
  <c r="B450" i="41"/>
  <c r="G450" i="41"/>
  <c r="L450" i="41"/>
  <c r="D556" i="41"/>
  <c r="B556" i="41"/>
  <c r="G556" i="41"/>
  <c r="L556" i="41"/>
  <c r="B157" i="29"/>
  <c r="E157" i="29" s="1"/>
  <c r="D157" i="29"/>
  <c r="G157" i="29"/>
  <c r="D682" i="41"/>
  <c r="B682" i="41"/>
  <c r="G682" i="41"/>
  <c r="L682" i="41"/>
  <c r="L366" i="41"/>
  <c r="D366" i="41"/>
  <c r="B366" i="41"/>
  <c r="G366" i="41"/>
  <c r="G72" i="41"/>
  <c r="D72" i="41"/>
  <c r="B72" i="41"/>
  <c r="L72" i="41"/>
  <c r="G96" i="41"/>
  <c r="L96" i="41"/>
  <c r="D96" i="41"/>
  <c r="B96" i="41"/>
  <c r="B476" i="41"/>
  <c r="G476" i="41"/>
  <c r="L476" i="41"/>
  <c r="D476" i="41"/>
  <c r="L293" i="41"/>
  <c r="B293" i="41"/>
  <c r="D293" i="41"/>
  <c r="G293" i="41"/>
  <c r="B81" i="29"/>
  <c r="E81" i="29" s="1"/>
  <c r="D81" i="29"/>
  <c r="G81" i="29"/>
  <c r="B127" i="41"/>
  <c r="D127" i="41"/>
  <c r="G127" i="41"/>
  <c r="L127" i="41"/>
  <c r="D438" i="41"/>
  <c r="B438" i="41"/>
  <c r="L438" i="41"/>
  <c r="G438" i="41"/>
  <c r="H25" i="39"/>
  <c r="I25" i="39"/>
  <c r="J25" i="39"/>
  <c r="G433" i="41"/>
  <c r="L433" i="41"/>
  <c r="B433" i="41"/>
  <c r="D433" i="41"/>
  <c r="D347" i="41"/>
  <c r="B347" i="41"/>
  <c r="L347" i="41"/>
  <c r="G347" i="41"/>
  <c r="B58" i="41"/>
  <c r="D58" i="41"/>
  <c r="G58" i="41"/>
  <c r="L58" i="41"/>
  <c r="B153" i="29"/>
  <c r="E153" i="29" s="1"/>
  <c r="G153" i="29"/>
  <c r="D153" i="29"/>
  <c r="L173" i="41"/>
  <c r="B173" i="41"/>
  <c r="G173" i="41"/>
  <c r="D173" i="41"/>
  <c r="D200" i="41"/>
  <c r="B200" i="41"/>
  <c r="L200" i="41"/>
  <c r="G200" i="41"/>
  <c r="B185" i="41"/>
  <c r="L185" i="41"/>
  <c r="G185" i="41"/>
  <c r="D185" i="41"/>
  <c r="L683" i="41"/>
  <c r="B683" i="41"/>
  <c r="D683" i="41"/>
  <c r="G683" i="41"/>
  <c r="L305" i="41"/>
  <c r="G305" i="41"/>
  <c r="B305" i="41"/>
  <c r="D305" i="41"/>
  <c r="D52" i="29"/>
  <c r="B52" i="29"/>
  <c r="E52" i="29" s="1"/>
  <c r="G52" i="29"/>
  <c r="B126" i="41"/>
  <c r="D126" i="41"/>
  <c r="L126" i="41"/>
  <c r="G126" i="41"/>
  <c r="D455" i="41"/>
  <c r="B455" i="41"/>
  <c r="G455" i="41"/>
  <c r="L455" i="41"/>
  <c r="G349" i="41"/>
  <c r="L349" i="41"/>
  <c r="D349" i="41"/>
  <c r="B349" i="41"/>
  <c r="L400" i="41"/>
  <c r="D400" i="41"/>
  <c r="G400" i="41"/>
  <c r="B400" i="41"/>
  <c r="L443" i="41"/>
  <c r="B443" i="41"/>
  <c r="G443" i="41"/>
  <c r="D443" i="41"/>
  <c r="G199" i="41"/>
  <c r="L199" i="41"/>
  <c r="B199" i="41"/>
  <c r="D199" i="41"/>
  <c r="D215" i="41"/>
  <c r="B215" i="41"/>
  <c r="G215" i="41"/>
  <c r="L215" i="41"/>
  <c r="L561" i="41"/>
  <c r="G561" i="41"/>
  <c r="D561" i="41"/>
  <c r="B561" i="41"/>
  <c r="D43" i="41"/>
  <c r="G43" i="41"/>
  <c r="L43" i="41"/>
  <c r="B43" i="41"/>
  <c r="D90" i="41"/>
  <c r="L90" i="41"/>
  <c r="G90" i="41"/>
  <c r="B90" i="41"/>
  <c r="B183" i="41"/>
  <c r="G183" i="41"/>
  <c r="D183" i="41"/>
  <c r="L183" i="41"/>
  <c r="B551" i="41"/>
  <c r="L551" i="41"/>
  <c r="G551" i="41"/>
  <c r="D551" i="41"/>
  <c r="G93" i="41"/>
  <c r="D93" i="41"/>
  <c r="L93" i="41"/>
  <c r="B93" i="41"/>
  <c r="L684" i="41"/>
  <c r="B684" i="41"/>
  <c r="D684" i="41"/>
  <c r="G684" i="41"/>
  <c r="B493" i="41"/>
  <c r="L493" i="41"/>
  <c r="G493" i="41"/>
  <c r="D493" i="41"/>
  <c r="L77" i="41"/>
  <c r="G77" i="41"/>
  <c r="B77" i="41"/>
  <c r="D77" i="41"/>
  <c r="G606" i="41"/>
  <c r="B606" i="41"/>
  <c r="D606" i="41"/>
  <c r="L606" i="41"/>
  <c r="D406" i="41"/>
  <c r="B406" i="41"/>
  <c r="L406" i="41"/>
  <c r="G406" i="41"/>
  <c r="L625" i="41"/>
  <c r="B625" i="41"/>
  <c r="G625" i="41"/>
  <c r="D625" i="41"/>
  <c r="B161" i="29"/>
  <c r="E161" i="29" s="1"/>
  <c r="G161" i="29"/>
  <c r="D161" i="29"/>
  <c r="B82" i="29"/>
  <c r="E82" i="29" s="1"/>
  <c r="D82" i="29"/>
  <c r="G82" i="29"/>
  <c r="G207" i="41"/>
  <c r="D207" i="41"/>
  <c r="L207" i="41"/>
  <c r="B207" i="41"/>
  <c r="G437" i="41"/>
  <c r="L437" i="41"/>
  <c r="D437" i="41"/>
  <c r="B437" i="41"/>
  <c r="L369" i="41"/>
  <c r="B369" i="41"/>
  <c r="G369" i="41"/>
  <c r="D369" i="41"/>
  <c r="D588" i="41"/>
  <c r="L588" i="41"/>
  <c r="G588" i="41"/>
  <c r="B588" i="41"/>
  <c r="B687" i="41"/>
  <c r="D687" i="41"/>
  <c r="L687" i="41"/>
  <c r="G687" i="41"/>
  <c r="L33" i="41"/>
  <c r="D33" i="41"/>
  <c r="B33" i="41"/>
  <c r="G33" i="41"/>
  <c r="B509" i="41"/>
  <c r="D509" i="41"/>
  <c r="G509" i="41"/>
  <c r="L509" i="41"/>
  <c r="G461" i="41"/>
  <c r="L461" i="41"/>
  <c r="D461" i="41"/>
  <c r="B461" i="41"/>
  <c r="G153" i="41"/>
  <c r="B153" i="41"/>
  <c r="D153" i="41"/>
  <c r="L153" i="41"/>
  <c r="L364" i="41"/>
  <c r="G364" i="41"/>
  <c r="B364" i="41"/>
  <c r="D364" i="41"/>
  <c r="G331" i="41"/>
  <c r="D331" i="41"/>
  <c r="B331" i="41"/>
  <c r="L331" i="41"/>
  <c r="D692" i="41"/>
  <c r="B692" i="41"/>
  <c r="L692" i="41"/>
  <c r="G692" i="41"/>
  <c r="G140" i="29"/>
  <c r="B140" i="29"/>
  <c r="E140" i="29" s="1"/>
  <c r="D140" i="29"/>
  <c r="G457" i="41"/>
  <c r="B457" i="41"/>
  <c r="D457" i="41"/>
  <c r="L457" i="41"/>
  <c r="G110" i="41"/>
  <c r="L110" i="41"/>
  <c r="B110" i="41"/>
  <c r="D110" i="41"/>
  <c r="D665" i="41"/>
  <c r="L665" i="41"/>
  <c r="B665" i="41"/>
  <c r="G665" i="41"/>
  <c r="L531" i="41"/>
  <c r="B531" i="41"/>
  <c r="G531" i="41"/>
  <c r="D531" i="41"/>
  <c r="D337" i="41"/>
  <c r="B337" i="41"/>
  <c r="G337" i="41"/>
  <c r="L337" i="41"/>
  <c r="B217" i="41"/>
  <c r="G217" i="41"/>
  <c r="D217" i="41"/>
  <c r="L217" i="41"/>
  <c r="B423" i="41"/>
  <c r="D423" i="41"/>
  <c r="L423" i="41"/>
  <c r="G423" i="41"/>
  <c r="G257" i="41"/>
  <c r="L257" i="41"/>
  <c r="D257" i="41"/>
  <c r="B257" i="41"/>
  <c r="G612" i="41"/>
  <c r="D612" i="41"/>
  <c r="L612" i="41"/>
  <c r="B612" i="41"/>
  <c r="G91" i="29"/>
  <c r="D91" i="29"/>
  <c r="B91" i="29"/>
  <c r="E91" i="29" s="1"/>
  <c r="E371" i="41"/>
  <c r="I371" i="41"/>
  <c r="K371" i="41"/>
  <c r="J371" i="41"/>
  <c r="H371" i="41"/>
  <c r="J295" i="41"/>
  <c r="K295" i="41"/>
  <c r="I295" i="41"/>
  <c r="E295" i="41"/>
  <c r="H295" i="41"/>
  <c r="J22" i="29"/>
  <c r="I22" i="29"/>
  <c r="G265" i="41"/>
  <c r="B265" i="41"/>
  <c r="D265" i="41"/>
  <c r="L265" i="41"/>
  <c r="G572" i="41"/>
  <c r="L572" i="41"/>
  <c r="D572" i="41"/>
  <c r="B572" i="41"/>
  <c r="G359" i="41"/>
  <c r="B359" i="41"/>
  <c r="L359" i="41"/>
  <c r="D359" i="41"/>
  <c r="L506" i="41"/>
  <c r="G506" i="41"/>
  <c r="B506" i="41"/>
  <c r="D506" i="41"/>
  <c r="L45" i="41"/>
  <c r="D45" i="41"/>
  <c r="G45" i="41"/>
  <c r="B45" i="41"/>
  <c r="D221" i="41"/>
  <c r="B221" i="41"/>
  <c r="G221" i="41"/>
  <c r="L221" i="41"/>
  <c r="B586" i="41"/>
  <c r="L586" i="41"/>
  <c r="D586" i="41"/>
  <c r="G586" i="41"/>
  <c r="D542" i="41"/>
  <c r="B542" i="41"/>
  <c r="L542" i="41"/>
  <c r="G542" i="41"/>
  <c r="L451" i="41"/>
  <c r="G451" i="41"/>
  <c r="D451" i="41"/>
  <c r="B451" i="41"/>
  <c r="B418" i="41"/>
  <c r="L418" i="41"/>
  <c r="D418" i="41"/>
  <c r="G418" i="41"/>
  <c r="L711" i="41"/>
  <c r="B711" i="41"/>
  <c r="G711" i="41"/>
  <c r="D569" i="41"/>
  <c r="G569" i="41"/>
  <c r="B569" i="41"/>
  <c r="L569" i="41"/>
  <c r="B356" i="41"/>
  <c r="D356" i="41"/>
  <c r="G356" i="41"/>
  <c r="L356" i="41"/>
  <c r="D115" i="29"/>
  <c r="G115" i="29"/>
  <c r="B115" i="29"/>
  <c r="E115" i="29" s="1"/>
  <c r="E241" i="41"/>
  <c r="K241" i="41"/>
  <c r="J241" i="41"/>
  <c r="I241" i="41"/>
  <c r="H241" i="41"/>
  <c r="I61" i="41"/>
  <c r="H61" i="41"/>
  <c r="K61" i="41"/>
  <c r="E61" i="41"/>
  <c r="J61" i="41"/>
  <c r="D702" i="41"/>
  <c r="B702" i="41"/>
  <c r="G702" i="41"/>
  <c r="L702" i="41"/>
  <c r="L466" i="41"/>
  <c r="B466" i="41"/>
  <c r="D466" i="41"/>
  <c r="G466" i="41"/>
  <c r="L390" i="41"/>
  <c r="D390" i="41"/>
  <c r="G390" i="41"/>
  <c r="B390" i="41"/>
  <c r="D159" i="41"/>
  <c r="B159" i="41"/>
  <c r="G159" i="41"/>
  <c r="L159" i="41"/>
  <c r="G51" i="41"/>
  <c r="L51" i="41"/>
  <c r="D51" i="41"/>
  <c r="B51" i="41"/>
  <c r="D28" i="41"/>
  <c r="G28" i="41"/>
  <c r="B28" i="41"/>
  <c r="L28" i="41"/>
  <c r="G52" i="41"/>
  <c r="L52" i="41"/>
  <c r="D52" i="41"/>
  <c r="B52" i="41"/>
  <c r="D386" i="41"/>
  <c r="B386" i="41"/>
  <c r="L386" i="41"/>
  <c r="G386" i="41"/>
  <c r="G516" i="41"/>
  <c r="D516" i="41"/>
  <c r="B516" i="41"/>
  <c r="L516" i="41"/>
  <c r="L355" i="41"/>
  <c r="D355" i="41"/>
  <c r="B355" i="41"/>
  <c r="G355" i="41"/>
  <c r="B144" i="29"/>
  <c r="E144" i="29" s="1"/>
  <c r="G144" i="29"/>
  <c r="D144" i="29"/>
  <c r="B23" i="29"/>
  <c r="E23" i="29" s="1"/>
  <c r="D23" i="29"/>
  <c r="G23" i="29"/>
  <c r="B90" i="29"/>
  <c r="E90" i="29" s="1"/>
  <c r="G90" i="29"/>
  <c r="D90" i="29"/>
  <c r="B505" i="41"/>
  <c r="G505" i="41"/>
  <c r="D505" i="41"/>
  <c r="L505" i="41"/>
  <c r="L154" i="41"/>
  <c r="D154" i="41"/>
  <c r="G154" i="41"/>
  <c r="B154" i="41"/>
  <c r="B113" i="41"/>
  <c r="G113" i="41"/>
  <c r="D113" i="41"/>
  <c r="L113" i="41"/>
  <c r="B243" i="41"/>
  <c r="G243" i="41"/>
  <c r="L243" i="41"/>
  <c r="D243" i="41"/>
  <c r="B87" i="41"/>
  <c r="L87" i="41"/>
  <c r="G87" i="41"/>
  <c r="D87" i="41"/>
  <c r="G452" i="41"/>
  <c r="B452" i="41"/>
  <c r="D452" i="41"/>
  <c r="L452" i="41"/>
  <c r="B639" i="41"/>
  <c r="G639" i="41"/>
  <c r="L639" i="41"/>
  <c r="D639" i="41"/>
  <c r="D345" i="41"/>
  <c r="B345" i="41"/>
  <c r="G345" i="41"/>
  <c r="L345" i="41"/>
  <c r="G397" i="41"/>
  <c r="B397" i="41"/>
  <c r="L397" i="41"/>
  <c r="D397" i="41"/>
  <c r="L473" i="41"/>
  <c r="D473" i="41"/>
  <c r="G473" i="41"/>
  <c r="B473" i="41"/>
  <c r="B205" i="41"/>
  <c r="G205" i="41"/>
  <c r="L205" i="41"/>
  <c r="D205" i="41"/>
  <c r="B252" i="41"/>
  <c r="D252" i="41"/>
  <c r="G252" i="41"/>
  <c r="L252" i="41"/>
  <c r="L19" i="41"/>
  <c r="B19" i="41"/>
  <c r="G19" i="41"/>
  <c r="D19" i="41"/>
  <c r="B109" i="29"/>
  <c r="E109" i="29" s="1"/>
  <c r="D109" i="29"/>
  <c r="G109" i="29"/>
  <c r="B54" i="29"/>
  <c r="E54" i="29" s="1"/>
  <c r="D54" i="29"/>
  <c r="G54" i="29"/>
  <c r="B36" i="29"/>
  <c r="E36" i="29" s="1"/>
  <c r="D36" i="29"/>
  <c r="G36" i="29"/>
  <c r="B283" i="41"/>
  <c r="G283" i="41"/>
  <c r="D283" i="41"/>
  <c r="L283" i="41"/>
  <c r="D626" i="41"/>
  <c r="B626" i="41"/>
  <c r="G626" i="41"/>
  <c r="L626" i="41"/>
  <c r="D527" i="41"/>
  <c r="G527" i="41"/>
  <c r="B527" i="41"/>
  <c r="L527" i="41"/>
  <c r="B600" i="41"/>
  <c r="D600" i="41"/>
  <c r="G600" i="41"/>
  <c r="L600" i="41"/>
  <c r="L448" i="41"/>
  <c r="B448" i="41"/>
  <c r="D448" i="41"/>
  <c r="G448" i="41"/>
  <c r="L264" i="41"/>
  <c r="B264" i="41"/>
  <c r="G264" i="41"/>
  <c r="D264" i="41"/>
  <c r="B517" i="41"/>
  <c r="L517" i="41"/>
  <c r="D517" i="41"/>
  <c r="G517" i="41"/>
  <c r="L140" i="41"/>
  <c r="G140" i="41"/>
  <c r="D140" i="41"/>
  <c r="B140" i="41"/>
  <c r="D51" i="29"/>
  <c r="G51" i="29"/>
  <c r="B51" i="29"/>
  <c r="E51" i="29" s="1"/>
  <c r="D137" i="29"/>
  <c r="G137" i="29"/>
  <c r="B137" i="29"/>
  <c r="E137" i="29" s="1"/>
  <c r="I224" i="41"/>
  <c r="K224" i="41"/>
  <c r="E224" i="41"/>
  <c r="H224" i="41"/>
  <c r="J224" i="41"/>
  <c r="D250" i="41"/>
  <c r="B250" i="41"/>
  <c r="L250" i="41"/>
  <c r="G250" i="41"/>
  <c r="G689" i="41"/>
  <c r="L689" i="41"/>
  <c r="B689" i="41"/>
  <c r="D689" i="41"/>
  <c r="B68" i="29"/>
  <c r="E68" i="29" s="1"/>
  <c r="D68" i="29"/>
  <c r="G68" i="29"/>
  <c r="D576" i="41"/>
  <c r="L576" i="41"/>
  <c r="B576" i="41"/>
  <c r="G576" i="41"/>
  <c r="B236" i="41"/>
  <c r="D236" i="41"/>
  <c r="L236" i="41"/>
  <c r="G236" i="41"/>
  <c r="D656" i="41"/>
  <c r="B656" i="41"/>
  <c r="L656" i="41"/>
  <c r="G656" i="41"/>
  <c r="D134" i="41"/>
  <c r="G134" i="41"/>
  <c r="L134" i="41"/>
  <c r="B134" i="41"/>
  <c r="G377" i="41"/>
  <c r="D377" i="41"/>
  <c r="L377" i="41"/>
  <c r="B377" i="41"/>
  <c r="L229" i="41"/>
  <c r="D229" i="41"/>
  <c r="B229" i="41"/>
  <c r="G229" i="41"/>
  <c r="L467" i="41"/>
  <c r="D467" i="41"/>
  <c r="G467" i="41"/>
  <c r="B467" i="41"/>
  <c r="B71" i="29"/>
  <c r="E71" i="29" s="1"/>
  <c r="G71" i="29"/>
  <c r="D71" i="29"/>
  <c r="J160" i="41"/>
  <c r="E160" i="41"/>
  <c r="H160" i="41"/>
  <c r="I160" i="41"/>
  <c r="K160" i="41"/>
  <c r="G697" i="41"/>
  <c r="B697" i="41"/>
  <c r="L697" i="41"/>
  <c r="D697" i="41"/>
  <c r="B74" i="41"/>
  <c r="D74" i="41"/>
  <c r="G74" i="41"/>
  <c r="L74" i="41"/>
  <c r="B526" i="41"/>
  <c r="G526" i="41"/>
  <c r="L526" i="41"/>
  <c r="D526" i="41"/>
  <c r="L174" i="41"/>
  <c r="G174" i="41"/>
  <c r="B174" i="41"/>
  <c r="D174" i="41"/>
  <c r="D166" i="41"/>
  <c r="L166" i="41"/>
  <c r="G166" i="41"/>
  <c r="B166" i="41"/>
  <c r="B481" i="41"/>
  <c r="D481" i="41"/>
  <c r="G481" i="41"/>
  <c r="L481" i="41"/>
  <c r="G240" i="41"/>
  <c r="D240" i="41"/>
  <c r="L240" i="41"/>
  <c r="B240" i="41"/>
  <c r="L62" i="41"/>
  <c r="D62" i="41"/>
  <c r="G62" i="41"/>
  <c r="B62" i="41"/>
  <c r="D422" i="41"/>
  <c r="G422" i="41"/>
  <c r="B422" i="41"/>
  <c r="L422" i="41"/>
  <c r="L184" i="41"/>
  <c r="B184" i="41"/>
  <c r="G184" i="41"/>
  <c r="D184" i="41"/>
  <c r="B629" i="41"/>
  <c r="G629" i="41"/>
  <c r="D629" i="41"/>
  <c r="L629" i="41"/>
  <c r="D18" i="29"/>
  <c r="B18" i="29"/>
  <c r="E18" i="29" s="1"/>
  <c r="G18" i="29"/>
  <c r="L534" i="41"/>
  <c r="D534" i="41"/>
  <c r="B534" i="41"/>
  <c r="G534" i="41"/>
  <c r="L146" i="41"/>
  <c r="B146" i="41"/>
  <c r="D146" i="41"/>
  <c r="G146" i="41"/>
  <c r="B598" i="41"/>
  <c r="D598" i="41"/>
  <c r="G598" i="41"/>
  <c r="L598" i="41"/>
  <c r="B484" i="41"/>
  <c r="D484" i="41"/>
  <c r="L484" i="41"/>
  <c r="G484" i="41"/>
  <c r="B86" i="41"/>
  <c r="G86" i="41"/>
  <c r="L86" i="41"/>
  <c r="D86" i="41"/>
  <c r="L65" i="41"/>
  <c r="G65" i="41"/>
  <c r="B65" i="41"/>
  <c r="D65" i="41"/>
  <c r="I24" i="39"/>
  <c r="J24" i="39"/>
  <c r="H24" i="39"/>
  <c r="G17" i="41"/>
  <c r="L17" i="41"/>
  <c r="D17" i="41"/>
  <c r="B17" i="41"/>
  <c r="B175" i="41"/>
  <c r="D175" i="41"/>
  <c r="G175" i="41"/>
  <c r="L175" i="41"/>
  <c r="B16" i="41"/>
  <c r="L16" i="41"/>
  <c r="G16" i="41"/>
  <c r="D16" i="41"/>
  <c r="G580" i="41"/>
  <c r="D580" i="41"/>
  <c r="L580" i="41"/>
  <c r="B580" i="41"/>
  <c r="B66" i="41"/>
  <c r="D66" i="41"/>
  <c r="L66" i="41"/>
  <c r="G66" i="41"/>
  <c r="G567" i="41"/>
  <c r="B567" i="41"/>
  <c r="D567" i="41"/>
  <c r="L567" i="41"/>
  <c r="D89" i="41"/>
  <c r="L89" i="41"/>
  <c r="G89" i="41"/>
  <c r="B89" i="41"/>
  <c r="B338" i="41"/>
  <c r="G338" i="41"/>
  <c r="L338" i="41"/>
  <c r="D338" i="41"/>
  <c r="G601" i="41"/>
  <c r="B601" i="41"/>
  <c r="D601" i="41"/>
  <c r="L601" i="41"/>
  <c r="G94" i="41"/>
  <c r="L94" i="41"/>
  <c r="D94" i="41"/>
  <c r="B94" i="41"/>
  <c r="D247" i="41"/>
  <c r="G247" i="41"/>
  <c r="B247" i="41"/>
  <c r="L247" i="41"/>
  <c r="L373" i="41"/>
  <c r="G373" i="41"/>
  <c r="B373" i="41"/>
  <c r="D373" i="41"/>
  <c r="B58" i="29"/>
  <c r="E58" i="29" s="1"/>
  <c r="D58" i="29"/>
  <c r="G58" i="29"/>
  <c r="D25" i="29"/>
  <c r="G25" i="29"/>
  <c r="B25" i="29"/>
  <c r="E25" i="29" s="1"/>
  <c r="E686" i="41"/>
  <c r="I686" i="41"/>
  <c r="J686" i="41"/>
  <c r="K686" i="41"/>
  <c r="H686" i="41"/>
  <c r="D472" i="41"/>
  <c r="L472" i="41"/>
  <c r="B472" i="41"/>
  <c r="G472" i="41"/>
  <c r="L206" i="41"/>
  <c r="B206" i="41"/>
  <c r="G206" i="41"/>
  <c r="D206" i="41"/>
  <c r="L244" i="41"/>
  <c r="G244" i="41"/>
  <c r="B244" i="41"/>
  <c r="D244" i="41"/>
  <c r="B449" i="41"/>
  <c r="L449" i="41"/>
  <c r="D449" i="41"/>
  <c r="G449" i="41"/>
  <c r="G21" i="41"/>
  <c r="D21" i="41"/>
  <c r="L21" i="41"/>
  <c r="B21" i="41"/>
  <c r="L624" i="41"/>
  <c r="B624" i="41"/>
  <c r="D624" i="41"/>
  <c r="G624" i="41"/>
  <c r="L284" i="41"/>
  <c r="B284" i="41"/>
  <c r="G284" i="41"/>
  <c r="D284" i="41"/>
  <c r="B310" i="41"/>
  <c r="D310" i="41"/>
  <c r="L310" i="41"/>
  <c r="G310" i="41"/>
  <c r="D278" i="41"/>
  <c r="G278" i="41"/>
  <c r="L278" i="41"/>
  <c r="B278" i="41"/>
  <c r="D187" i="41"/>
  <c r="B187" i="41"/>
  <c r="L187" i="41"/>
  <c r="G187" i="41"/>
  <c r="D128" i="41"/>
  <c r="L128" i="41"/>
  <c r="G128" i="41"/>
  <c r="B128" i="41"/>
  <c r="G76" i="29"/>
  <c r="D76" i="29"/>
  <c r="B76" i="29"/>
  <c r="E76" i="29" s="1"/>
  <c r="D24" i="29"/>
  <c r="B24" i="29"/>
  <c r="E24" i="29" s="1"/>
  <c r="G24" i="29"/>
  <c r="D165" i="29"/>
  <c r="G165" i="29"/>
  <c r="B165" i="29"/>
  <c r="E165" i="29" s="1"/>
  <c r="I209" i="41"/>
  <c r="J209" i="41"/>
  <c r="K209" i="41"/>
  <c r="H209" i="41"/>
  <c r="E209" i="41"/>
  <c r="D673" i="41"/>
  <c r="L673" i="41"/>
  <c r="B673" i="41"/>
  <c r="G673" i="41"/>
  <c r="D471" i="41"/>
  <c r="B471" i="41"/>
  <c r="L471" i="41"/>
  <c r="G471" i="41"/>
  <c r="G251" i="41"/>
  <c r="L251" i="41"/>
  <c r="D251" i="41"/>
  <c r="B251" i="41"/>
  <c r="L325" i="41"/>
  <c r="G325" i="41"/>
  <c r="B325" i="41"/>
  <c r="D325" i="41"/>
  <c r="D564" i="41"/>
  <c r="B564" i="41"/>
  <c r="G564" i="41"/>
  <c r="L564" i="41"/>
  <c r="D705" i="41"/>
  <c r="B705" i="41"/>
  <c r="L705" i="41"/>
  <c r="G705" i="41"/>
  <c r="G75" i="41"/>
  <c r="D75" i="41"/>
  <c r="B75" i="41"/>
  <c r="L75" i="41"/>
  <c r="G155" i="41"/>
  <c r="D155" i="41"/>
  <c r="B155" i="41"/>
  <c r="L155" i="41"/>
  <c r="B216" i="41"/>
  <c r="D216" i="41"/>
  <c r="L216" i="41"/>
  <c r="G216" i="41"/>
  <c r="G157" i="41"/>
  <c r="L157" i="41"/>
  <c r="B157" i="41"/>
  <c r="D157" i="41"/>
  <c r="B519" i="41"/>
  <c r="L519" i="41"/>
  <c r="G519" i="41"/>
  <c r="D519" i="41"/>
  <c r="D399" i="41"/>
  <c r="B399" i="41"/>
  <c r="L399" i="41"/>
  <c r="G399" i="41"/>
  <c r="D27" i="29"/>
  <c r="G27" i="29"/>
  <c r="B27" i="29"/>
  <c r="E27" i="29" s="1"/>
  <c r="B33" i="29"/>
  <c r="E33" i="29" s="1"/>
  <c r="D33" i="29"/>
  <c r="G33" i="29"/>
  <c r="G121" i="29"/>
  <c r="B121" i="29"/>
  <c r="E121" i="29" s="1"/>
  <c r="D121" i="29"/>
  <c r="D520" i="41"/>
  <c r="L520" i="41"/>
  <c r="B520" i="41"/>
  <c r="G520" i="41"/>
  <c r="G392" i="41"/>
  <c r="D392" i="41"/>
  <c r="L392" i="41"/>
  <c r="B392" i="41"/>
  <c r="D431" i="41"/>
  <c r="B431" i="41"/>
  <c r="G431" i="41"/>
  <c r="L431" i="41"/>
  <c r="B341" i="41"/>
  <c r="L341" i="41"/>
  <c r="D341" i="41"/>
  <c r="G341" i="41"/>
  <c r="L85" i="41"/>
  <c r="G85" i="41"/>
  <c r="B85" i="41"/>
  <c r="D85" i="41"/>
  <c r="L610" i="41"/>
  <c r="G610" i="41"/>
  <c r="D610" i="41"/>
  <c r="B610" i="41"/>
  <c r="L710" i="41"/>
  <c r="D710" i="41"/>
  <c r="G710" i="41"/>
  <c r="B710" i="41"/>
  <c r="L647" i="41"/>
  <c r="B647" i="41"/>
  <c r="G647" i="41"/>
  <c r="D647" i="41"/>
  <c r="B478" i="41"/>
  <c r="G478" i="41"/>
  <c r="L478" i="41"/>
  <c r="D478" i="41"/>
  <c r="G619" i="41"/>
  <c r="B619" i="41"/>
  <c r="D619" i="41"/>
  <c r="L619" i="41"/>
  <c r="B231" i="41"/>
  <c r="L231" i="41"/>
  <c r="D231" i="41"/>
  <c r="G231" i="41"/>
  <c r="L539" i="41"/>
  <c r="B539" i="41"/>
  <c r="G539" i="41"/>
  <c r="D539" i="41"/>
  <c r="G631" i="41"/>
  <c r="D631" i="41"/>
  <c r="L631" i="41"/>
  <c r="B631" i="41"/>
  <c r="B78" i="29"/>
  <c r="E78" i="29" s="1"/>
  <c r="G78" i="29"/>
  <c r="D78" i="29"/>
  <c r="J41" i="29"/>
  <c r="H41" i="29"/>
  <c r="I41" i="29"/>
  <c r="G552" i="41"/>
  <c r="L552" i="41"/>
  <c r="D552" i="41"/>
  <c r="B552" i="41"/>
  <c r="G248" i="41"/>
  <c r="L248" i="41"/>
  <c r="D248" i="41"/>
  <c r="B248" i="41"/>
  <c r="L285" i="41"/>
  <c r="D285" i="41"/>
  <c r="B285" i="41"/>
  <c r="G285" i="41"/>
  <c r="G49" i="41"/>
  <c r="L49" i="41"/>
  <c r="B49" i="41"/>
  <c r="D49" i="41"/>
  <c r="D664" i="41"/>
  <c r="B664" i="41"/>
  <c r="G664" i="41"/>
  <c r="L664" i="41"/>
  <c r="D100" i="41"/>
  <c r="B100" i="41"/>
  <c r="G100" i="41"/>
  <c r="L100" i="41"/>
  <c r="L641" i="41"/>
  <c r="B641" i="41"/>
  <c r="G641" i="41"/>
  <c r="D641" i="41"/>
  <c r="B55" i="29"/>
  <c r="E55" i="29" s="1"/>
  <c r="D55" i="29"/>
  <c r="G55" i="29"/>
  <c r="G79" i="29"/>
  <c r="B79" i="29"/>
  <c r="E79" i="29" s="1"/>
  <c r="D79" i="29"/>
  <c r="B116" i="29"/>
  <c r="E116" i="29" s="1"/>
  <c r="G116" i="29"/>
  <c r="D116" i="29"/>
  <c r="B42" i="29"/>
  <c r="E42" i="29" s="1"/>
  <c r="G42" i="29"/>
  <c r="D42" i="29"/>
  <c r="D690" i="41"/>
  <c r="B690" i="41"/>
  <c r="L690" i="41"/>
  <c r="G690" i="41"/>
  <c r="B579" i="41"/>
  <c r="G579" i="41"/>
  <c r="L579" i="41"/>
  <c r="D579" i="41"/>
  <c r="L367" i="41"/>
  <c r="B367" i="41"/>
  <c r="G367" i="41"/>
  <c r="D367" i="41"/>
  <c r="G384" i="41"/>
  <c r="B384" i="41"/>
  <c r="L384" i="41"/>
  <c r="D384" i="41"/>
  <c r="G239" i="41"/>
  <c r="B239" i="41"/>
  <c r="L239" i="41"/>
  <c r="D239" i="41"/>
  <c r="L261" i="41"/>
  <c r="D261" i="41"/>
  <c r="G261" i="41"/>
  <c r="B261" i="41"/>
  <c r="L99" i="41"/>
  <c r="B99" i="41"/>
  <c r="D99" i="41"/>
  <c r="G99" i="41"/>
  <c r="L372" i="41"/>
  <c r="G372" i="41"/>
  <c r="B372" i="41"/>
  <c r="D372" i="41"/>
  <c r="B672" i="41"/>
  <c r="L672" i="41"/>
  <c r="D672" i="41"/>
  <c r="G672" i="41"/>
  <c r="G333" i="41"/>
  <c r="D333" i="41"/>
  <c r="B333" i="41"/>
  <c r="L333" i="41"/>
  <c r="D582" i="41"/>
  <c r="G582" i="41"/>
  <c r="B582" i="41"/>
  <c r="L582" i="41"/>
  <c r="D439" i="41"/>
  <c r="L439" i="41"/>
  <c r="G439" i="41"/>
  <c r="B439" i="41"/>
  <c r="D32" i="29"/>
  <c r="B32" i="29"/>
  <c r="E32" i="29" s="1"/>
  <c r="G32" i="29"/>
  <c r="G95" i="29"/>
  <c r="D95" i="29"/>
  <c r="B95" i="29"/>
  <c r="E95" i="29" s="1"/>
  <c r="G102" i="41"/>
  <c r="L102" i="41"/>
  <c r="B102" i="41"/>
  <c r="D102" i="41"/>
  <c r="B700" i="41"/>
  <c r="D700" i="41"/>
  <c r="L700" i="41"/>
  <c r="G700" i="41"/>
  <c r="B597" i="41"/>
  <c r="D597" i="41"/>
  <c r="L597" i="41"/>
  <c r="G597" i="41"/>
  <c r="B533" i="41"/>
  <c r="L533" i="41"/>
  <c r="G533" i="41"/>
  <c r="D533" i="41"/>
  <c r="G129" i="41"/>
  <c r="L129" i="41"/>
  <c r="B129" i="41"/>
  <c r="D129" i="41"/>
  <c r="D444" i="41"/>
  <c r="G444" i="41"/>
  <c r="B444" i="41"/>
  <c r="L444" i="41"/>
  <c r="B303" i="41"/>
  <c r="D303" i="41"/>
  <c r="G303" i="41"/>
  <c r="L303" i="41"/>
  <c r="B409" i="41"/>
  <c r="G409" i="41"/>
  <c r="L409" i="41"/>
  <c r="D409" i="41"/>
  <c r="G222" i="41"/>
  <c r="B222" i="41"/>
  <c r="D222" i="41"/>
  <c r="L222" i="41"/>
  <c r="D637" i="41"/>
  <c r="L637" i="41"/>
  <c r="G637" i="41"/>
  <c r="B637" i="41"/>
  <c r="G565" i="41"/>
  <c r="D565" i="41"/>
  <c r="B565" i="41"/>
  <c r="L565" i="41"/>
  <c r="D361" i="41"/>
  <c r="L361" i="41"/>
  <c r="G361" i="41"/>
  <c r="B361" i="41"/>
  <c r="D121" i="41"/>
  <c r="B121" i="41"/>
  <c r="L121" i="41"/>
  <c r="G121" i="41"/>
  <c r="B488" i="41"/>
  <c r="G488" i="41"/>
  <c r="L488" i="41"/>
  <c r="D488" i="41"/>
  <c r="G44" i="29"/>
  <c r="B44" i="29"/>
  <c r="E44" i="29" s="1"/>
  <c r="D44" i="29"/>
  <c r="G112" i="29"/>
  <c r="D112" i="29"/>
  <c r="B112" i="29"/>
  <c r="E112" i="29" s="1"/>
  <c r="D72" i="29"/>
  <c r="B72" i="29"/>
  <c r="E72" i="29" s="1"/>
  <c r="G72" i="29"/>
  <c r="G37" i="29"/>
  <c r="D37" i="29"/>
  <c r="B37" i="29"/>
  <c r="E37" i="29" s="1"/>
  <c r="H546" i="41"/>
  <c r="E546" i="41"/>
  <c r="I546" i="41"/>
  <c r="K546" i="41"/>
  <c r="J546" i="41"/>
  <c r="B149" i="41"/>
  <c r="D149" i="41"/>
  <c r="L149" i="41"/>
  <c r="G149" i="41"/>
  <c r="G150" i="29"/>
  <c r="D150" i="29"/>
  <c r="B150" i="29"/>
  <c r="E150" i="29" s="1"/>
  <c r="G249" i="41"/>
  <c r="D249" i="41"/>
  <c r="B249" i="41"/>
  <c r="L249" i="41"/>
  <c r="G514" i="41"/>
  <c r="B514" i="41"/>
  <c r="L514" i="41"/>
  <c r="D514" i="41"/>
  <c r="G73" i="41"/>
  <c r="B73" i="41"/>
  <c r="D73" i="41"/>
  <c r="L73" i="41"/>
  <c r="B622" i="41"/>
  <c r="L622" i="41"/>
  <c r="G622" i="41"/>
  <c r="D622" i="41"/>
  <c r="B136" i="29"/>
  <c r="E136" i="29" s="1"/>
  <c r="G136" i="29"/>
  <c r="D136" i="29"/>
  <c r="D64" i="41"/>
  <c r="B64" i="41"/>
  <c r="G64" i="41"/>
  <c r="L64" i="41"/>
  <c r="G77" i="29"/>
  <c r="D77" i="29"/>
  <c r="B77" i="29"/>
  <c r="E77" i="29" s="1"/>
  <c r="B213" i="41"/>
  <c r="G213" i="41"/>
  <c r="L213" i="41"/>
  <c r="D213" i="41"/>
  <c r="B130" i="41"/>
  <c r="G130" i="41"/>
  <c r="L130" i="41"/>
  <c r="D130" i="41"/>
  <c r="J275" i="41"/>
  <c r="E275" i="41"/>
  <c r="I275" i="41"/>
  <c r="H275" i="41"/>
  <c r="K275" i="41"/>
  <c r="D557" i="41"/>
  <c r="L557" i="41"/>
  <c r="B557" i="41"/>
  <c r="G557" i="41"/>
  <c r="L197" i="41"/>
  <c r="B197" i="41"/>
  <c r="G197" i="41"/>
  <c r="D197" i="41"/>
  <c r="L410" i="41"/>
  <c r="D410" i="41"/>
  <c r="G410" i="41"/>
  <c r="B410" i="41"/>
  <c r="B634" i="41"/>
  <c r="G634" i="41"/>
  <c r="L634" i="41"/>
  <c r="D634" i="41"/>
  <c r="D334" i="41"/>
  <c r="G334" i="41"/>
  <c r="L334" i="41"/>
  <c r="B334" i="41"/>
  <c r="L593" i="41"/>
  <c r="B593" i="41"/>
  <c r="G593" i="41"/>
  <c r="D593" i="41"/>
  <c r="G102" i="29"/>
  <c r="B102" i="29"/>
  <c r="E102" i="29" s="1"/>
  <c r="D102" i="29"/>
  <c r="L139" i="41"/>
  <c r="B139" i="41"/>
  <c r="G139" i="41"/>
  <c r="D139" i="41"/>
  <c r="L701" i="41"/>
  <c r="B701" i="41"/>
  <c r="G701" i="41"/>
  <c r="D701" i="41"/>
  <c r="G618" i="41"/>
  <c r="D618" i="41"/>
  <c r="B618" i="41"/>
  <c r="L618" i="41"/>
  <c r="D112" i="41"/>
  <c r="B112" i="41"/>
  <c r="G112" i="41"/>
  <c r="L112" i="41"/>
  <c r="B311" i="41"/>
  <c r="D311" i="41"/>
  <c r="L311" i="41"/>
  <c r="G311" i="41"/>
  <c r="D477" i="41"/>
  <c r="B477" i="41"/>
  <c r="G477" i="41"/>
  <c r="L477" i="41"/>
  <c r="L223" i="41"/>
  <c r="B223" i="41"/>
  <c r="G223" i="41"/>
  <c r="D223" i="41"/>
  <c r="G360" i="41"/>
  <c r="D360" i="41"/>
  <c r="L360" i="41"/>
  <c r="B360" i="41"/>
  <c r="B80" i="29"/>
  <c r="E80" i="29" s="1"/>
  <c r="D80" i="29"/>
  <c r="G80" i="29"/>
  <c r="B28" i="29"/>
  <c r="E28" i="29" s="1"/>
  <c r="G28" i="29"/>
  <c r="D28" i="29"/>
  <c r="L274" i="41"/>
  <c r="D274" i="41"/>
  <c r="G274" i="41"/>
  <c r="B274" i="41"/>
  <c r="D298" i="41"/>
  <c r="L298" i="41"/>
  <c r="G298" i="41"/>
  <c r="B298" i="41"/>
  <c r="D435" i="41"/>
  <c r="B435" i="41"/>
  <c r="G435" i="41"/>
  <c r="L435" i="41"/>
  <c r="D537" i="41"/>
  <c r="G537" i="41"/>
  <c r="B537" i="41"/>
  <c r="L537" i="41"/>
  <c r="B142" i="29"/>
  <c r="E142" i="29" s="1"/>
  <c r="D142" i="29"/>
  <c r="G142" i="29"/>
  <c r="D336" i="41"/>
  <c r="B336" i="41"/>
  <c r="G336" i="41"/>
  <c r="L336" i="41"/>
  <c r="G620" i="41"/>
  <c r="L620" i="41"/>
  <c r="D620" i="41"/>
  <c r="B620" i="41"/>
  <c r="D289" i="41"/>
  <c r="L289" i="41"/>
  <c r="G289" i="41"/>
  <c r="B289" i="41"/>
  <c r="L623" i="41"/>
  <c r="G623" i="41"/>
  <c r="B623" i="41"/>
  <c r="D623" i="41"/>
  <c r="G385" i="41"/>
  <c r="D385" i="41"/>
  <c r="B385" i="41"/>
  <c r="L385" i="41"/>
  <c r="G15" i="41"/>
  <c r="L15" i="41"/>
  <c r="D15" i="41"/>
  <c r="B15" i="41"/>
  <c r="B427" i="41"/>
  <c r="G427" i="41"/>
  <c r="L427" i="41"/>
  <c r="D427" i="41"/>
  <c r="L388" i="41"/>
  <c r="B388" i="41"/>
  <c r="D388" i="41"/>
  <c r="G388" i="41"/>
  <c r="G652" i="41"/>
  <c r="B652" i="41"/>
  <c r="L652" i="41"/>
  <c r="D652" i="41"/>
  <c r="L661" i="41"/>
  <c r="B661" i="41"/>
  <c r="G661" i="41"/>
  <c r="D661" i="41"/>
  <c r="B76" i="41"/>
  <c r="G76" i="41"/>
  <c r="D76" i="41"/>
  <c r="L76" i="41"/>
  <c r="D487" i="41"/>
  <c r="L487" i="41"/>
  <c r="B487" i="41"/>
  <c r="G487" i="41"/>
  <c r="G515" i="41"/>
  <c r="D515" i="41"/>
  <c r="L515" i="41"/>
  <c r="B515" i="41"/>
  <c r="G84" i="41"/>
  <c r="B84" i="41"/>
  <c r="L84" i="41"/>
  <c r="D84" i="41"/>
  <c r="B55" i="41"/>
  <c r="L55" i="41"/>
  <c r="D55" i="41"/>
  <c r="G55" i="41"/>
  <c r="G132" i="41"/>
  <c r="D132" i="41"/>
  <c r="B132" i="41"/>
  <c r="L132" i="41"/>
  <c r="D568" i="41"/>
  <c r="B568" i="41"/>
  <c r="G568" i="41"/>
  <c r="L568" i="41"/>
  <c r="I33" i="39"/>
  <c r="H33" i="39"/>
  <c r="J33" i="39"/>
  <c r="G53" i="29"/>
  <c r="D53" i="29"/>
  <c r="B53" i="29"/>
  <c r="E53" i="29" s="1"/>
  <c r="D346" i="41"/>
  <c r="G346" i="41"/>
  <c r="B346" i="41"/>
  <c r="L346" i="41"/>
  <c r="G578" i="41"/>
  <c r="D578" i="41"/>
  <c r="L578" i="41"/>
  <c r="B578" i="41"/>
  <c r="D115" i="41"/>
  <c r="B115" i="41"/>
  <c r="L115" i="41"/>
  <c r="G115" i="41"/>
  <c r="L47" i="41"/>
  <c r="B47" i="41"/>
  <c r="G47" i="41"/>
  <c r="D47" i="41"/>
  <c r="L138" i="41"/>
  <c r="D138" i="41"/>
  <c r="G138" i="41"/>
  <c r="B138" i="41"/>
  <c r="B344" i="41"/>
  <c r="D344" i="41"/>
  <c r="G344" i="41"/>
  <c r="L344" i="41"/>
  <c r="G415" i="41"/>
  <c r="L415" i="41"/>
  <c r="B415" i="41"/>
  <c r="D415" i="41"/>
  <c r="G82" i="41"/>
  <c r="L82" i="41"/>
  <c r="B82" i="41"/>
  <c r="D82" i="41"/>
  <c r="L462" i="41"/>
  <c r="B462" i="41"/>
  <c r="D462" i="41"/>
  <c r="G462" i="41"/>
  <c r="G180" i="41"/>
  <c r="D180" i="41"/>
  <c r="B180" i="41"/>
  <c r="L180" i="41"/>
  <c r="L288" i="41"/>
  <c r="B288" i="41"/>
  <c r="G288" i="41"/>
  <c r="D288" i="41"/>
  <c r="B57" i="29"/>
  <c r="E57" i="29" s="1"/>
  <c r="D57" i="29"/>
  <c r="G57" i="29"/>
  <c r="B98" i="29"/>
  <c r="E98" i="29" s="1"/>
  <c r="D98" i="29"/>
  <c r="G98" i="29"/>
  <c r="J32" i="39"/>
  <c r="I32" i="39"/>
  <c r="H32" i="39"/>
  <c r="I97" i="29"/>
  <c r="H97" i="29"/>
  <c r="J97" i="29"/>
  <c r="D387" i="41"/>
  <c r="G387" i="41"/>
  <c r="B387" i="41"/>
  <c r="L387" i="41"/>
  <c r="G396" i="41"/>
  <c r="B396" i="41"/>
  <c r="L396" i="41"/>
  <c r="D396" i="41"/>
  <c r="D456" i="41"/>
  <c r="B456" i="41"/>
  <c r="G456" i="41"/>
  <c r="L456" i="41"/>
  <c r="L699" i="41"/>
  <c r="D699" i="41"/>
  <c r="B699" i="41"/>
  <c r="G699" i="41"/>
  <c r="L617" i="41"/>
  <c r="B617" i="41"/>
  <c r="G617" i="41"/>
  <c r="D617" i="41"/>
  <c r="D70" i="41"/>
  <c r="G70" i="41"/>
  <c r="B70" i="41"/>
  <c r="L70" i="41"/>
  <c r="B667" i="41"/>
  <c r="D667" i="41"/>
  <c r="L667" i="41"/>
  <c r="G667" i="41"/>
  <c r="G276" i="41"/>
  <c r="D276" i="41"/>
  <c r="B276" i="41"/>
  <c r="L276" i="41"/>
  <c r="G430" i="41"/>
  <c r="L430" i="41"/>
  <c r="D430" i="41"/>
  <c r="B430" i="41"/>
  <c r="G510" i="41"/>
  <c r="D510" i="41"/>
  <c r="L510" i="41"/>
  <c r="B510" i="41"/>
  <c r="D144" i="41"/>
  <c r="B144" i="41"/>
  <c r="L144" i="41"/>
  <c r="G144" i="41"/>
  <c r="D550" i="41"/>
  <c r="L550" i="41"/>
  <c r="G550" i="41"/>
  <c r="B550" i="41"/>
  <c r="D105" i="41"/>
  <c r="G105" i="41"/>
  <c r="B105" i="41"/>
  <c r="L105" i="41"/>
  <c r="B128" i="29"/>
  <c r="E128" i="29" s="1"/>
  <c r="G128" i="29"/>
  <c r="D128" i="29"/>
  <c r="G74" i="29"/>
  <c r="D74" i="29"/>
  <c r="B74" i="29"/>
  <c r="E74" i="29" s="1"/>
  <c r="G84" i="29"/>
  <c r="B84" i="29"/>
  <c r="E84" i="29" s="1"/>
  <c r="D84" i="29"/>
  <c r="G118" i="29"/>
  <c r="B118" i="29"/>
  <c r="E118" i="29" s="1"/>
  <c r="D118" i="29"/>
  <c r="D94" i="29"/>
  <c r="G94" i="29"/>
  <c r="B94" i="29"/>
  <c r="E94" i="29" s="1"/>
  <c r="D31" i="41"/>
  <c r="B31" i="41"/>
  <c r="L31" i="41"/>
  <c r="G31" i="41"/>
  <c r="G214" i="41"/>
  <c r="L214" i="41"/>
  <c r="B214" i="41"/>
  <c r="D214" i="41"/>
  <c r="D302" i="41"/>
  <c r="B302" i="41"/>
  <c r="G302" i="41"/>
  <c r="L302" i="41"/>
  <c r="G332" i="41"/>
  <c r="L332" i="41"/>
  <c r="D332" i="41"/>
  <c r="B332" i="41"/>
  <c r="G270" i="41"/>
  <c r="D270" i="41"/>
  <c r="B270" i="41"/>
  <c r="L270" i="41"/>
  <c r="B219" i="41"/>
  <c r="G219" i="41"/>
  <c r="L219" i="41"/>
  <c r="D219" i="41"/>
  <c r="L621" i="41"/>
  <c r="D621" i="41"/>
  <c r="B621" i="41"/>
  <c r="G621" i="41"/>
  <c r="B301" i="41"/>
  <c r="L301" i="41"/>
  <c r="G301" i="41"/>
  <c r="D301" i="41"/>
  <c r="D587" i="41"/>
  <c r="B587" i="41"/>
  <c r="G587" i="41"/>
  <c r="L587" i="41"/>
  <c r="B395" i="41"/>
  <c r="G395" i="41"/>
  <c r="D395" i="41"/>
  <c r="L395" i="41"/>
  <c r="I107" i="29"/>
  <c r="J107" i="29"/>
  <c r="H107" i="29"/>
  <c r="L294" i="41"/>
  <c r="D294" i="41"/>
  <c r="G294" i="41"/>
  <c r="B294" i="41"/>
  <c r="D208" i="41"/>
  <c r="L208" i="41"/>
  <c r="G208" i="41"/>
  <c r="B208" i="41"/>
  <c r="D232" i="41"/>
  <c r="G232" i="41"/>
  <c r="L232" i="41"/>
  <c r="B232" i="41"/>
  <c r="G644" i="41"/>
  <c r="B644" i="41"/>
  <c r="L644" i="41"/>
  <c r="D644" i="41"/>
  <c r="B246" i="41"/>
  <c r="L246" i="41"/>
  <c r="D246" i="41"/>
  <c r="G246" i="41"/>
  <c r="L362" i="41"/>
  <c r="G362" i="41"/>
  <c r="D362" i="41"/>
  <c r="B362" i="41"/>
  <c r="D668" i="41"/>
  <c r="L668" i="41"/>
  <c r="G668" i="41"/>
  <c r="B668" i="41"/>
  <c r="D447" i="41"/>
  <c r="L447" i="41"/>
  <c r="B447" i="41"/>
  <c r="G447" i="41"/>
  <c r="L453" i="41"/>
  <c r="D453" i="41"/>
  <c r="B453" i="41"/>
  <c r="G453" i="41"/>
  <c r="G196" i="41"/>
  <c r="D196" i="41"/>
  <c r="B196" i="41"/>
  <c r="L196" i="41"/>
  <c r="D308" i="41"/>
  <c r="L308" i="41"/>
  <c r="G308" i="41"/>
  <c r="B308" i="41"/>
  <c r="D152" i="29"/>
  <c r="G152" i="29"/>
  <c r="B152" i="29"/>
  <c r="E152" i="29" s="1"/>
  <c r="B65" i="29"/>
  <c r="E65" i="29" s="1"/>
  <c r="G65" i="29"/>
  <c r="D65" i="29"/>
  <c r="H19" i="39"/>
  <c r="J19" i="39"/>
  <c r="I19" i="39"/>
  <c r="I169" i="41"/>
  <c r="K169" i="41"/>
  <c r="J169" i="41"/>
  <c r="H169" i="41"/>
  <c r="E169" i="41"/>
  <c r="B574" i="41"/>
  <c r="G574" i="41"/>
  <c r="L574" i="41"/>
  <c r="D574" i="41"/>
  <c r="B143" i="41"/>
  <c r="L143" i="41"/>
  <c r="D143" i="41"/>
  <c r="G143" i="41"/>
  <c r="L328" i="41"/>
  <c r="G328" i="41"/>
  <c r="D328" i="41"/>
  <c r="B328" i="41"/>
  <c r="G653" i="41"/>
  <c r="L653" i="41"/>
  <c r="B653" i="41"/>
  <c r="D653" i="41"/>
  <c r="D507" i="41"/>
  <c r="L507" i="41"/>
  <c r="B507" i="41"/>
  <c r="G507" i="41"/>
  <c r="G83" i="41"/>
  <c r="D83" i="41"/>
  <c r="B83" i="41"/>
  <c r="L83" i="41"/>
  <c r="D492" i="41"/>
  <c r="B492" i="41"/>
  <c r="L492" i="41"/>
  <c r="G492" i="41"/>
  <c r="D335" i="41"/>
  <c r="B335" i="41"/>
  <c r="G335" i="41"/>
  <c r="L335" i="41"/>
  <c r="B374" i="41"/>
  <c r="D374" i="41"/>
  <c r="L374" i="41"/>
  <c r="G374" i="41"/>
  <c r="G105" i="29"/>
  <c r="D105" i="29"/>
  <c r="B105" i="29"/>
  <c r="E105" i="29" s="1"/>
  <c r="B151" i="29"/>
  <c r="E151" i="29" s="1"/>
  <c r="G151" i="29"/>
  <c r="D151" i="29"/>
  <c r="B256" i="41"/>
  <c r="G256" i="41"/>
  <c r="L256" i="41"/>
  <c r="D256" i="41"/>
  <c r="H156" i="29"/>
  <c r="I156" i="29"/>
  <c r="J156" i="29"/>
  <c r="L42" i="41"/>
  <c r="B42" i="41"/>
  <c r="G42" i="41"/>
  <c r="D42" i="41"/>
  <c r="G315" i="41"/>
  <c r="L315" i="41"/>
  <c r="B315" i="41"/>
  <c r="D315" i="41"/>
  <c r="L408" i="41"/>
  <c r="G408" i="41"/>
  <c r="D408" i="41"/>
  <c r="B408" i="41"/>
  <c r="D170" i="41"/>
  <c r="B170" i="41"/>
  <c r="G170" i="41"/>
  <c r="L170" i="41"/>
  <c r="B59" i="41"/>
  <c r="G59" i="41"/>
  <c r="L59" i="41"/>
  <c r="D59" i="41"/>
  <c r="G375" i="41"/>
  <c r="D375" i="41"/>
  <c r="L375" i="41"/>
  <c r="B375" i="41"/>
  <c r="G657" i="41"/>
  <c r="B657" i="41"/>
  <c r="D657" i="41"/>
  <c r="L657" i="41"/>
  <c r="L220" i="41"/>
  <c r="D220" i="41"/>
  <c r="B220" i="41"/>
  <c r="G220" i="41"/>
  <c r="D350" i="41"/>
  <c r="G350" i="41"/>
  <c r="L350" i="41"/>
  <c r="B350" i="41"/>
  <c r="G708" i="41"/>
  <c r="L708" i="41"/>
  <c r="B708" i="41"/>
  <c r="D708" i="41"/>
  <c r="D131" i="29"/>
  <c r="B131" i="29"/>
  <c r="E131" i="29" s="1"/>
  <c r="G131" i="29"/>
  <c r="B108" i="29"/>
  <c r="E108" i="29" s="1"/>
  <c r="G108" i="29"/>
  <c r="D108" i="29"/>
  <c r="E370" i="41"/>
  <c r="I370" i="41"/>
  <c r="H370" i="41"/>
  <c r="J370" i="41"/>
  <c r="K370" i="41"/>
  <c r="I114" i="29"/>
  <c r="H114" i="29"/>
  <c r="J114" i="29"/>
  <c r="H162" i="41"/>
  <c r="E162" i="41"/>
  <c r="J162" i="41"/>
  <c r="K162" i="41"/>
  <c r="I162" i="41"/>
  <c r="B674" i="41"/>
  <c r="D674" i="41"/>
  <c r="L674" i="41"/>
  <c r="G674" i="41"/>
  <c r="B405" i="41"/>
  <c r="D405" i="41"/>
  <c r="G405" i="41"/>
  <c r="L405" i="41"/>
  <c r="D79" i="41"/>
  <c r="B79" i="41"/>
  <c r="L79" i="41"/>
  <c r="G79" i="41"/>
  <c r="B299" i="41"/>
  <c r="G299" i="41"/>
  <c r="L299" i="41"/>
  <c r="D299" i="41"/>
  <c r="G290" i="41"/>
  <c r="D290" i="41"/>
  <c r="L290" i="41"/>
  <c r="B290" i="41"/>
  <c r="G158" i="29"/>
  <c r="D158" i="29"/>
  <c r="B158" i="29"/>
  <c r="E158" i="29" s="1"/>
  <c r="B75" i="29"/>
  <c r="E75" i="29" s="1"/>
  <c r="D75" i="29"/>
  <c r="G75" i="29"/>
  <c r="B233" i="41"/>
  <c r="G233" i="41"/>
  <c r="D233" i="41"/>
  <c r="L233" i="41"/>
  <c r="G237" i="41"/>
  <c r="D237" i="41"/>
  <c r="L237" i="41"/>
  <c r="B237" i="41"/>
  <c r="G570" i="41"/>
  <c r="L570" i="41"/>
  <c r="D570" i="41"/>
  <c r="B570" i="41"/>
  <c r="G287" i="41"/>
  <c r="D287" i="41"/>
  <c r="B287" i="41"/>
  <c r="L287" i="41"/>
  <c r="B428" i="41"/>
  <c r="G428" i="41"/>
  <c r="D428" i="41"/>
  <c r="L428" i="41"/>
  <c r="G590" i="41"/>
  <c r="B590" i="41"/>
  <c r="D590" i="41"/>
  <c r="L590" i="41"/>
  <c r="B602" i="41"/>
  <c r="L602" i="41"/>
  <c r="G602" i="41"/>
  <c r="D602" i="41"/>
  <c r="L402" i="41"/>
  <c r="G402" i="41"/>
  <c r="B402" i="41"/>
  <c r="D402" i="41"/>
  <c r="L363" i="41"/>
  <c r="B363" i="41"/>
  <c r="G363" i="41"/>
  <c r="D363" i="41"/>
  <c r="G98" i="41"/>
  <c r="L98" i="41"/>
  <c r="D98" i="41"/>
  <c r="B98" i="41"/>
  <c r="G47" i="29"/>
  <c r="B47" i="29"/>
  <c r="E47" i="29" s="1"/>
  <c r="D47" i="29"/>
  <c r="D126" i="29"/>
  <c r="B126" i="29"/>
  <c r="E126" i="29" s="1"/>
  <c r="G126" i="29"/>
  <c r="G119" i="29"/>
  <c r="D119" i="29"/>
  <c r="B119" i="29"/>
  <c r="E119" i="29" s="1"/>
  <c r="I26" i="39"/>
  <c r="H26" i="39"/>
  <c r="J26" i="39"/>
  <c r="B486" i="41"/>
  <c r="L486" i="41"/>
  <c r="G486" i="41"/>
  <c r="D486" i="41"/>
  <c r="L391" i="41"/>
  <c r="D391" i="41"/>
  <c r="B391" i="41"/>
  <c r="G391" i="41"/>
  <c r="G190" i="41"/>
  <c r="B190" i="41"/>
  <c r="D190" i="41"/>
  <c r="L190" i="41"/>
  <c r="B460" i="41"/>
  <c r="D460" i="41"/>
  <c r="L460" i="41"/>
  <c r="G460" i="41"/>
  <c r="D142" i="41"/>
  <c r="L142" i="41"/>
  <c r="G142" i="41"/>
  <c r="B142" i="41"/>
  <c r="L379" i="41"/>
  <c r="B379" i="41"/>
  <c r="D379" i="41"/>
  <c r="G379" i="41"/>
  <c r="G60" i="41"/>
  <c r="L60" i="41"/>
  <c r="B60" i="41"/>
  <c r="D60" i="41"/>
  <c r="B254" i="41"/>
  <c r="D254" i="41"/>
  <c r="G254" i="41"/>
  <c r="L254" i="41"/>
  <c r="G111" i="41"/>
  <c r="D111" i="41"/>
  <c r="L111" i="41"/>
  <c r="B111" i="41"/>
  <c r="B56" i="29"/>
  <c r="E56" i="29" s="1"/>
  <c r="G56" i="29"/>
  <c r="D56" i="29"/>
  <c r="H614" i="41"/>
  <c r="K614" i="41"/>
  <c r="J614" i="41"/>
  <c r="I614" i="41"/>
  <c r="E614" i="41"/>
  <c r="G326" i="41"/>
  <c r="L326" i="41"/>
  <c r="B326" i="41"/>
  <c r="D326" i="41"/>
  <c r="G230" i="41"/>
  <c r="D230" i="41"/>
  <c r="L230" i="41"/>
  <c r="B230" i="41"/>
  <c r="L26" i="41"/>
  <c r="B26" i="41"/>
  <c r="D26" i="41"/>
  <c r="G26" i="41"/>
  <c r="B575" i="41"/>
  <c r="L575" i="41"/>
  <c r="G575" i="41"/>
  <c r="D575" i="41"/>
  <c r="D161" i="41"/>
  <c r="L161" i="41"/>
  <c r="G161" i="41"/>
  <c r="B161" i="41"/>
  <c r="B596" i="41"/>
  <c r="G596" i="41"/>
  <c r="L596" i="41"/>
  <c r="D596" i="41"/>
  <c r="D330" i="41"/>
  <c r="B330" i="41"/>
  <c r="G330" i="41"/>
  <c r="L330" i="41"/>
  <c r="D118" i="41"/>
  <c r="L118" i="41"/>
  <c r="G118" i="41"/>
  <c r="B118" i="41"/>
  <c r="E191" i="41"/>
  <c r="I191" i="41"/>
  <c r="H191" i="41"/>
  <c r="J191" i="41"/>
  <c r="K191" i="41"/>
  <c r="L633" i="41"/>
  <c r="B633" i="41"/>
  <c r="G633" i="41"/>
  <c r="D633" i="41"/>
  <c r="D421" i="41"/>
  <c r="G421" i="41"/>
  <c r="L421" i="41"/>
  <c r="B421" i="41"/>
  <c r="D29" i="41"/>
  <c r="G29" i="41"/>
  <c r="B29" i="41"/>
  <c r="L29" i="41"/>
  <c r="D540" i="41"/>
  <c r="B540" i="41"/>
  <c r="L540" i="41"/>
  <c r="G540" i="41"/>
  <c r="D227" i="41"/>
  <c r="B227" i="41"/>
  <c r="G227" i="41"/>
  <c r="L227" i="41"/>
  <c r="L268" i="41"/>
  <c r="B268" i="41"/>
  <c r="D268" i="41"/>
  <c r="G268" i="41"/>
  <c r="B40" i="41"/>
  <c r="L40" i="41"/>
  <c r="D40" i="41"/>
  <c r="G40" i="41"/>
  <c r="L613" i="41"/>
  <c r="G613" i="41"/>
  <c r="B613" i="41"/>
  <c r="D613" i="41"/>
  <c r="D681" i="41"/>
  <c r="G681" i="41"/>
  <c r="B681" i="41"/>
  <c r="L681" i="41"/>
  <c r="L645" i="41"/>
  <c r="D645" i="41"/>
  <c r="B645" i="41"/>
  <c r="G645" i="41"/>
  <c r="L186" i="41"/>
  <c r="D186" i="41"/>
  <c r="B186" i="41"/>
  <c r="G186" i="41"/>
  <c r="G99" i="29"/>
  <c r="B99" i="29"/>
  <c r="E99" i="29" s="1"/>
  <c r="D99" i="29"/>
  <c r="B35" i="29"/>
  <c r="E35" i="29" s="1"/>
  <c r="D35" i="29"/>
  <c r="G35" i="29"/>
  <c r="D124" i="41"/>
  <c r="G124" i="41"/>
  <c r="B124" i="41"/>
  <c r="L124" i="41"/>
  <c r="L351" i="41"/>
  <c r="D351" i="41"/>
  <c r="B351" i="41"/>
  <c r="G351" i="41"/>
  <c r="L648" i="41"/>
  <c r="B648" i="41"/>
  <c r="G648" i="41"/>
  <c r="D648" i="41"/>
  <c r="L54" i="41"/>
  <c r="G54" i="41"/>
  <c r="D54" i="41"/>
  <c r="B54" i="41"/>
  <c r="L649" i="41"/>
  <c r="G649" i="41"/>
  <c r="D649" i="41"/>
  <c r="B649" i="41"/>
  <c r="G158" i="41"/>
  <c r="L158" i="41"/>
  <c r="D158" i="41"/>
  <c r="B158" i="41"/>
  <c r="G322" i="41"/>
  <c r="B322" i="41"/>
  <c r="D322" i="41"/>
  <c r="L322" i="41"/>
  <c r="B150" i="41"/>
  <c r="D150" i="41"/>
  <c r="G150" i="41"/>
  <c r="L150" i="41"/>
  <c r="B218" i="41"/>
  <c r="G218" i="41"/>
  <c r="D218" i="41"/>
  <c r="L218" i="41"/>
  <c r="G67" i="29"/>
  <c r="D67" i="29"/>
  <c r="B67" i="29"/>
  <c r="E67" i="29" s="1"/>
  <c r="B132" i="29"/>
  <c r="E132" i="29" s="1"/>
  <c r="D132" i="29"/>
  <c r="G132" i="29"/>
  <c r="G100" i="29"/>
  <c r="B100" i="29"/>
  <c r="E100" i="29" s="1"/>
  <c r="D100" i="29"/>
  <c r="D134" i="29"/>
  <c r="B134" i="29"/>
  <c r="E134" i="29" s="1"/>
  <c r="G134" i="29"/>
  <c r="I18" i="41"/>
  <c r="K18" i="41"/>
  <c r="E18" i="41"/>
  <c r="H18" i="41"/>
  <c r="J18" i="41"/>
  <c r="G354" i="41"/>
  <c r="L354" i="41"/>
  <c r="B354" i="41"/>
  <c r="D354" i="41"/>
  <c r="G212" i="41"/>
  <c r="D212" i="41"/>
  <c r="L212" i="41"/>
  <c r="B212" i="41"/>
  <c r="L253" i="41"/>
  <c r="G253" i="41"/>
  <c r="D253" i="41"/>
  <c r="B253" i="41"/>
  <c r="L446" i="41"/>
  <c r="G446" i="41"/>
  <c r="B446" i="41"/>
  <c r="D446" i="41"/>
  <c r="G663" i="41"/>
  <c r="D663" i="41"/>
  <c r="B663" i="41"/>
  <c r="L663" i="41"/>
  <c r="B594" i="41"/>
  <c r="L594" i="41"/>
  <c r="G594" i="41"/>
  <c r="D594" i="41"/>
  <c r="G501" i="41"/>
  <c r="D501" i="41"/>
  <c r="L501" i="41"/>
  <c r="B501" i="41"/>
  <c r="G523" i="41"/>
  <c r="L523" i="41"/>
  <c r="D523" i="41"/>
  <c r="B523" i="41"/>
  <c r="B103" i="41"/>
  <c r="D103" i="41"/>
  <c r="L103" i="41"/>
  <c r="G103" i="41"/>
  <c r="G304" i="41"/>
  <c r="D304" i="41"/>
  <c r="L304" i="41"/>
  <c r="B304" i="41"/>
  <c r="B680" i="41"/>
  <c r="G680" i="41"/>
  <c r="D680" i="41"/>
  <c r="L680" i="41"/>
  <c r="D193" i="41"/>
  <c r="L193" i="41"/>
  <c r="G193" i="41"/>
  <c r="B193" i="41"/>
  <c r="L242" i="41"/>
  <c r="D242" i="41"/>
  <c r="G242" i="41"/>
  <c r="B242" i="41"/>
  <c r="B262" i="41"/>
  <c r="G262" i="41"/>
  <c r="D262" i="41"/>
  <c r="L262" i="41"/>
  <c r="G70" i="29"/>
  <c r="B70" i="29"/>
  <c r="E70" i="29" s="1"/>
  <c r="D70" i="29"/>
  <c r="K245" i="41"/>
  <c r="J245" i="41"/>
  <c r="E245" i="41"/>
  <c r="H245" i="41"/>
  <c r="I245" i="41"/>
  <c r="B532" i="41"/>
  <c r="G532" i="41"/>
  <c r="D532" i="41"/>
  <c r="L532" i="41"/>
  <c r="G541" i="41"/>
  <c r="B541" i="41"/>
  <c r="L541" i="41"/>
  <c r="D541" i="41"/>
  <c r="G562" i="41"/>
  <c r="B562" i="41"/>
  <c r="L562" i="41"/>
  <c r="D562" i="41"/>
  <c r="B676" i="41"/>
  <c r="G676" i="41"/>
  <c r="D676" i="41"/>
  <c r="L676" i="41"/>
  <c r="B441" i="41"/>
  <c r="D441" i="41"/>
  <c r="G441" i="41"/>
  <c r="L441" i="41"/>
  <c r="G63" i="41"/>
  <c r="B63" i="41"/>
  <c r="D63" i="41"/>
  <c r="L63" i="41"/>
  <c r="L282" i="41"/>
  <c r="D282" i="41"/>
  <c r="B282" i="41"/>
  <c r="G282" i="41"/>
  <c r="D459" i="41"/>
  <c r="G459" i="41"/>
  <c r="B459" i="41"/>
  <c r="L459" i="41"/>
  <c r="B499" i="41"/>
  <c r="L499" i="41"/>
  <c r="D499" i="41"/>
  <c r="G499" i="41"/>
  <c r="G104" i="41"/>
  <c r="D104" i="41"/>
  <c r="L104" i="41"/>
  <c r="B104" i="41"/>
  <c r="G159" i="29"/>
  <c r="D159" i="29"/>
  <c r="B159" i="29"/>
  <c r="E159" i="29" s="1"/>
  <c r="D110" i="29"/>
  <c r="G110" i="29"/>
  <c r="B110" i="29"/>
  <c r="E110" i="29" s="1"/>
  <c r="J412" i="41" l="1"/>
  <c r="H48" i="29"/>
  <c r="I86" i="29"/>
  <c r="J86" i="29"/>
  <c r="K412" i="41"/>
  <c r="E412" i="41"/>
  <c r="H412" i="41"/>
  <c r="K495" i="41"/>
  <c r="J339" i="41"/>
  <c r="K339" i="41"/>
  <c r="E339" i="41"/>
  <c r="I43" i="29"/>
  <c r="J495" i="41"/>
  <c r="H339" i="41"/>
  <c r="H495" i="41"/>
  <c r="J48" i="29"/>
  <c r="I61" i="29"/>
  <c r="E202" i="41"/>
  <c r="I13" i="41"/>
  <c r="K13" i="41"/>
  <c r="H13" i="41"/>
  <c r="J13" i="41"/>
  <c r="H43" i="29"/>
  <c r="E164" i="41"/>
  <c r="K133" i="41"/>
  <c r="I608" i="41"/>
  <c r="H61" i="29"/>
  <c r="I106" i="29"/>
  <c r="J106" i="29"/>
  <c r="E495" i="41"/>
  <c r="H327" i="41"/>
  <c r="H426" i="41"/>
  <c r="J22" i="39"/>
  <c r="E393" i="41"/>
  <c r="J202" i="41"/>
  <c r="I22" i="39"/>
  <c r="K202" i="41"/>
  <c r="I202" i="41"/>
  <c r="H21" i="39"/>
  <c r="I21" i="39"/>
  <c r="H66" i="29"/>
  <c r="I66" i="29"/>
  <c r="I398" i="41"/>
  <c r="H130" i="29"/>
  <c r="K398" i="41"/>
  <c r="E398" i="41"/>
  <c r="J503" i="41"/>
  <c r="K503" i="41"/>
  <c r="H398" i="41"/>
  <c r="J426" i="41"/>
  <c r="H263" i="41"/>
  <c r="K327" i="41"/>
  <c r="H407" i="41"/>
  <c r="H164" i="41"/>
  <c r="K513" i="41"/>
  <c r="E426" i="41"/>
  <c r="I327" i="41"/>
  <c r="I164" i="41"/>
  <c r="H513" i="41"/>
  <c r="I426" i="41"/>
  <c r="J327" i="41"/>
  <c r="K164" i="41"/>
  <c r="J263" i="41"/>
  <c r="K407" i="41"/>
  <c r="K263" i="41"/>
  <c r="I407" i="41"/>
  <c r="I513" i="41"/>
  <c r="E263" i="41"/>
  <c r="E407" i="41"/>
  <c r="E513" i="41"/>
  <c r="H272" i="41"/>
  <c r="I272" i="41"/>
  <c r="I521" i="41"/>
  <c r="H87" i="29"/>
  <c r="I87" i="29"/>
  <c r="J554" i="41"/>
  <c r="I592" i="41"/>
  <c r="E272" i="41"/>
  <c r="E521" i="41"/>
  <c r="K272" i="41"/>
  <c r="J521" i="41"/>
  <c r="E592" i="41"/>
  <c r="K592" i="41"/>
  <c r="K554" i="41"/>
  <c r="I554" i="41"/>
  <c r="J592" i="41"/>
  <c r="H554" i="41"/>
  <c r="H23" i="39"/>
  <c r="J23" i="39"/>
  <c r="E500" i="41"/>
  <c r="J500" i="41"/>
  <c r="K521" i="41"/>
  <c r="I18" i="39"/>
  <c r="J18" i="39"/>
  <c r="H11" i="54"/>
  <c r="I11" i="54"/>
  <c r="D11" i="54"/>
  <c r="E11" i="54" s="1"/>
  <c r="C12" i="54"/>
  <c r="E10" i="54"/>
  <c r="L10" i="54" s="1"/>
  <c r="M10" i="54" s="1"/>
  <c r="K651" i="41"/>
  <c r="I503" i="41"/>
  <c r="J553" i="41"/>
  <c r="H503" i="41"/>
  <c r="I651" i="41"/>
  <c r="I133" i="41"/>
  <c r="H411" i="41"/>
  <c r="I595" i="41"/>
  <c r="H662" i="41"/>
  <c r="E511" i="41"/>
  <c r="H628" i="41"/>
  <c r="J662" i="41"/>
  <c r="H160" i="29"/>
  <c r="I628" i="41"/>
  <c r="E53" i="41"/>
  <c r="J88" i="41"/>
  <c r="K489" i="41"/>
  <c r="H342" i="41"/>
  <c r="E168" i="41"/>
  <c r="J583" i="41"/>
  <c r="J171" i="41"/>
  <c r="I500" i="41"/>
  <c r="J482" i="41"/>
  <c r="H500" i="41"/>
  <c r="K171" i="41"/>
  <c r="J168" i="41"/>
  <c r="H393" i="41"/>
  <c r="K168" i="41"/>
  <c r="K393" i="41"/>
  <c r="H168" i="41"/>
  <c r="J393" i="41"/>
  <c r="E171" i="41"/>
  <c r="I171" i="41"/>
  <c r="H31" i="39"/>
  <c r="K177" i="41"/>
  <c r="J342" i="41"/>
  <c r="J595" i="41"/>
  <c r="I160" i="29"/>
  <c r="E608" i="41"/>
  <c r="J123" i="41"/>
  <c r="I177" i="41"/>
  <c r="E88" i="41"/>
  <c r="J489" i="41"/>
  <c r="I603" i="41"/>
  <c r="E133" i="41"/>
  <c r="K628" i="41"/>
  <c r="H595" i="41"/>
  <c r="H511" i="41"/>
  <c r="K53" i="41"/>
  <c r="K342" i="41"/>
  <c r="K411" i="41"/>
  <c r="J411" i="41"/>
  <c r="I662" i="41"/>
  <c r="E595" i="41"/>
  <c r="J628" i="41"/>
  <c r="J608" i="41"/>
  <c r="H123" i="41"/>
  <c r="I88" i="41"/>
  <c r="H489" i="41"/>
  <c r="I411" i="41"/>
  <c r="K662" i="41"/>
  <c r="J511" i="41"/>
  <c r="H133" i="41"/>
  <c r="K608" i="41"/>
  <c r="H53" i="41"/>
  <c r="H547" i="41"/>
  <c r="E489" i="41"/>
  <c r="K547" i="41"/>
  <c r="I53" i="41"/>
  <c r="E123" i="41"/>
  <c r="H177" i="41"/>
  <c r="J547" i="41"/>
  <c r="E603" i="41"/>
  <c r="I511" i="41"/>
  <c r="I342" i="41"/>
  <c r="K123" i="41"/>
  <c r="E177" i="41"/>
  <c r="K88" i="41"/>
  <c r="I547" i="41"/>
  <c r="J603" i="41"/>
  <c r="H603" i="41"/>
  <c r="H189" i="41"/>
  <c r="K329" i="41"/>
  <c r="K553" i="41"/>
  <c r="E553" i="41"/>
  <c r="H651" i="41"/>
  <c r="E651" i="41"/>
  <c r="K605" i="41"/>
  <c r="I474" i="41"/>
  <c r="K496" i="41"/>
  <c r="I28" i="39"/>
  <c r="H474" i="41"/>
  <c r="H353" i="41"/>
  <c r="E189" i="41"/>
  <c r="H357" i="41"/>
  <c r="I329" i="41"/>
  <c r="I16" i="29"/>
  <c r="J16" i="29"/>
  <c r="J189" i="41"/>
  <c r="J329" i="41"/>
  <c r="E329" i="41"/>
  <c r="K189" i="41"/>
  <c r="E145" i="41"/>
  <c r="H145" i="41"/>
  <c r="K380" i="41"/>
  <c r="J496" i="41"/>
  <c r="I353" i="41"/>
  <c r="H380" i="41"/>
  <c r="E496" i="41"/>
  <c r="H28" i="39"/>
  <c r="H553" i="41"/>
  <c r="J380" i="41"/>
  <c r="K474" i="41"/>
  <c r="I380" i="41"/>
  <c r="J474" i="41"/>
  <c r="J353" i="41"/>
  <c r="H496" i="41"/>
  <c r="E353" i="41"/>
  <c r="K210" i="41"/>
  <c r="I313" i="41"/>
  <c r="J494" i="41"/>
  <c r="K117" i="41"/>
  <c r="H210" i="41"/>
  <c r="I162" i="29"/>
  <c r="E117" i="41"/>
  <c r="E483" i="41"/>
  <c r="H35" i="39"/>
  <c r="I210" i="41"/>
  <c r="H162" i="29"/>
  <c r="K483" i="41"/>
  <c r="I35" i="39"/>
  <c r="H20" i="39"/>
  <c r="H483" i="41"/>
  <c r="E313" i="41"/>
  <c r="E494" i="41"/>
  <c r="J20" i="39"/>
  <c r="J483" i="41"/>
  <c r="K313" i="41"/>
  <c r="K494" i="41"/>
  <c r="J117" i="41"/>
  <c r="J145" i="41"/>
  <c r="H313" i="41"/>
  <c r="I494" i="41"/>
  <c r="E210" i="41"/>
  <c r="H117" i="41"/>
  <c r="I145" i="41"/>
  <c r="E605" i="41"/>
  <c r="E357" i="41"/>
  <c r="J357" i="41"/>
  <c r="J605" i="41"/>
  <c r="I357" i="41"/>
  <c r="H37" i="41"/>
  <c r="I67" i="41"/>
  <c r="H468" i="41"/>
  <c r="I482" i="41"/>
  <c r="H695" i="41"/>
  <c r="E482" i="41"/>
  <c r="I29" i="29"/>
  <c r="K482" i="41"/>
  <c r="K30" i="39"/>
  <c r="J60" i="29"/>
  <c r="I60" i="29"/>
  <c r="H34" i="29"/>
  <c r="J34" i="29"/>
  <c r="I176" i="41"/>
  <c r="E176" i="41"/>
  <c r="E695" i="41"/>
  <c r="H29" i="29"/>
  <c r="J67" i="41"/>
  <c r="K468" i="41"/>
  <c r="I695" i="41"/>
  <c r="I468" i="41"/>
  <c r="J37" i="41"/>
  <c r="E67" i="41"/>
  <c r="J706" i="41"/>
  <c r="J695" i="41"/>
  <c r="E468" i="41"/>
  <c r="K706" i="41"/>
  <c r="K37" i="41"/>
  <c r="I113" i="29"/>
  <c r="I706" i="41"/>
  <c r="H679" i="41"/>
  <c r="H706" i="41"/>
  <c r="K176" i="41"/>
  <c r="J679" i="41"/>
  <c r="E37" i="41"/>
  <c r="K67" i="41"/>
  <c r="J176" i="41"/>
  <c r="E679" i="41"/>
  <c r="I583" i="41"/>
  <c r="I31" i="39"/>
  <c r="H104" i="29"/>
  <c r="I104" i="29"/>
  <c r="K583" i="41"/>
  <c r="H583" i="41"/>
  <c r="I130" i="29"/>
  <c r="H605" i="41"/>
  <c r="E691" i="41"/>
  <c r="H691" i="41"/>
  <c r="E107" i="41"/>
  <c r="K691" i="41"/>
  <c r="H107" i="41"/>
  <c r="J691" i="41"/>
  <c r="I129" i="29"/>
  <c r="I107" i="41"/>
  <c r="J129" i="29"/>
  <c r="K107" i="41"/>
  <c r="K679" i="41"/>
  <c r="J17" i="39"/>
  <c r="H17" i="39"/>
  <c r="I17" i="39"/>
  <c r="J16" i="39"/>
  <c r="I16" i="39"/>
  <c r="H16" i="39"/>
  <c r="H12" i="41"/>
  <c r="I12" i="41"/>
  <c r="K12" i="41"/>
  <c r="J12" i="41"/>
  <c r="E12" i="41"/>
  <c r="H113" i="29"/>
  <c r="J544" i="41"/>
  <c r="H544" i="41"/>
  <c r="E544" i="41"/>
  <c r="I544" i="41"/>
  <c r="K358" i="41"/>
  <c r="J201" i="41"/>
  <c r="H358" i="41"/>
  <c r="J358" i="41"/>
  <c r="K201" i="41"/>
  <c r="I358" i="41"/>
  <c r="E201" i="41"/>
  <c r="H201" i="41"/>
  <c r="K24" i="39"/>
  <c r="K29" i="39"/>
  <c r="K114" i="29"/>
  <c r="K27" i="39"/>
  <c r="K41" i="29"/>
  <c r="K532" i="41"/>
  <c r="I532" i="41"/>
  <c r="H532" i="41"/>
  <c r="J532" i="41"/>
  <c r="E532" i="41"/>
  <c r="K104" i="41"/>
  <c r="E104" i="41"/>
  <c r="H104" i="41"/>
  <c r="I104" i="41"/>
  <c r="J104" i="41"/>
  <c r="E262" i="41"/>
  <c r="I262" i="41"/>
  <c r="J262" i="41"/>
  <c r="K262" i="41"/>
  <c r="H262" i="41"/>
  <c r="I594" i="41"/>
  <c r="H594" i="41"/>
  <c r="E594" i="41"/>
  <c r="K594" i="41"/>
  <c r="J594" i="41"/>
  <c r="E322" i="41"/>
  <c r="K322" i="41"/>
  <c r="J322" i="41"/>
  <c r="I322" i="41"/>
  <c r="H322" i="41"/>
  <c r="E648" i="41"/>
  <c r="K648" i="41"/>
  <c r="H648" i="41"/>
  <c r="J648" i="41"/>
  <c r="I648" i="41"/>
  <c r="I35" i="29"/>
  <c r="H35" i="29"/>
  <c r="J35" i="29"/>
  <c r="H40" i="41"/>
  <c r="E40" i="41"/>
  <c r="J40" i="41"/>
  <c r="K40" i="41"/>
  <c r="I40" i="41"/>
  <c r="E596" i="41"/>
  <c r="J596" i="41"/>
  <c r="I596" i="41"/>
  <c r="K596" i="41"/>
  <c r="H596" i="41"/>
  <c r="I575" i="41"/>
  <c r="J575" i="41"/>
  <c r="E575" i="41"/>
  <c r="H575" i="41"/>
  <c r="K575" i="41"/>
  <c r="E60" i="41"/>
  <c r="H60" i="41"/>
  <c r="J60" i="41"/>
  <c r="K60" i="41"/>
  <c r="I60" i="41"/>
  <c r="J126" i="29"/>
  <c r="H126" i="29"/>
  <c r="I126" i="29"/>
  <c r="H570" i="41"/>
  <c r="E570" i="41"/>
  <c r="J570" i="41"/>
  <c r="K570" i="41"/>
  <c r="I570" i="41"/>
  <c r="I158" i="29"/>
  <c r="J158" i="29"/>
  <c r="H158" i="29"/>
  <c r="H131" i="29"/>
  <c r="I131" i="29"/>
  <c r="J131" i="29"/>
  <c r="J59" i="41"/>
  <c r="I59" i="41"/>
  <c r="H59" i="41"/>
  <c r="E59" i="41"/>
  <c r="K59" i="41"/>
  <c r="I328" i="41"/>
  <c r="H328" i="41"/>
  <c r="J328" i="41"/>
  <c r="E328" i="41"/>
  <c r="K328" i="41"/>
  <c r="E644" i="41"/>
  <c r="J644" i="41"/>
  <c r="I644" i="41"/>
  <c r="H644" i="41"/>
  <c r="K644" i="41"/>
  <c r="J144" i="41"/>
  <c r="E144" i="41"/>
  <c r="K144" i="41"/>
  <c r="H144" i="41"/>
  <c r="I144" i="41"/>
  <c r="H617" i="41"/>
  <c r="I617" i="41"/>
  <c r="K617" i="41"/>
  <c r="E617" i="41"/>
  <c r="J617" i="41"/>
  <c r="J456" i="41"/>
  <c r="K456" i="41"/>
  <c r="I456" i="41"/>
  <c r="E456" i="41"/>
  <c r="H456" i="41"/>
  <c r="E288" i="41"/>
  <c r="J288" i="41"/>
  <c r="I288" i="41"/>
  <c r="K288" i="41"/>
  <c r="H288" i="41"/>
  <c r="J462" i="41"/>
  <c r="K462" i="41"/>
  <c r="H462" i="41"/>
  <c r="I462" i="41"/>
  <c r="E462" i="41"/>
  <c r="E115" i="41"/>
  <c r="K115" i="41"/>
  <c r="H115" i="41"/>
  <c r="J115" i="41"/>
  <c r="I115" i="41"/>
  <c r="E132" i="41"/>
  <c r="H132" i="41"/>
  <c r="J132" i="41"/>
  <c r="I132" i="41"/>
  <c r="K132" i="41"/>
  <c r="E487" i="41"/>
  <c r="K487" i="41"/>
  <c r="I487" i="41"/>
  <c r="H487" i="41"/>
  <c r="J487" i="41"/>
  <c r="J623" i="41"/>
  <c r="I623" i="41"/>
  <c r="E623" i="41"/>
  <c r="H623" i="41"/>
  <c r="K623" i="41"/>
  <c r="H142" i="29"/>
  <c r="J142" i="29"/>
  <c r="I142" i="29"/>
  <c r="J435" i="41"/>
  <c r="H435" i="41"/>
  <c r="I435" i="41"/>
  <c r="E435" i="41"/>
  <c r="K435" i="41"/>
  <c r="I360" i="41"/>
  <c r="J360" i="41"/>
  <c r="K360" i="41"/>
  <c r="H360" i="41"/>
  <c r="E360" i="41"/>
  <c r="I139" i="41"/>
  <c r="J139" i="41"/>
  <c r="E139" i="41"/>
  <c r="K139" i="41"/>
  <c r="H139" i="41"/>
  <c r="K130" i="41"/>
  <c r="J130" i="41"/>
  <c r="H130" i="41"/>
  <c r="E130" i="41"/>
  <c r="I130" i="41"/>
  <c r="J150" i="29"/>
  <c r="I150" i="29"/>
  <c r="H150" i="29"/>
  <c r="E333" i="41"/>
  <c r="H333" i="41"/>
  <c r="K333" i="41"/>
  <c r="J333" i="41"/>
  <c r="I333" i="41"/>
  <c r="I372" i="41"/>
  <c r="K372" i="41"/>
  <c r="E372" i="41"/>
  <c r="J372" i="41"/>
  <c r="H372" i="41"/>
  <c r="E552" i="41"/>
  <c r="K552" i="41"/>
  <c r="H552" i="41"/>
  <c r="J552" i="41"/>
  <c r="I552" i="41"/>
  <c r="H231" i="41"/>
  <c r="E231" i="41"/>
  <c r="K231" i="41"/>
  <c r="J231" i="41"/>
  <c r="I231" i="41"/>
  <c r="J478" i="41"/>
  <c r="H478" i="41"/>
  <c r="K478" i="41"/>
  <c r="I478" i="41"/>
  <c r="E478" i="41"/>
  <c r="I399" i="41"/>
  <c r="J399" i="41"/>
  <c r="H399" i="41"/>
  <c r="E399" i="41"/>
  <c r="K399" i="41"/>
  <c r="J705" i="41"/>
  <c r="I705" i="41"/>
  <c r="H705" i="41"/>
  <c r="K705" i="41"/>
  <c r="E705" i="41"/>
  <c r="I471" i="41"/>
  <c r="K471" i="41"/>
  <c r="H471" i="41"/>
  <c r="J471" i="41"/>
  <c r="E471" i="41"/>
  <c r="I24" i="29"/>
  <c r="H24" i="29"/>
  <c r="J24" i="29"/>
  <c r="J58" i="29"/>
  <c r="I58" i="29"/>
  <c r="H58" i="29"/>
  <c r="I601" i="41"/>
  <c r="J601" i="41"/>
  <c r="E601" i="41"/>
  <c r="H601" i="41"/>
  <c r="K601" i="41"/>
  <c r="H62" i="41"/>
  <c r="J62" i="41"/>
  <c r="E62" i="41"/>
  <c r="K62" i="41"/>
  <c r="I62" i="41"/>
  <c r="J526" i="41"/>
  <c r="I526" i="41"/>
  <c r="K526" i="41"/>
  <c r="E526" i="41"/>
  <c r="H526" i="41"/>
  <c r="J137" i="29"/>
  <c r="I137" i="29"/>
  <c r="H137" i="29"/>
  <c r="I109" i="29"/>
  <c r="H109" i="29"/>
  <c r="J109" i="29"/>
  <c r="E345" i="41"/>
  <c r="K345" i="41"/>
  <c r="H345" i="41"/>
  <c r="J345" i="41"/>
  <c r="I345" i="41"/>
  <c r="J452" i="41"/>
  <c r="E452" i="41"/>
  <c r="K452" i="41"/>
  <c r="I452" i="41"/>
  <c r="H452" i="41"/>
  <c r="J355" i="41"/>
  <c r="K355" i="41"/>
  <c r="I355" i="41"/>
  <c r="H355" i="41"/>
  <c r="E355" i="41"/>
  <c r="E28" i="41"/>
  <c r="H28" i="41"/>
  <c r="J28" i="41"/>
  <c r="K28" i="41"/>
  <c r="I28" i="41"/>
  <c r="J506" i="41"/>
  <c r="H506" i="41"/>
  <c r="K506" i="41"/>
  <c r="E506" i="41"/>
  <c r="I506" i="41"/>
  <c r="E665" i="41"/>
  <c r="H665" i="41"/>
  <c r="I665" i="41"/>
  <c r="K665" i="41"/>
  <c r="J665" i="41"/>
  <c r="E692" i="41"/>
  <c r="I692" i="41"/>
  <c r="K692" i="41"/>
  <c r="J692" i="41"/>
  <c r="H692" i="41"/>
  <c r="J90" i="41"/>
  <c r="K90" i="41"/>
  <c r="E90" i="41"/>
  <c r="H90" i="41"/>
  <c r="I90" i="41"/>
  <c r="H561" i="41"/>
  <c r="K561" i="41"/>
  <c r="J561" i="41"/>
  <c r="I561" i="41"/>
  <c r="E561" i="41"/>
  <c r="I400" i="41"/>
  <c r="E400" i="41"/>
  <c r="H400" i="41"/>
  <c r="J400" i="41"/>
  <c r="K400" i="41"/>
  <c r="E347" i="41"/>
  <c r="H347" i="41"/>
  <c r="I347" i="41"/>
  <c r="J347" i="41"/>
  <c r="K347" i="41"/>
  <c r="K25" i="39"/>
  <c r="E127" i="41"/>
  <c r="K127" i="41"/>
  <c r="J127" i="41"/>
  <c r="I127" i="41"/>
  <c r="H127" i="41"/>
  <c r="J476" i="41"/>
  <c r="E476" i="41"/>
  <c r="I476" i="41"/>
  <c r="H476" i="41"/>
  <c r="K476" i="41"/>
  <c r="I50" i="29"/>
  <c r="J50" i="29"/>
  <c r="H50" i="29"/>
  <c r="I549" i="41"/>
  <c r="J549" i="41"/>
  <c r="H549" i="41"/>
  <c r="E549" i="41"/>
  <c r="K549" i="41"/>
  <c r="K698" i="41"/>
  <c r="E698" i="41"/>
  <c r="I698" i="41"/>
  <c r="H698" i="41"/>
  <c r="J698" i="41"/>
  <c r="K675" i="41"/>
  <c r="I675" i="41"/>
  <c r="H675" i="41"/>
  <c r="E675" i="41"/>
  <c r="J675" i="41"/>
  <c r="H127" i="29"/>
  <c r="J127" i="29"/>
  <c r="I127" i="29"/>
  <c r="J615" i="41"/>
  <c r="H615" i="41"/>
  <c r="I615" i="41"/>
  <c r="E615" i="41"/>
  <c r="K615" i="41"/>
  <c r="J677" i="41"/>
  <c r="I677" i="41"/>
  <c r="K677" i="41"/>
  <c r="E677" i="41"/>
  <c r="H677" i="41"/>
  <c r="E68" i="41"/>
  <c r="J68" i="41"/>
  <c r="I68" i="41"/>
  <c r="K68" i="41"/>
  <c r="H68" i="41"/>
  <c r="K122" i="41"/>
  <c r="I122" i="41"/>
  <c r="J122" i="41"/>
  <c r="E122" i="41"/>
  <c r="H122" i="41"/>
  <c r="K490" i="41"/>
  <c r="E490" i="41"/>
  <c r="H490" i="41"/>
  <c r="I490" i="41"/>
  <c r="J490" i="41"/>
  <c r="K48" i="41"/>
  <c r="J48" i="41"/>
  <c r="H48" i="41"/>
  <c r="I48" i="41"/>
  <c r="E48" i="41"/>
  <c r="I340" i="41"/>
  <c r="J340" i="41"/>
  <c r="E340" i="41"/>
  <c r="K340" i="41"/>
  <c r="H340" i="41"/>
  <c r="I17" i="29"/>
  <c r="J17" i="29"/>
  <c r="H17" i="29"/>
  <c r="J135" i="29"/>
  <c r="I135" i="29"/>
  <c r="H135" i="29"/>
  <c r="H502" i="41"/>
  <c r="E502" i="41"/>
  <c r="J502" i="41"/>
  <c r="I502" i="41"/>
  <c r="K502" i="41"/>
  <c r="J27" i="41"/>
  <c r="E27" i="41"/>
  <c r="H27" i="41"/>
  <c r="K27" i="41"/>
  <c r="I27" i="41"/>
  <c r="J116" i="41"/>
  <c r="H116" i="41"/>
  <c r="E116" i="41"/>
  <c r="I116" i="41"/>
  <c r="K116" i="41"/>
  <c r="I92" i="41"/>
  <c r="H92" i="41"/>
  <c r="K92" i="41"/>
  <c r="J92" i="41"/>
  <c r="E92" i="41"/>
  <c r="J498" i="41"/>
  <c r="E498" i="41"/>
  <c r="I498" i="41"/>
  <c r="K498" i="41"/>
  <c r="H498" i="41"/>
  <c r="E658" i="41"/>
  <c r="H658" i="41"/>
  <c r="K658" i="41"/>
  <c r="I658" i="41"/>
  <c r="J658" i="41"/>
  <c r="J164" i="29"/>
  <c r="I164" i="29"/>
  <c r="H164" i="29"/>
  <c r="J709" i="41"/>
  <c r="I709" i="41"/>
  <c r="H709" i="41"/>
  <c r="K709" i="41"/>
  <c r="E709" i="41"/>
  <c r="H643" i="41"/>
  <c r="K643" i="41"/>
  <c r="E643" i="41"/>
  <c r="J643" i="41"/>
  <c r="I643" i="41"/>
  <c r="J133" i="29"/>
  <c r="I133" i="29"/>
  <c r="H133" i="29"/>
  <c r="E548" i="41"/>
  <c r="K548" i="41"/>
  <c r="I548" i="41"/>
  <c r="J548" i="41"/>
  <c r="H548" i="41"/>
  <c r="J64" i="29"/>
  <c r="I64" i="29"/>
  <c r="H64" i="29"/>
  <c r="H365" i="41"/>
  <c r="I365" i="41"/>
  <c r="J365" i="41"/>
  <c r="K365" i="41"/>
  <c r="E365" i="41"/>
  <c r="E504" i="41"/>
  <c r="H504" i="41"/>
  <c r="K504" i="41"/>
  <c r="I504" i="41"/>
  <c r="J504" i="41"/>
  <c r="E320" i="41"/>
  <c r="K320" i="41"/>
  <c r="H320" i="41"/>
  <c r="J320" i="41"/>
  <c r="I320" i="41"/>
  <c r="I685" i="41"/>
  <c r="K685" i="41"/>
  <c r="E685" i="41"/>
  <c r="H685" i="41"/>
  <c r="J685" i="41"/>
  <c r="J69" i="29"/>
  <c r="H69" i="29"/>
  <c r="I69" i="29"/>
  <c r="K642" i="41"/>
  <c r="J642" i="41"/>
  <c r="H642" i="41"/>
  <c r="I642" i="41"/>
  <c r="E642" i="41"/>
  <c r="I225" i="41"/>
  <c r="E225" i="41"/>
  <c r="J225" i="41"/>
  <c r="H225" i="41"/>
  <c r="K225" i="41"/>
  <c r="K280" i="41"/>
  <c r="I280" i="41"/>
  <c r="J280" i="41"/>
  <c r="H280" i="41"/>
  <c r="E280" i="41"/>
  <c r="H269" i="41"/>
  <c r="J269" i="41"/>
  <c r="E269" i="41"/>
  <c r="K269" i="41"/>
  <c r="I269" i="41"/>
  <c r="K638" i="41"/>
  <c r="E638" i="41"/>
  <c r="I638" i="41"/>
  <c r="H638" i="41"/>
  <c r="J638" i="41"/>
  <c r="E401" i="41"/>
  <c r="H401" i="41"/>
  <c r="J401" i="41"/>
  <c r="I401" i="41"/>
  <c r="K401" i="41"/>
  <c r="K630" i="41"/>
  <c r="E630" i="41"/>
  <c r="J630" i="41"/>
  <c r="I630" i="41"/>
  <c r="H630" i="41"/>
  <c r="J45" i="29"/>
  <c r="H45" i="29"/>
  <c r="I45" i="29"/>
  <c r="H560" i="41"/>
  <c r="E560" i="41"/>
  <c r="I560" i="41"/>
  <c r="J560" i="41"/>
  <c r="K560" i="41"/>
  <c r="H688" i="41"/>
  <c r="E688" i="41"/>
  <c r="K688" i="41"/>
  <c r="I688" i="41"/>
  <c r="J688" i="41"/>
  <c r="K459" i="41"/>
  <c r="I459" i="41"/>
  <c r="J459" i="41"/>
  <c r="E459" i="41"/>
  <c r="H459" i="41"/>
  <c r="H242" i="41"/>
  <c r="J242" i="41"/>
  <c r="K242" i="41"/>
  <c r="E242" i="41"/>
  <c r="I242" i="41"/>
  <c r="K501" i="41"/>
  <c r="J501" i="41"/>
  <c r="I501" i="41"/>
  <c r="H501" i="41"/>
  <c r="E501" i="41"/>
  <c r="J253" i="41"/>
  <c r="I253" i="41"/>
  <c r="E253" i="41"/>
  <c r="H253" i="41"/>
  <c r="K253" i="41"/>
  <c r="H132" i="29"/>
  <c r="I132" i="29"/>
  <c r="J132" i="29"/>
  <c r="E218" i="41"/>
  <c r="K218" i="41"/>
  <c r="I218" i="41"/>
  <c r="J218" i="41"/>
  <c r="H218" i="41"/>
  <c r="H421" i="41"/>
  <c r="I421" i="41"/>
  <c r="J421" i="41"/>
  <c r="K421" i="41"/>
  <c r="E421" i="41"/>
  <c r="H161" i="41"/>
  <c r="I161" i="41"/>
  <c r="E161" i="41"/>
  <c r="J161" i="41"/>
  <c r="K161" i="41"/>
  <c r="I190" i="41"/>
  <c r="H190" i="41"/>
  <c r="K190" i="41"/>
  <c r="E190" i="41"/>
  <c r="J190" i="41"/>
  <c r="K26" i="39"/>
  <c r="H47" i="29"/>
  <c r="I47" i="29"/>
  <c r="J47" i="29"/>
  <c r="H299" i="41"/>
  <c r="E299" i="41"/>
  <c r="J299" i="41"/>
  <c r="I299" i="41"/>
  <c r="K299" i="41"/>
  <c r="K405" i="41"/>
  <c r="E405" i="41"/>
  <c r="J405" i="41"/>
  <c r="H405" i="41"/>
  <c r="I405" i="41"/>
  <c r="K375" i="41"/>
  <c r="J375" i="41"/>
  <c r="E375" i="41"/>
  <c r="I375" i="41"/>
  <c r="H375" i="41"/>
  <c r="E256" i="41"/>
  <c r="H256" i="41"/>
  <c r="I256" i="41"/>
  <c r="J256" i="41"/>
  <c r="K256" i="41"/>
  <c r="E507" i="41"/>
  <c r="J507" i="41"/>
  <c r="I507" i="41"/>
  <c r="H507" i="41"/>
  <c r="K507" i="41"/>
  <c r="I152" i="29"/>
  <c r="J152" i="29"/>
  <c r="H152" i="29"/>
  <c r="E395" i="41"/>
  <c r="I395" i="41"/>
  <c r="H395" i="41"/>
  <c r="K395" i="41"/>
  <c r="J395" i="41"/>
  <c r="J301" i="41"/>
  <c r="H301" i="41"/>
  <c r="E301" i="41"/>
  <c r="K301" i="41"/>
  <c r="I301" i="41"/>
  <c r="H219" i="41"/>
  <c r="E219" i="41"/>
  <c r="I219" i="41"/>
  <c r="K219" i="41"/>
  <c r="J219" i="41"/>
  <c r="I94" i="29"/>
  <c r="H94" i="29"/>
  <c r="J94" i="29"/>
  <c r="I74" i="29"/>
  <c r="H74" i="29"/>
  <c r="J74" i="29"/>
  <c r="E667" i="41"/>
  <c r="H667" i="41"/>
  <c r="J667" i="41"/>
  <c r="K667" i="41"/>
  <c r="I667" i="41"/>
  <c r="H98" i="29"/>
  <c r="I98" i="29"/>
  <c r="J98" i="29"/>
  <c r="K33" i="39"/>
  <c r="K84" i="41"/>
  <c r="I84" i="41"/>
  <c r="J84" i="41"/>
  <c r="E84" i="41"/>
  <c r="H84" i="41"/>
  <c r="J661" i="41"/>
  <c r="E661" i="41"/>
  <c r="I661" i="41"/>
  <c r="K661" i="41"/>
  <c r="H661" i="41"/>
  <c r="I388" i="41"/>
  <c r="E388" i="41"/>
  <c r="H388" i="41"/>
  <c r="J388" i="41"/>
  <c r="K388" i="41"/>
  <c r="I514" i="41"/>
  <c r="J514" i="41"/>
  <c r="K514" i="41"/>
  <c r="H514" i="41"/>
  <c r="E514" i="41"/>
  <c r="J37" i="29"/>
  <c r="H37" i="29"/>
  <c r="I37" i="29"/>
  <c r="I44" i="29"/>
  <c r="H44" i="29"/>
  <c r="J44" i="29"/>
  <c r="I565" i="41"/>
  <c r="E565" i="41"/>
  <c r="J565" i="41"/>
  <c r="K565" i="41"/>
  <c r="H565" i="41"/>
  <c r="I129" i="41"/>
  <c r="H129" i="41"/>
  <c r="K129" i="41"/>
  <c r="E129" i="41"/>
  <c r="J129" i="41"/>
  <c r="I102" i="41"/>
  <c r="E102" i="41"/>
  <c r="J102" i="41"/>
  <c r="K102" i="41"/>
  <c r="H102" i="41"/>
  <c r="E384" i="41"/>
  <c r="I384" i="41"/>
  <c r="J384" i="41"/>
  <c r="H384" i="41"/>
  <c r="K384" i="41"/>
  <c r="H285" i="41"/>
  <c r="I285" i="41"/>
  <c r="K285" i="41"/>
  <c r="E285" i="41"/>
  <c r="J285" i="41"/>
  <c r="K610" i="41"/>
  <c r="H610" i="41"/>
  <c r="J610" i="41"/>
  <c r="E610" i="41"/>
  <c r="I610" i="41"/>
  <c r="J392" i="41"/>
  <c r="K392" i="41"/>
  <c r="I392" i="41"/>
  <c r="H392" i="41"/>
  <c r="E392" i="41"/>
  <c r="H33" i="29"/>
  <c r="I33" i="29"/>
  <c r="J33" i="29"/>
  <c r="E66" i="41"/>
  <c r="I66" i="41"/>
  <c r="H66" i="41"/>
  <c r="K66" i="41"/>
  <c r="J66" i="41"/>
  <c r="I16" i="41"/>
  <c r="K16" i="41"/>
  <c r="E16" i="41"/>
  <c r="H16" i="41"/>
  <c r="J16" i="41"/>
  <c r="K86" i="41"/>
  <c r="I86" i="41"/>
  <c r="J86" i="41"/>
  <c r="H86" i="41"/>
  <c r="E86" i="41"/>
  <c r="J534" i="41"/>
  <c r="H534" i="41"/>
  <c r="I534" i="41"/>
  <c r="K534" i="41"/>
  <c r="E534" i="41"/>
  <c r="K467" i="41"/>
  <c r="J467" i="41"/>
  <c r="H467" i="41"/>
  <c r="E467" i="41"/>
  <c r="I467" i="41"/>
  <c r="E377" i="41"/>
  <c r="K377" i="41"/>
  <c r="J377" i="41"/>
  <c r="I377" i="41"/>
  <c r="H377" i="41"/>
  <c r="J236" i="41"/>
  <c r="H236" i="41"/>
  <c r="I236" i="41"/>
  <c r="K236" i="41"/>
  <c r="E236" i="41"/>
  <c r="I527" i="41"/>
  <c r="E527" i="41"/>
  <c r="H527" i="41"/>
  <c r="K527" i="41"/>
  <c r="J527" i="41"/>
  <c r="J252" i="41"/>
  <c r="I252" i="41"/>
  <c r="E252" i="41"/>
  <c r="H252" i="41"/>
  <c r="K252" i="41"/>
  <c r="E243" i="41"/>
  <c r="I243" i="41"/>
  <c r="J243" i="41"/>
  <c r="K243" i="41"/>
  <c r="H243" i="41"/>
  <c r="J386" i="41"/>
  <c r="E386" i="41"/>
  <c r="K386" i="41"/>
  <c r="H386" i="41"/>
  <c r="I386" i="41"/>
  <c r="I159" i="41"/>
  <c r="H159" i="41"/>
  <c r="E159" i="41"/>
  <c r="K159" i="41"/>
  <c r="J159" i="41"/>
  <c r="I466" i="41"/>
  <c r="E466" i="41"/>
  <c r="K466" i="41"/>
  <c r="H466" i="41"/>
  <c r="J466" i="41"/>
  <c r="J569" i="41"/>
  <c r="I569" i="41"/>
  <c r="K569" i="41"/>
  <c r="H569" i="41"/>
  <c r="E569" i="41"/>
  <c r="H542" i="41"/>
  <c r="I542" i="41"/>
  <c r="K542" i="41"/>
  <c r="J542" i="41"/>
  <c r="E542" i="41"/>
  <c r="E221" i="41"/>
  <c r="K221" i="41"/>
  <c r="H221" i="41"/>
  <c r="J221" i="41"/>
  <c r="I221" i="41"/>
  <c r="K22" i="29"/>
  <c r="I337" i="41"/>
  <c r="H337" i="41"/>
  <c r="J337" i="41"/>
  <c r="K337" i="41"/>
  <c r="E337" i="41"/>
  <c r="I457" i="41"/>
  <c r="J457" i="41"/>
  <c r="K457" i="41"/>
  <c r="E457" i="41"/>
  <c r="H457" i="41"/>
  <c r="I140" i="29"/>
  <c r="J140" i="29"/>
  <c r="H140" i="29"/>
  <c r="J161" i="29"/>
  <c r="H161" i="29"/>
  <c r="I161" i="29"/>
  <c r="I77" i="41"/>
  <c r="H77" i="41"/>
  <c r="J77" i="41"/>
  <c r="E77" i="41"/>
  <c r="K77" i="41"/>
  <c r="J199" i="41"/>
  <c r="E199" i="41"/>
  <c r="I199" i="41"/>
  <c r="H199" i="41"/>
  <c r="K199" i="41"/>
  <c r="J683" i="41"/>
  <c r="E683" i="41"/>
  <c r="I683" i="41"/>
  <c r="K683" i="41"/>
  <c r="H683" i="41"/>
  <c r="H200" i="41"/>
  <c r="J200" i="41"/>
  <c r="E200" i="41"/>
  <c r="I200" i="41"/>
  <c r="K200" i="41"/>
  <c r="E147" i="41"/>
  <c r="J147" i="41"/>
  <c r="K147" i="41"/>
  <c r="H147" i="41"/>
  <c r="I147" i="41"/>
  <c r="K348" i="41"/>
  <c r="I348" i="41"/>
  <c r="E348" i="41"/>
  <c r="H348" i="41"/>
  <c r="J348" i="41"/>
  <c r="J97" i="41"/>
  <c r="K97" i="41"/>
  <c r="I97" i="41"/>
  <c r="E97" i="41"/>
  <c r="H97" i="41"/>
  <c r="E368" i="41"/>
  <c r="H368" i="41"/>
  <c r="K368" i="41"/>
  <c r="J368" i="41"/>
  <c r="I368" i="41"/>
  <c r="E44" i="41"/>
  <c r="H44" i="41"/>
  <c r="K44" i="41"/>
  <c r="I44" i="41"/>
  <c r="J44" i="41"/>
  <c r="J318" i="41"/>
  <c r="I318" i="41"/>
  <c r="H318" i="41"/>
  <c r="K318" i="41"/>
  <c r="E318" i="41"/>
  <c r="J660" i="41"/>
  <c r="H660" i="41"/>
  <c r="E660" i="41"/>
  <c r="K660" i="41"/>
  <c r="I660" i="41"/>
  <c r="J106" i="41"/>
  <c r="H106" i="41"/>
  <c r="K106" i="41"/>
  <c r="I106" i="41"/>
  <c r="E106" i="41"/>
  <c r="E95" i="41"/>
  <c r="H95" i="41"/>
  <c r="K95" i="41"/>
  <c r="I95" i="41"/>
  <c r="J95" i="41"/>
  <c r="K577" i="41"/>
  <c r="I577" i="41"/>
  <c r="J577" i="41"/>
  <c r="E577" i="41"/>
  <c r="H577" i="41"/>
  <c r="H178" i="41"/>
  <c r="J178" i="41"/>
  <c r="K178" i="41"/>
  <c r="I178" i="41"/>
  <c r="E178" i="41"/>
  <c r="K528" i="41"/>
  <c r="E528" i="41"/>
  <c r="J528" i="41"/>
  <c r="I528" i="41"/>
  <c r="H528" i="41"/>
  <c r="E659" i="41"/>
  <c r="H659" i="41"/>
  <c r="K659" i="41"/>
  <c r="J659" i="41"/>
  <c r="I659" i="41"/>
  <c r="J63" i="29"/>
  <c r="H63" i="29"/>
  <c r="I63" i="29"/>
  <c r="H71" i="41"/>
  <c r="J71" i="41"/>
  <c r="K71" i="41"/>
  <c r="E71" i="41"/>
  <c r="I71" i="41"/>
  <c r="H81" i="41"/>
  <c r="E81" i="41"/>
  <c r="J81" i="41"/>
  <c r="I81" i="41"/>
  <c r="K81" i="41"/>
  <c r="I203" i="41"/>
  <c r="J203" i="41"/>
  <c r="H203" i="41"/>
  <c r="E203" i="41"/>
  <c r="K203" i="41"/>
  <c r="H238" i="41"/>
  <c r="E238" i="41"/>
  <c r="K238" i="41"/>
  <c r="I238" i="41"/>
  <c r="J238" i="41"/>
  <c r="J475" i="41"/>
  <c r="E475" i="41"/>
  <c r="K475" i="41"/>
  <c r="H475" i="41"/>
  <c r="I475" i="41"/>
  <c r="E135" i="41"/>
  <c r="J135" i="41"/>
  <c r="H135" i="41"/>
  <c r="I135" i="41"/>
  <c r="K135" i="41"/>
  <c r="E14" i="41"/>
  <c r="H14" i="41"/>
  <c r="I14" i="41"/>
  <c r="J14" i="41"/>
  <c r="K14" i="41"/>
  <c r="E558" i="41"/>
  <c r="K558" i="41"/>
  <c r="J558" i="41"/>
  <c r="H558" i="41"/>
  <c r="I558" i="41"/>
  <c r="J228" i="41"/>
  <c r="E228" i="41"/>
  <c r="H228" i="41"/>
  <c r="I228" i="41"/>
  <c r="K228" i="41"/>
  <c r="I518" i="41"/>
  <c r="H518" i="41"/>
  <c r="K518" i="41"/>
  <c r="J518" i="41"/>
  <c r="E518" i="41"/>
  <c r="I39" i="29"/>
  <c r="J39" i="29"/>
  <c r="H39" i="29"/>
  <c r="I30" i="41"/>
  <c r="J30" i="41"/>
  <c r="H30" i="41"/>
  <c r="E30" i="41"/>
  <c r="K30" i="41"/>
  <c r="H155" i="29"/>
  <c r="I155" i="29"/>
  <c r="J155" i="29"/>
  <c r="I125" i="29"/>
  <c r="H125" i="29"/>
  <c r="J125" i="29"/>
  <c r="J563" i="41"/>
  <c r="K563" i="41"/>
  <c r="H563" i="41"/>
  <c r="E563" i="41"/>
  <c r="I563" i="41"/>
  <c r="E296" i="41"/>
  <c r="I296" i="41"/>
  <c r="H296" i="41"/>
  <c r="K296" i="41"/>
  <c r="J296" i="41"/>
  <c r="I529" i="41"/>
  <c r="H529" i="41"/>
  <c r="E529" i="41"/>
  <c r="K529" i="41"/>
  <c r="J529" i="41"/>
  <c r="E179" i="41"/>
  <c r="J179" i="41"/>
  <c r="H179" i="41"/>
  <c r="I179" i="41"/>
  <c r="K179" i="41"/>
  <c r="K63" i="41"/>
  <c r="J63" i="41"/>
  <c r="H63" i="41"/>
  <c r="I63" i="41"/>
  <c r="E63" i="41"/>
  <c r="K541" i="41"/>
  <c r="J541" i="41"/>
  <c r="E541" i="41"/>
  <c r="H541" i="41"/>
  <c r="I541" i="41"/>
  <c r="I70" i="29"/>
  <c r="J70" i="29"/>
  <c r="H70" i="29"/>
  <c r="H663" i="41"/>
  <c r="K663" i="41"/>
  <c r="I663" i="41"/>
  <c r="J663" i="41"/>
  <c r="E663" i="41"/>
  <c r="I354" i="41"/>
  <c r="K354" i="41"/>
  <c r="E354" i="41"/>
  <c r="H354" i="41"/>
  <c r="J354" i="41"/>
  <c r="J158" i="41"/>
  <c r="H158" i="41"/>
  <c r="I158" i="41"/>
  <c r="K158" i="41"/>
  <c r="E158" i="41"/>
  <c r="E54" i="41"/>
  <c r="K54" i="41"/>
  <c r="J54" i="41"/>
  <c r="I54" i="41"/>
  <c r="H54" i="41"/>
  <c r="I99" i="29"/>
  <c r="H99" i="29"/>
  <c r="J99" i="29"/>
  <c r="E645" i="41"/>
  <c r="I645" i="41"/>
  <c r="J645" i="41"/>
  <c r="H645" i="41"/>
  <c r="K645" i="41"/>
  <c r="J613" i="41"/>
  <c r="I613" i="41"/>
  <c r="E613" i="41"/>
  <c r="H613" i="41"/>
  <c r="K613" i="41"/>
  <c r="K326" i="41"/>
  <c r="H326" i="41"/>
  <c r="J326" i="41"/>
  <c r="I326" i="41"/>
  <c r="E326" i="41"/>
  <c r="J486" i="41"/>
  <c r="E486" i="41"/>
  <c r="I486" i="41"/>
  <c r="K486" i="41"/>
  <c r="H486" i="41"/>
  <c r="J363" i="41"/>
  <c r="K363" i="41"/>
  <c r="H363" i="41"/>
  <c r="I363" i="41"/>
  <c r="E363" i="41"/>
  <c r="K290" i="41"/>
  <c r="I290" i="41"/>
  <c r="J290" i="41"/>
  <c r="E290" i="41"/>
  <c r="H290" i="41"/>
  <c r="E708" i="41"/>
  <c r="H708" i="41"/>
  <c r="K708" i="41"/>
  <c r="J708" i="41"/>
  <c r="I708" i="41"/>
  <c r="J220" i="41"/>
  <c r="K220" i="41"/>
  <c r="H220" i="41"/>
  <c r="I220" i="41"/>
  <c r="E220" i="41"/>
  <c r="K315" i="41"/>
  <c r="J315" i="41"/>
  <c r="H315" i="41"/>
  <c r="I315" i="41"/>
  <c r="E315" i="41"/>
  <c r="H151" i="29"/>
  <c r="I151" i="29"/>
  <c r="J151" i="29"/>
  <c r="J492" i="41"/>
  <c r="K492" i="41"/>
  <c r="E492" i="41"/>
  <c r="I492" i="41"/>
  <c r="H492" i="41"/>
  <c r="J308" i="41"/>
  <c r="H308" i="41"/>
  <c r="E308" i="41"/>
  <c r="I308" i="41"/>
  <c r="K308" i="41"/>
  <c r="K668" i="41"/>
  <c r="E668" i="41"/>
  <c r="I668" i="41"/>
  <c r="J668" i="41"/>
  <c r="H668" i="41"/>
  <c r="K232" i="41"/>
  <c r="I232" i="41"/>
  <c r="H232" i="41"/>
  <c r="E232" i="41"/>
  <c r="J232" i="41"/>
  <c r="H294" i="41"/>
  <c r="E294" i="41"/>
  <c r="K294" i="41"/>
  <c r="I294" i="41"/>
  <c r="J294" i="41"/>
  <c r="H118" i="29"/>
  <c r="J118" i="29"/>
  <c r="I118" i="29"/>
  <c r="E550" i="41"/>
  <c r="J550" i="41"/>
  <c r="H550" i="41"/>
  <c r="K550" i="41"/>
  <c r="I550" i="41"/>
  <c r="K510" i="41"/>
  <c r="E510" i="41"/>
  <c r="J510" i="41"/>
  <c r="H510" i="41"/>
  <c r="I510" i="41"/>
  <c r="J578" i="41"/>
  <c r="E578" i="41"/>
  <c r="H578" i="41"/>
  <c r="K578" i="41"/>
  <c r="I578" i="41"/>
  <c r="J298" i="41"/>
  <c r="K298" i="41"/>
  <c r="I298" i="41"/>
  <c r="E298" i="41"/>
  <c r="H298" i="41"/>
  <c r="I28" i="29"/>
  <c r="J28" i="29"/>
  <c r="H28" i="29"/>
  <c r="I477" i="41"/>
  <c r="K477" i="41"/>
  <c r="H477" i="41"/>
  <c r="J477" i="41"/>
  <c r="E477" i="41"/>
  <c r="K112" i="41"/>
  <c r="H112" i="41"/>
  <c r="J112" i="41"/>
  <c r="I112" i="41"/>
  <c r="E112" i="41"/>
  <c r="K593" i="41"/>
  <c r="J593" i="41"/>
  <c r="H593" i="41"/>
  <c r="I593" i="41"/>
  <c r="E593" i="41"/>
  <c r="I197" i="41"/>
  <c r="H197" i="41"/>
  <c r="J197" i="41"/>
  <c r="E197" i="41"/>
  <c r="K197" i="41"/>
  <c r="E64" i="41"/>
  <c r="I64" i="41"/>
  <c r="H64" i="41"/>
  <c r="K64" i="41"/>
  <c r="J64" i="41"/>
  <c r="I622" i="41"/>
  <c r="E622" i="41"/>
  <c r="J622" i="41"/>
  <c r="H622" i="41"/>
  <c r="K622" i="41"/>
  <c r="J121" i="41"/>
  <c r="H121" i="41"/>
  <c r="K121" i="41"/>
  <c r="I121" i="41"/>
  <c r="E121" i="41"/>
  <c r="J222" i="41"/>
  <c r="E222" i="41"/>
  <c r="I222" i="41"/>
  <c r="H222" i="41"/>
  <c r="K222" i="41"/>
  <c r="E579" i="41"/>
  <c r="I579" i="41"/>
  <c r="K579" i="41"/>
  <c r="H579" i="41"/>
  <c r="J579" i="41"/>
  <c r="H79" i="29"/>
  <c r="J79" i="29"/>
  <c r="I79" i="29"/>
  <c r="I641" i="41"/>
  <c r="K641" i="41"/>
  <c r="E641" i="41"/>
  <c r="H641" i="41"/>
  <c r="J641" i="41"/>
  <c r="I664" i="41"/>
  <c r="E664" i="41"/>
  <c r="J664" i="41"/>
  <c r="H664" i="41"/>
  <c r="K664" i="41"/>
  <c r="H251" i="41"/>
  <c r="J251" i="41"/>
  <c r="K251" i="41"/>
  <c r="I251" i="41"/>
  <c r="E251" i="41"/>
  <c r="J76" i="29"/>
  <c r="I76" i="29"/>
  <c r="H76" i="29"/>
  <c r="H94" i="41"/>
  <c r="E94" i="41"/>
  <c r="K94" i="41"/>
  <c r="I94" i="41"/>
  <c r="J94" i="41"/>
  <c r="E580" i="41"/>
  <c r="I580" i="41"/>
  <c r="H580" i="41"/>
  <c r="J580" i="41"/>
  <c r="K580" i="41"/>
  <c r="J184" i="41"/>
  <c r="H184" i="41"/>
  <c r="I184" i="41"/>
  <c r="E184" i="41"/>
  <c r="K184" i="41"/>
  <c r="I174" i="41"/>
  <c r="K174" i="41"/>
  <c r="J174" i="41"/>
  <c r="E174" i="41"/>
  <c r="H174" i="41"/>
  <c r="H689" i="41"/>
  <c r="K689" i="41"/>
  <c r="J689" i="41"/>
  <c r="I689" i="41"/>
  <c r="E689" i="41"/>
  <c r="I448" i="41"/>
  <c r="E448" i="41"/>
  <c r="H448" i="41"/>
  <c r="J448" i="41"/>
  <c r="K448" i="41"/>
  <c r="I36" i="29"/>
  <c r="H36" i="29"/>
  <c r="J36" i="29"/>
  <c r="J23" i="29"/>
  <c r="I23" i="29"/>
  <c r="H23" i="29"/>
  <c r="J418" i="41"/>
  <c r="I418" i="41"/>
  <c r="K418" i="41"/>
  <c r="E418" i="41"/>
  <c r="H418" i="41"/>
  <c r="K423" i="41"/>
  <c r="J423" i="41"/>
  <c r="E423" i="41"/>
  <c r="H423" i="41"/>
  <c r="I423" i="41"/>
  <c r="I207" i="41"/>
  <c r="H207" i="41"/>
  <c r="E207" i="41"/>
  <c r="J207" i="41"/>
  <c r="K207" i="41"/>
  <c r="H406" i="41"/>
  <c r="E406" i="41"/>
  <c r="J406" i="41"/>
  <c r="K406" i="41"/>
  <c r="I406" i="41"/>
  <c r="K684" i="41"/>
  <c r="E684" i="41"/>
  <c r="I684" i="41"/>
  <c r="H684" i="41"/>
  <c r="J684" i="41"/>
  <c r="K126" i="41"/>
  <c r="I126" i="41"/>
  <c r="H126" i="41"/>
  <c r="J126" i="41"/>
  <c r="E126" i="41"/>
  <c r="J52" i="29"/>
  <c r="I52" i="29"/>
  <c r="H52" i="29"/>
  <c r="I636" i="41"/>
  <c r="K636" i="41"/>
  <c r="J636" i="41"/>
  <c r="E636" i="41"/>
  <c r="H636" i="41"/>
  <c r="E20" i="41"/>
  <c r="H20" i="41"/>
  <c r="J20" i="41"/>
  <c r="I20" i="41"/>
  <c r="K20" i="41"/>
  <c r="J38" i="29"/>
  <c r="I38" i="29"/>
  <c r="H38" i="29"/>
  <c r="I300" i="41"/>
  <c r="H300" i="41"/>
  <c r="J300" i="41"/>
  <c r="E300" i="41"/>
  <c r="K300" i="41"/>
  <c r="H31" i="29"/>
  <c r="J31" i="29"/>
  <c r="I31" i="29"/>
  <c r="I585" i="41"/>
  <c r="J585" i="41"/>
  <c r="E585" i="41"/>
  <c r="K585" i="41"/>
  <c r="H585" i="41"/>
  <c r="E309" i="41"/>
  <c r="I309" i="41"/>
  <c r="H309" i="41"/>
  <c r="K309" i="41"/>
  <c r="J309" i="41"/>
  <c r="K604" i="41"/>
  <c r="E604" i="41"/>
  <c r="J604" i="41"/>
  <c r="H604" i="41"/>
  <c r="I604" i="41"/>
  <c r="E78" i="41"/>
  <c r="H78" i="41"/>
  <c r="I78" i="41"/>
  <c r="K78" i="41"/>
  <c r="J78" i="41"/>
  <c r="H324" i="41"/>
  <c r="K324" i="41"/>
  <c r="E324" i="41"/>
  <c r="I324" i="41"/>
  <c r="J324" i="41"/>
  <c r="I88" i="29"/>
  <c r="J88" i="29"/>
  <c r="H88" i="29"/>
  <c r="E273" i="41"/>
  <c r="H273" i="41"/>
  <c r="I273" i="41"/>
  <c r="J273" i="41"/>
  <c r="K273" i="41"/>
  <c r="J40" i="29"/>
  <c r="I40" i="29"/>
  <c r="H40" i="29"/>
  <c r="K669" i="41"/>
  <c r="H669" i="41"/>
  <c r="E669" i="41"/>
  <c r="I669" i="41"/>
  <c r="J669" i="41"/>
  <c r="H32" i="41"/>
  <c r="K32" i="41"/>
  <c r="E32" i="41"/>
  <c r="J32" i="41"/>
  <c r="I32" i="41"/>
  <c r="K703" i="41"/>
  <c r="J703" i="41"/>
  <c r="H703" i="41"/>
  <c r="E703" i="41"/>
  <c r="I703" i="41"/>
  <c r="H271" i="41"/>
  <c r="K271" i="41"/>
  <c r="J271" i="41"/>
  <c r="E271" i="41"/>
  <c r="I271" i="41"/>
  <c r="J39" i="41"/>
  <c r="H39" i="41"/>
  <c r="E39" i="41"/>
  <c r="I39" i="41"/>
  <c r="K39" i="41"/>
  <c r="K693" i="41"/>
  <c r="I693" i="41"/>
  <c r="H693" i="41"/>
  <c r="E693" i="41"/>
  <c r="J693" i="41"/>
  <c r="E491" i="41"/>
  <c r="I491" i="41"/>
  <c r="K491" i="41"/>
  <c r="H491" i="41"/>
  <c r="J491" i="41"/>
  <c r="I148" i="29"/>
  <c r="H148" i="29"/>
  <c r="J148" i="29"/>
  <c r="K383" i="41"/>
  <c r="I383" i="41"/>
  <c r="H383" i="41"/>
  <c r="E383" i="41"/>
  <c r="J383" i="41"/>
  <c r="H154" i="29"/>
  <c r="J154" i="29"/>
  <c r="I154" i="29"/>
  <c r="J34" i="41"/>
  <c r="H34" i="41"/>
  <c r="I34" i="41"/>
  <c r="E34" i="41"/>
  <c r="K34" i="41"/>
  <c r="E182" i="41"/>
  <c r="H182" i="41"/>
  <c r="I182" i="41"/>
  <c r="K182" i="41"/>
  <c r="J182" i="41"/>
  <c r="H30" i="29"/>
  <c r="I30" i="29"/>
  <c r="J30" i="29"/>
  <c r="K566" i="41"/>
  <c r="I566" i="41"/>
  <c r="J566" i="41"/>
  <c r="E566" i="41"/>
  <c r="H566" i="41"/>
  <c r="I646" i="41"/>
  <c r="H646" i="41"/>
  <c r="E646" i="41"/>
  <c r="J646" i="41"/>
  <c r="K646" i="41"/>
  <c r="H235" i="41"/>
  <c r="I235" i="41"/>
  <c r="J235" i="41"/>
  <c r="E235" i="41"/>
  <c r="K235" i="41"/>
  <c r="J80" i="41"/>
  <c r="I80" i="41"/>
  <c r="H80" i="41"/>
  <c r="E80" i="41"/>
  <c r="K80" i="41"/>
  <c r="K343" i="41"/>
  <c r="J343" i="41"/>
  <c r="I343" i="41"/>
  <c r="E343" i="41"/>
  <c r="H343" i="41"/>
  <c r="H234" i="41"/>
  <c r="K234" i="41"/>
  <c r="E234" i="41"/>
  <c r="I234" i="41"/>
  <c r="J234" i="41"/>
  <c r="E292" i="41"/>
  <c r="J292" i="41"/>
  <c r="I292" i="41"/>
  <c r="K292" i="41"/>
  <c r="H292" i="41"/>
  <c r="H314" i="41"/>
  <c r="E314" i="41"/>
  <c r="K314" i="41"/>
  <c r="J314" i="41"/>
  <c r="I314" i="41"/>
  <c r="E277" i="41"/>
  <c r="K277" i="41"/>
  <c r="H277" i="41"/>
  <c r="I277" i="41"/>
  <c r="J277" i="41"/>
  <c r="E267" i="41"/>
  <c r="J267" i="41"/>
  <c r="I267" i="41"/>
  <c r="H267" i="41"/>
  <c r="K267" i="41"/>
  <c r="J152" i="41"/>
  <c r="I152" i="41"/>
  <c r="K152" i="41"/>
  <c r="E152" i="41"/>
  <c r="H152" i="41"/>
  <c r="I655" i="41"/>
  <c r="E655" i="41"/>
  <c r="H655" i="41"/>
  <c r="K655" i="41"/>
  <c r="J655" i="41"/>
  <c r="I609" i="41"/>
  <c r="J609" i="41"/>
  <c r="H609" i="41"/>
  <c r="K609" i="41"/>
  <c r="E609" i="41"/>
  <c r="E304" i="41"/>
  <c r="I304" i="41"/>
  <c r="H304" i="41"/>
  <c r="J304" i="41"/>
  <c r="K304" i="41"/>
  <c r="J676" i="41"/>
  <c r="K676" i="41"/>
  <c r="E676" i="41"/>
  <c r="I676" i="41"/>
  <c r="H676" i="41"/>
  <c r="I351" i="41"/>
  <c r="H351" i="41"/>
  <c r="J351" i="41"/>
  <c r="E351" i="41"/>
  <c r="K351" i="41"/>
  <c r="I268" i="41"/>
  <c r="E268" i="41"/>
  <c r="K268" i="41"/>
  <c r="J268" i="41"/>
  <c r="H268" i="41"/>
  <c r="J540" i="41"/>
  <c r="K540" i="41"/>
  <c r="E540" i="41"/>
  <c r="H540" i="41"/>
  <c r="I540" i="41"/>
  <c r="K330" i="41"/>
  <c r="J330" i="41"/>
  <c r="H330" i="41"/>
  <c r="I330" i="41"/>
  <c r="E330" i="41"/>
  <c r="H26" i="41"/>
  <c r="E26" i="41"/>
  <c r="J26" i="41"/>
  <c r="K26" i="41"/>
  <c r="I26" i="41"/>
  <c r="K602" i="41"/>
  <c r="E602" i="41"/>
  <c r="H602" i="41"/>
  <c r="I602" i="41"/>
  <c r="J602" i="41"/>
  <c r="H428" i="41"/>
  <c r="I428" i="41"/>
  <c r="K428" i="41"/>
  <c r="E428" i="41"/>
  <c r="J428" i="41"/>
  <c r="J233" i="41"/>
  <c r="E233" i="41"/>
  <c r="K233" i="41"/>
  <c r="H233" i="41"/>
  <c r="I233" i="41"/>
  <c r="H108" i="29"/>
  <c r="I108" i="29"/>
  <c r="J108" i="29"/>
  <c r="E170" i="41"/>
  <c r="J170" i="41"/>
  <c r="H170" i="41"/>
  <c r="I170" i="41"/>
  <c r="K170" i="41"/>
  <c r="K156" i="29"/>
  <c r="K374" i="41"/>
  <c r="J374" i="41"/>
  <c r="H374" i="41"/>
  <c r="I374" i="41"/>
  <c r="E374" i="41"/>
  <c r="I574" i="41"/>
  <c r="K574" i="41"/>
  <c r="E574" i="41"/>
  <c r="H574" i="41"/>
  <c r="J574" i="41"/>
  <c r="K19" i="39"/>
  <c r="K453" i="41"/>
  <c r="I453" i="41"/>
  <c r="E453" i="41"/>
  <c r="J453" i="41"/>
  <c r="H453" i="41"/>
  <c r="I621" i="41"/>
  <c r="K621" i="41"/>
  <c r="E621" i="41"/>
  <c r="H621" i="41"/>
  <c r="J621" i="41"/>
  <c r="I270" i="41"/>
  <c r="K270" i="41"/>
  <c r="J270" i="41"/>
  <c r="H270" i="41"/>
  <c r="E270" i="41"/>
  <c r="J128" i="29"/>
  <c r="I128" i="29"/>
  <c r="H128" i="29"/>
  <c r="K276" i="41"/>
  <c r="H276" i="41"/>
  <c r="J276" i="41"/>
  <c r="I276" i="41"/>
  <c r="E276" i="41"/>
  <c r="J70" i="41"/>
  <c r="I70" i="41"/>
  <c r="E70" i="41"/>
  <c r="H70" i="41"/>
  <c r="K70" i="41"/>
  <c r="I699" i="41"/>
  <c r="K699" i="41"/>
  <c r="H699" i="41"/>
  <c r="J699" i="41"/>
  <c r="E699" i="41"/>
  <c r="K97" i="29"/>
  <c r="H180" i="41"/>
  <c r="E180" i="41"/>
  <c r="I180" i="41"/>
  <c r="J180" i="41"/>
  <c r="K180" i="41"/>
  <c r="K82" i="41"/>
  <c r="I82" i="41"/>
  <c r="J82" i="41"/>
  <c r="E82" i="41"/>
  <c r="H82" i="41"/>
  <c r="I515" i="41"/>
  <c r="H515" i="41"/>
  <c r="E515" i="41"/>
  <c r="J515" i="41"/>
  <c r="K515" i="41"/>
  <c r="H289" i="41"/>
  <c r="K289" i="41"/>
  <c r="I289" i="41"/>
  <c r="J289" i="41"/>
  <c r="E289" i="41"/>
  <c r="K537" i="41"/>
  <c r="I537" i="41"/>
  <c r="J537" i="41"/>
  <c r="H537" i="41"/>
  <c r="E537" i="41"/>
  <c r="K634" i="41"/>
  <c r="E634" i="41"/>
  <c r="H634" i="41"/>
  <c r="I634" i="41"/>
  <c r="J634" i="41"/>
  <c r="I303" i="41"/>
  <c r="E303" i="41"/>
  <c r="K303" i="41"/>
  <c r="J303" i="41"/>
  <c r="H303" i="41"/>
  <c r="H597" i="41"/>
  <c r="J597" i="41"/>
  <c r="E597" i="41"/>
  <c r="I597" i="41"/>
  <c r="K597" i="41"/>
  <c r="E539" i="41"/>
  <c r="K539" i="41"/>
  <c r="J539" i="41"/>
  <c r="I539" i="41"/>
  <c r="H539" i="41"/>
  <c r="E619" i="41"/>
  <c r="J619" i="41"/>
  <c r="K619" i="41"/>
  <c r="H619" i="41"/>
  <c r="I619" i="41"/>
  <c r="H647" i="41"/>
  <c r="J647" i="41"/>
  <c r="E647" i="41"/>
  <c r="I647" i="41"/>
  <c r="K647" i="41"/>
  <c r="I75" i="41"/>
  <c r="E75" i="41"/>
  <c r="H75" i="41"/>
  <c r="J75" i="41"/>
  <c r="K75" i="41"/>
  <c r="I673" i="41"/>
  <c r="E673" i="41"/>
  <c r="H673" i="41"/>
  <c r="K673" i="41"/>
  <c r="J673" i="41"/>
  <c r="K187" i="41"/>
  <c r="I187" i="41"/>
  <c r="J187" i="41"/>
  <c r="H187" i="41"/>
  <c r="E187" i="41"/>
  <c r="H624" i="41"/>
  <c r="I624" i="41"/>
  <c r="E624" i="41"/>
  <c r="J624" i="41"/>
  <c r="K624" i="41"/>
  <c r="I206" i="41"/>
  <c r="K206" i="41"/>
  <c r="H206" i="41"/>
  <c r="E206" i="41"/>
  <c r="J206" i="41"/>
  <c r="H373" i="41"/>
  <c r="E373" i="41"/>
  <c r="J373" i="41"/>
  <c r="I373" i="41"/>
  <c r="K373" i="41"/>
  <c r="J65" i="41"/>
  <c r="H65" i="41"/>
  <c r="E65" i="41"/>
  <c r="I65" i="41"/>
  <c r="K65" i="41"/>
  <c r="E598" i="41"/>
  <c r="I598" i="41"/>
  <c r="J598" i="41"/>
  <c r="K598" i="41"/>
  <c r="H598" i="41"/>
  <c r="J18" i="29"/>
  <c r="H18" i="29"/>
  <c r="I18" i="29"/>
  <c r="E576" i="41"/>
  <c r="I576" i="41"/>
  <c r="H576" i="41"/>
  <c r="K576" i="41"/>
  <c r="J576" i="41"/>
  <c r="J51" i="29"/>
  <c r="I51" i="29"/>
  <c r="H51" i="29"/>
  <c r="J517" i="41"/>
  <c r="K517" i="41"/>
  <c r="E517" i="41"/>
  <c r="I517" i="41"/>
  <c r="H517" i="41"/>
  <c r="I283" i="41"/>
  <c r="K283" i="41"/>
  <c r="J283" i="41"/>
  <c r="H283" i="41"/>
  <c r="E283" i="41"/>
  <c r="I52" i="41"/>
  <c r="E52" i="41"/>
  <c r="K52" i="41"/>
  <c r="H52" i="41"/>
  <c r="J52" i="41"/>
  <c r="H51" i="41"/>
  <c r="E51" i="41"/>
  <c r="K51" i="41"/>
  <c r="I51" i="41"/>
  <c r="J51" i="41"/>
  <c r="J390" i="41"/>
  <c r="H390" i="41"/>
  <c r="K390" i="41"/>
  <c r="E390" i="41"/>
  <c r="I390" i="41"/>
  <c r="I115" i="29"/>
  <c r="H115" i="29"/>
  <c r="J115" i="29"/>
  <c r="H451" i="41"/>
  <c r="J451" i="41"/>
  <c r="K451" i="41"/>
  <c r="E451" i="41"/>
  <c r="I451" i="41"/>
  <c r="I45" i="41"/>
  <c r="H45" i="41"/>
  <c r="K45" i="41"/>
  <c r="J45" i="41"/>
  <c r="E45" i="41"/>
  <c r="H257" i="41"/>
  <c r="K257" i="41"/>
  <c r="I257" i="41"/>
  <c r="E257" i="41"/>
  <c r="J257" i="41"/>
  <c r="H331" i="41"/>
  <c r="J331" i="41"/>
  <c r="K331" i="41"/>
  <c r="I331" i="41"/>
  <c r="E331" i="41"/>
  <c r="H551" i="41"/>
  <c r="E551" i="41"/>
  <c r="K551" i="41"/>
  <c r="I551" i="41"/>
  <c r="J551" i="41"/>
  <c r="H433" i="41"/>
  <c r="I433" i="41"/>
  <c r="J433" i="41"/>
  <c r="E433" i="41"/>
  <c r="K433" i="41"/>
  <c r="J438" i="41"/>
  <c r="I438" i="41"/>
  <c r="E438" i="41"/>
  <c r="H438" i="41"/>
  <c r="K438" i="41"/>
  <c r="H293" i="41"/>
  <c r="J293" i="41"/>
  <c r="K293" i="41"/>
  <c r="I293" i="41"/>
  <c r="E293" i="41"/>
  <c r="E72" i="41"/>
  <c r="H72" i="41"/>
  <c r="K72" i="41"/>
  <c r="J72" i="41"/>
  <c r="I72" i="41"/>
  <c r="I556" i="41"/>
  <c r="H556" i="41"/>
  <c r="J556" i="41"/>
  <c r="K556" i="41"/>
  <c r="E556" i="41"/>
  <c r="I163" i="41"/>
  <c r="K163" i="41"/>
  <c r="H163" i="41"/>
  <c r="J163" i="41"/>
  <c r="E163" i="41"/>
  <c r="I479" i="41"/>
  <c r="K479" i="41"/>
  <c r="J479" i="41"/>
  <c r="E479" i="41"/>
  <c r="H479" i="41"/>
  <c r="E440" i="41"/>
  <c r="K440" i="41"/>
  <c r="H440" i="41"/>
  <c r="I440" i="41"/>
  <c r="J440" i="41"/>
  <c r="H148" i="41"/>
  <c r="K148" i="41"/>
  <c r="E148" i="41"/>
  <c r="J148" i="41"/>
  <c r="I148" i="41"/>
  <c r="J607" i="41"/>
  <c r="I607" i="41"/>
  <c r="K607" i="41"/>
  <c r="E607" i="41"/>
  <c r="H607" i="41"/>
  <c r="I291" i="41"/>
  <c r="J291" i="41"/>
  <c r="H291" i="41"/>
  <c r="E291" i="41"/>
  <c r="K291" i="41"/>
  <c r="I319" i="41"/>
  <c r="E319" i="41"/>
  <c r="K319" i="41"/>
  <c r="J319" i="41"/>
  <c r="H319" i="41"/>
  <c r="J255" i="41"/>
  <c r="K255" i="41"/>
  <c r="I255" i="41"/>
  <c r="E255" i="41"/>
  <c r="H255" i="41"/>
  <c r="H163" i="29"/>
  <c r="I163" i="29"/>
  <c r="J163" i="29"/>
  <c r="I378" i="41"/>
  <c r="E378" i="41"/>
  <c r="H378" i="41"/>
  <c r="K378" i="41"/>
  <c r="J378" i="41"/>
  <c r="J93" i="29"/>
  <c r="H93" i="29"/>
  <c r="I93" i="29"/>
  <c r="K571" i="41"/>
  <c r="H571" i="41"/>
  <c r="E571" i="41"/>
  <c r="I571" i="41"/>
  <c r="J571" i="41"/>
  <c r="H156" i="41"/>
  <c r="K156" i="41"/>
  <c r="I156" i="41"/>
  <c r="E156" i="41"/>
  <c r="J156" i="41"/>
  <c r="H24" i="41"/>
  <c r="K24" i="41"/>
  <c r="I24" i="41"/>
  <c r="E24" i="41"/>
  <c r="J24" i="41"/>
  <c r="I35" i="41"/>
  <c r="E35" i="41"/>
  <c r="K35" i="41"/>
  <c r="J35" i="41"/>
  <c r="H35" i="41"/>
  <c r="I525" i="41"/>
  <c r="J525" i="41"/>
  <c r="E525" i="41"/>
  <c r="H525" i="41"/>
  <c r="K525" i="41"/>
  <c r="K91" i="41"/>
  <c r="J91" i="41"/>
  <c r="I91" i="41"/>
  <c r="E91" i="41"/>
  <c r="H91" i="41"/>
  <c r="I49" i="29"/>
  <c r="H49" i="29"/>
  <c r="J49" i="29"/>
  <c r="J414" i="41"/>
  <c r="H414" i="41"/>
  <c r="E414" i="41"/>
  <c r="K414" i="41"/>
  <c r="I414" i="41"/>
  <c r="I627" i="41"/>
  <c r="E627" i="41"/>
  <c r="K627" i="41"/>
  <c r="H627" i="41"/>
  <c r="J627" i="41"/>
  <c r="I188" i="41"/>
  <c r="J188" i="41"/>
  <c r="H188" i="41"/>
  <c r="E188" i="41"/>
  <c r="K188" i="41"/>
  <c r="H279" i="41"/>
  <c r="I279" i="41"/>
  <c r="K279" i="41"/>
  <c r="J279" i="41"/>
  <c r="E279" i="41"/>
  <c r="H149" i="29"/>
  <c r="I149" i="29"/>
  <c r="J149" i="29"/>
  <c r="H543" i="41"/>
  <c r="I543" i="41"/>
  <c r="K543" i="41"/>
  <c r="J543" i="41"/>
  <c r="E543" i="41"/>
  <c r="J389" i="41"/>
  <c r="K389" i="41"/>
  <c r="H389" i="41"/>
  <c r="I389" i="41"/>
  <c r="E389" i="41"/>
  <c r="I59" i="29"/>
  <c r="H59" i="29"/>
  <c r="J59" i="29"/>
  <c r="I559" i="41"/>
  <c r="K559" i="41"/>
  <c r="H559" i="41"/>
  <c r="J559" i="41"/>
  <c r="E559" i="41"/>
  <c r="J139" i="29"/>
  <c r="I139" i="29"/>
  <c r="H139" i="29"/>
  <c r="H122" i="29"/>
  <c r="I122" i="29"/>
  <c r="J122" i="29"/>
  <c r="J110" i="29"/>
  <c r="H110" i="29"/>
  <c r="I110" i="29"/>
  <c r="J680" i="41"/>
  <c r="H680" i="41"/>
  <c r="E680" i="41"/>
  <c r="I680" i="41"/>
  <c r="K680" i="41"/>
  <c r="J103" i="41"/>
  <c r="I103" i="41"/>
  <c r="H103" i="41"/>
  <c r="K103" i="41"/>
  <c r="E103" i="41"/>
  <c r="H134" i="29"/>
  <c r="J134" i="29"/>
  <c r="I134" i="29"/>
  <c r="J67" i="29"/>
  <c r="H67" i="29"/>
  <c r="I67" i="29"/>
  <c r="I56" i="29"/>
  <c r="H56" i="29"/>
  <c r="J56" i="29"/>
  <c r="E391" i="41"/>
  <c r="I391" i="41"/>
  <c r="H391" i="41"/>
  <c r="K391" i="41"/>
  <c r="J391" i="41"/>
  <c r="J119" i="29"/>
  <c r="I119" i="29"/>
  <c r="H119" i="29"/>
  <c r="H98" i="41"/>
  <c r="K98" i="41"/>
  <c r="J98" i="41"/>
  <c r="I98" i="41"/>
  <c r="E98" i="41"/>
  <c r="J237" i="41"/>
  <c r="H237" i="41"/>
  <c r="K237" i="41"/>
  <c r="E237" i="41"/>
  <c r="I237" i="41"/>
  <c r="J79" i="41"/>
  <c r="H79" i="41"/>
  <c r="E79" i="41"/>
  <c r="K79" i="41"/>
  <c r="I79" i="41"/>
  <c r="H65" i="29"/>
  <c r="J65" i="29"/>
  <c r="I65" i="29"/>
  <c r="K587" i="41"/>
  <c r="I587" i="41"/>
  <c r="H587" i="41"/>
  <c r="J587" i="41"/>
  <c r="E587" i="41"/>
  <c r="J302" i="41"/>
  <c r="K302" i="41"/>
  <c r="H302" i="41"/>
  <c r="I302" i="41"/>
  <c r="E302" i="41"/>
  <c r="K31" i="41"/>
  <c r="J31" i="41"/>
  <c r="I31" i="41"/>
  <c r="E31" i="41"/>
  <c r="H31" i="41"/>
  <c r="J396" i="41"/>
  <c r="H396" i="41"/>
  <c r="E396" i="41"/>
  <c r="I396" i="41"/>
  <c r="K396" i="41"/>
  <c r="H57" i="29"/>
  <c r="I57" i="29"/>
  <c r="J57" i="29"/>
  <c r="H47" i="41"/>
  <c r="K47" i="41"/>
  <c r="J47" i="41"/>
  <c r="E47" i="41"/>
  <c r="I47" i="41"/>
  <c r="K385" i="41"/>
  <c r="H385" i="41"/>
  <c r="I385" i="41"/>
  <c r="E385" i="41"/>
  <c r="J385" i="41"/>
  <c r="J701" i="41"/>
  <c r="H701" i="41"/>
  <c r="I701" i="41"/>
  <c r="K701" i="41"/>
  <c r="E701" i="41"/>
  <c r="J334" i="41"/>
  <c r="I334" i="41"/>
  <c r="H334" i="41"/>
  <c r="K334" i="41"/>
  <c r="E334" i="41"/>
  <c r="H410" i="41"/>
  <c r="I410" i="41"/>
  <c r="K410" i="41"/>
  <c r="J410" i="41"/>
  <c r="E410" i="41"/>
  <c r="E213" i="41"/>
  <c r="K213" i="41"/>
  <c r="H213" i="41"/>
  <c r="I213" i="41"/>
  <c r="J213" i="41"/>
  <c r="I136" i="29"/>
  <c r="J136" i="29"/>
  <c r="H136" i="29"/>
  <c r="J249" i="41"/>
  <c r="E249" i="41"/>
  <c r="I249" i="41"/>
  <c r="H249" i="41"/>
  <c r="K249" i="41"/>
  <c r="J361" i="41"/>
  <c r="K361" i="41"/>
  <c r="H361" i="41"/>
  <c r="I361" i="41"/>
  <c r="E361" i="41"/>
  <c r="J637" i="41"/>
  <c r="K637" i="41"/>
  <c r="H637" i="41"/>
  <c r="I637" i="41"/>
  <c r="E637" i="41"/>
  <c r="K582" i="41"/>
  <c r="I582" i="41"/>
  <c r="E582" i="41"/>
  <c r="H582" i="41"/>
  <c r="J582" i="41"/>
  <c r="I42" i="29"/>
  <c r="H42" i="29"/>
  <c r="J42" i="29"/>
  <c r="E248" i="41"/>
  <c r="I248" i="41"/>
  <c r="K248" i="41"/>
  <c r="H248" i="41"/>
  <c r="J248" i="41"/>
  <c r="K341" i="41"/>
  <c r="H341" i="41"/>
  <c r="E341" i="41"/>
  <c r="I341" i="41"/>
  <c r="J341" i="41"/>
  <c r="E564" i="41"/>
  <c r="H564" i="41"/>
  <c r="K564" i="41"/>
  <c r="J564" i="41"/>
  <c r="I564" i="41"/>
  <c r="J310" i="41"/>
  <c r="I310" i="41"/>
  <c r="E310" i="41"/>
  <c r="K310" i="41"/>
  <c r="H310" i="41"/>
  <c r="K449" i="41"/>
  <c r="E449" i="41"/>
  <c r="J449" i="41"/>
  <c r="H449" i="41"/>
  <c r="I449" i="41"/>
  <c r="I567" i="41"/>
  <c r="H567" i="41"/>
  <c r="J567" i="41"/>
  <c r="K567" i="41"/>
  <c r="E567" i="41"/>
  <c r="E481" i="41"/>
  <c r="H481" i="41"/>
  <c r="K481" i="41"/>
  <c r="J481" i="41"/>
  <c r="I481" i="41"/>
  <c r="J74" i="41"/>
  <c r="H74" i="41"/>
  <c r="I74" i="41"/>
  <c r="K74" i="41"/>
  <c r="E74" i="41"/>
  <c r="K656" i="41"/>
  <c r="H656" i="41"/>
  <c r="J656" i="41"/>
  <c r="I656" i="41"/>
  <c r="E656" i="41"/>
  <c r="H140" i="41"/>
  <c r="J140" i="41"/>
  <c r="K140" i="41"/>
  <c r="E140" i="41"/>
  <c r="I140" i="41"/>
  <c r="H19" i="41"/>
  <c r="J19" i="41"/>
  <c r="E19" i="41"/>
  <c r="K19" i="41"/>
  <c r="I19" i="41"/>
  <c r="K397" i="41"/>
  <c r="E397" i="41"/>
  <c r="H397" i="41"/>
  <c r="I397" i="41"/>
  <c r="J397" i="41"/>
  <c r="J144" i="29"/>
  <c r="H144" i="29"/>
  <c r="I144" i="29"/>
  <c r="J516" i="41"/>
  <c r="H516" i="41"/>
  <c r="I516" i="41"/>
  <c r="E516" i="41"/>
  <c r="K516" i="41"/>
  <c r="K110" i="41"/>
  <c r="E110" i="41"/>
  <c r="J110" i="41"/>
  <c r="H110" i="41"/>
  <c r="I110" i="41"/>
  <c r="I153" i="41"/>
  <c r="E153" i="41"/>
  <c r="J153" i="41"/>
  <c r="H153" i="41"/>
  <c r="K153" i="41"/>
  <c r="J369" i="41"/>
  <c r="H369" i="41"/>
  <c r="I369" i="41"/>
  <c r="E369" i="41"/>
  <c r="K369" i="41"/>
  <c r="K93" i="41"/>
  <c r="H93" i="41"/>
  <c r="E93" i="41"/>
  <c r="J93" i="41"/>
  <c r="I93" i="41"/>
  <c r="E43" i="41"/>
  <c r="J43" i="41"/>
  <c r="I43" i="41"/>
  <c r="H43" i="41"/>
  <c r="K43" i="41"/>
  <c r="H305" i="41"/>
  <c r="I305" i="41"/>
  <c r="K305" i="41"/>
  <c r="E305" i="41"/>
  <c r="J305" i="41"/>
  <c r="J682" i="41"/>
  <c r="E682" i="41"/>
  <c r="K682" i="41"/>
  <c r="H682" i="41"/>
  <c r="I682" i="41"/>
  <c r="I317" i="41"/>
  <c r="K317" i="41"/>
  <c r="H317" i="41"/>
  <c r="E317" i="41"/>
  <c r="J317" i="41"/>
  <c r="I508" i="41"/>
  <c r="K508" i="41"/>
  <c r="H508" i="41"/>
  <c r="E508" i="41"/>
  <c r="J508" i="41"/>
  <c r="H573" i="41"/>
  <c r="K573" i="41"/>
  <c r="I573" i="41"/>
  <c r="J573" i="41"/>
  <c r="E573" i="41"/>
  <c r="K123" i="29"/>
  <c r="J394" i="41"/>
  <c r="E394" i="41"/>
  <c r="H394" i="41"/>
  <c r="K394" i="41"/>
  <c r="I394" i="41"/>
  <c r="H413" i="41"/>
  <c r="J413" i="41"/>
  <c r="I413" i="41"/>
  <c r="K413" i="41"/>
  <c r="E413" i="41"/>
  <c r="H26" i="29"/>
  <c r="I26" i="29"/>
  <c r="J26" i="29"/>
  <c r="E151" i="41"/>
  <c r="J151" i="41"/>
  <c r="K151" i="41"/>
  <c r="I151" i="41"/>
  <c r="H151" i="41"/>
  <c r="I145" i="29"/>
  <c r="H145" i="29"/>
  <c r="J145" i="29"/>
  <c r="K707" i="41"/>
  <c r="H707" i="41"/>
  <c r="J707" i="41"/>
  <c r="I707" i="41"/>
  <c r="E707" i="41"/>
  <c r="J297" i="41"/>
  <c r="E297" i="41"/>
  <c r="H297" i="41"/>
  <c r="I297" i="41"/>
  <c r="K297" i="41"/>
  <c r="J538" i="41"/>
  <c r="E538" i="41"/>
  <c r="H538" i="41"/>
  <c r="K538" i="41"/>
  <c r="I538" i="41"/>
  <c r="K69" i="41"/>
  <c r="J69" i="41"/>
  <c r="I69" i="41"/>
  <c r="E69" i="41"/>
  <c r="H69" i="41"/>
  <c r="E141" i="41"/>
  <c r="J141" i="41"/>
  <c r="K141" i="41"/>
  <c r="I141" i="41"/>
  <c r="H141" i="41"/>
  <c r="I120" i="41"/>
  <c r="H120" i="41"/>
  <c r="K120" i="41"/>
  <c r="J120" i="41"/>
  <c r="E120" i="41"/>
  <c r="E125" i="41"/>
  <c r="H125" i="41"/>
  <c r="I125" i="41"/>
  <c r="J125" i="41"/>
  <c r="K125" i="41"/>
  <c r="E678" i="41"/>
  <c r="K678" i="41"/>
  <c r="J678" i="41"/>
  <c r="I678" i="41"/>
  <c r="H678" i="41"/>
  <c r="J66" i="11"/>
  <c r="J67" i="11" s="1"/>
  <c r="I480" i="41"/>
  <c r="K480" i="41"/>
  <c r="E480" i="41"/>
  <c r="H480" i="41"/>
  <c r="J480" i="41"/>
  <c r="K650" i="41"/>
  <c r="H650" i="41"/>
  <c r="I650" i="41"/>
  <c r="E650" i="41"/>
  <c r="J650" i="41"/>
  <c r="K57" i="41"/>
  <c r="H57" i="41"/>
  <c r="J57" i="41"/>
  <c r="E57" i="41"/>
  <c r="I57" i="41"/>
  <c r="H696" i="41"/>
  <c r="E696" i="41"/>
  <c r="J696" i="41"/>
  <c r="K696" i="41"/>
  <c r="I696" i="41"/>
  <c r="H92" i="29"/>
  <c r="I92" i="29"/>
  <c r="J92" i="29"/>
  <c r="K632" i="41"/>
  <c r="I632" i="41"/>
  <c r="J632" i="41"/>
  <c r="E632" i="41"/>
  <c r="H632" i="41"/>
  <c r="K694" i="41"/>
  <c r="E694" i="41"/>
  <c r="I694" i="41"/>
  <c r="J694" i="41"/>
  <c r="H694" i="41"/>
  <c r="K56" i="41"/>
  <c r="E56" i="41"/>
  <c r="J56" i="41"/>
  <c r="H56" i="41"/>
  <c r="I56" i="41"/>
  <c r="J146" i="29"/>
  <c r="H146" i="29"/>
  <c r="I146" i="29"/>
  <c r="J404" i="41"/>
  <c r="H404" i="41"/>
  <c r="I404" i="41"/>
  <c r="E404" i="41"/>
  <c r="K404" i="41"/>
  <c r="I258" i="41"/>
  <c r="H258" i="41"/>
  <c r="E258" i="41"/>
  <c r="J258" i="41"/>
  <c r="K258" i="41"/>
  <c r="I62" i="29"/>
  <c r="H62" i="29"/>
  <c r="J62" i="29"/>
  <c r="K181" i="41"/>
  <c r="E181" i="41"/>
  <c r="H181" i="41"/>
  <c r="J181" i="41"/>
  <c r="I181" i="41"/>
  <c r="K38" i="41"/>
  <c r="J38" i="41"/>
  <c r="H38" i="41"/>
  <c r="I38" i="41"/>
  <c r="E38" i="41"/>
  <c r="H96" i="29"/>
  <c r="J96" i="29"/>
  <c r="I96" i="29"/>
  <c r="K321" i="41"/>
  <c r="I321" i="41"/>
  <c r="E321" i="41"/>
  <c r="J321" i="41"/>
  <c r="H321" i="41"/>
  <c r="H266" i="41"/>
  <c r="I266" i="41"/>
  <c r="E266" i="41"/>
  <c r="J266" i="41"/>
  <c r="K266" i="41"/>
  <c r="I376" i="41"/>
  <c r="H376" i="41"/>
  <c r="E376" i="41"/>
  <c r="K376" i="41"/>
  <c r="J376" i="41"/>
  <c r="I100" i="29"/>
  <c r="H100" i="29"/>
  <c r="J100" i="29"/>
  <c r="I150" i="41"/>
  <c r="K150" i="41"/>
  <c r="E150" i="41"/>
  <c r="H150" i="41"/>
  <c r="J150" i="41"/>
  <c r="K118" i="41"/>
  <c r="I118" i="41"/>
  <c r="J118" i="41"/>
  <c r="E118" i="41"/>
  <c r="H118" i="41"/>
  <c r="K230" i="41"/>
  <c r="H230" i="41"/>
  <c r="E230" i="41"/>
  <c r="J230" i="41"/>
  <c r="I230" i="41"/>
  <c r="E379" i="41"/>
  <c r="J379" i="41"/>
  <c r="H379" i="41"/>
  <c r="K379" i="41"/>
  <c r="I379" i="41"/>
  <c r="I402" i="41"/>
  <c r="E402" i="41"/>
  <c r="J402" i="41"/>
  <c r="K402" i="41"/>
  <c r="H402" i="41"/>
  <c r="J287" i="41"/>
  <c r="I287" i="41"/>
  <c r="K287" i="41"/>
  <c r="E287" i="41"/>
  <c r="H287" i="41"/>
  <c r="J75" i="29"/>
  <c r="H75" i="29"/>
  <c r="I75" i="29"/>
  <c r="I674" i="41"/>
  <c r="J674" i="41"/>
  <c r="K674" i="41"/>
  <c r="E674" i="41"/>
  <c r="H674" i="41"/>
  <c r="I350" i="41"/>
  <c r="J350" i="41"/>
  <c r="K350" i="41"/>
  <c r="E350" i="41"/>
  <c r="H350" i="41"/>
  <c r="K408" i="41"/>
  <c r="H408" i="41"/>
  <c r="J408" i="41"/>
  <c r="I408" i="41"/>
  <c r="E408" i="41"/>
  <c r="I83" i="41"/>
  <c r="K83" i="41"/>
  <c r="H83" i="41"/>
  <c r="J83" i="41"/>
  <c r="E83" i="41"/>
  <c r="E653" i="41"/>
  <c r="I653" i="41"/>
  <c r="H653" i="41"/>
  <c r="J653" i="41"/>
  <c r="K653" i="41"/>
  <c r="J246" i="41"/>
  <c r="H246" i="41"/>
  <c r="I246" i="41"/>
  <c r="K246" i="41"/>
  <c r="E246" i="41"/>
  <c r="H84" i="29"/>
  <c r="I84" i="29"/>
  <c r="J84" i="29"/>
  <c r="K32" i="39"/>
  <c r="K344" i="41"/>
  <c r="H344" i="41"/>
  <c r="I344" i="41"/>
  <c r="J344" i="41"/>
  <c r="E344" i="41"/>
  <c r="H568" i="41"/>
  <c r="I568" i="41"/>
  <c r="E568" i="41"/>
  <c r="J568" i="41"/>
  <c r="K568" i="41"/>
  <c r="H652" i="41"/>
  <c r="I652" i="41"/>
  <c r="E652" i="41"/>
  <c r="J652" i="41"/>
  <c r="K652" i="41"/>
  <c r="E336" i="41"/>
  <c r="K336" i="41"/>
  <c r="H336" i="41"/>
  <c r="J336" i="41"/>
  <c r="I336" i="41"/>
  <c r="H102" i="29"/>
  <c r="J102" i="29"/>
  <c r="I102" i="29"/>
  <c r="K557" i="41"/>
  <c r="E557" i="41"/>
  <c r="J557" i="41"/>
  <c r="I557" i="41"/>
  <c r="H557" i="41"/>
  <c r="E73" i="41"/>
  <c r="I73" i="41"/>
  <c r="K73" i="41"/>
  <c r="H73" i="41"/>
  <c r="J73" i="41"/>
  <c r="I149" i="41"/>
  <c r="J149" i="41"/>
  <c r="H149" i="41"/>
  <c r="E149" i="41"/>
  <c r="K149" i="41"/>
  <c r="H72" i="29"/>
  <c r="I72" i="29"/>
  <c r="J72" i="29"/>
  <c r="K444" i="41"/>
  <c r="I444" i="41"/>
  <c r="H444" i="41"/>
  <c r="J444" i="41"/>
  <c r="E444" i="41"/>
  <c r="H95" i="29"/>
  <c r="I95" i="29"/>
  <c r="J95" i="29"/>
  <c r="I99" i="41"/>
  <c r="H99" i="41"/>
  <c r="K99" i="41"/>
  <c r="E99" i="41"/>
  <c r="J99" i="41"/>
  <c r="I239" i="41"/>
  <c r="H239" i="41"/>
  <c r="J239" i="41"/>
  <c r="K239" i="41"/>
  <c r="E239" i="41"/>
  <c r="I367" i="41"/>
  <c r="J367" i="41"/>
  <c r="H367" i="41"/>
  <c r="K367" i="41"/>
  <c r="E367" i="41"/>
  <c r="J690" i="41"/>
  <c r="I690" i="41"/>
  <c r="H690" i="41"/>
  <c r="E690" i="41"/>
  <c r="K690" i="41"/>
  <c r="H49" i="41"/>
  <c r="K49" i="41"/>
  <c r="E49" i="41"/>
  <c r="I49" i="41"/>
  <c r="J49" i="41"/>
  <c r="I631" i="41"/>
  <c r="H631" i="41"/>
  <c r="E631" i="41"/>
  <c r="K631" i="41"/>
  <c r="J631" i="41"/>
  <c r="I710" i="41"/>
  <c r="E710" i="41"/>
  <c r="K710" i="41"/>
  <c r="J710" i="41"/>
  <c r="H710" i="41"/>
  <c r="J121" i="29"/>
  <c r="H121" i="29"/>
  <c r="I121" i="29"/>
  <c r="I27" i="29"/>
  <c r="J27" i="29"/>
  <c r="H27" i="29"/>
  <c r="J519" i="41"/>
  <c r="I519" i="41"/>
  <c r="E519" i="41"/>
  <c r="H519" i="41"/>
  <c r="K519" i="41"/>
  <c r="J216" i="41"/>
  <c r="K216" i="41"/>
  <c r="E216" i="41"/>
  <c r="I216" i="41"/>
  <c r="H216" i="41"/>
  <c r="I165" i="29"/>
  <c r="J165" i="29"/>
  <c r="H165" i="29"/>
  <c r="H128" i="41"/>
  <c r="K128" i="41"/>
  <c r="E128" i="41"/>
  <c r="I128" i="41"/>
  <c r="J128" i="41"/>
  <c r="H278" i="41"/>
  <c r="E278" i="41"/>
  <c r="J278" i="41"/>
  <c r="I278" i="41"/>
  <c r="K278" i="41"/>
  <c r="K21" i="41"/>
  <c r="H21" i="41"/>
  <c r="J21" i="41"/>
  <c r="E21" i="41"/>
  <c r="I21" i="41"/>
  <c r="I338" i="41"/>
  <c r="K338" i="41"/>
  <c r="J338" i="41"/>
  <c r="H338" i="41"/>
  <c r="E338" i="41"/>
  <c r="I175" i="41"/>
  <c r="K175" i="41"/>
  <c r="E175" i="41"/>
  <c r="H175" i="41"/>
  <c r="J175" i="41"/>
  <c r="J484" i="41"/>
  <c r="E484" i="41"/>
  <c r="H484" i="41"/>
  <c r="I484" i="41"/>
  <c r="K484" i="41"/>
  <c r="K422" i="41"/>
  <c r="I422" i="41"/>
  <c r="J422" i="41"/>
  <c r="E422" i="41"/>
  <c r="H422" i="41"/>
  <c r="K240" i="41"/>
  <c r="J240" i="41"/>
  <c r="I240" i="41"/>
  <c r="H240" i="41"/>
  <c r="E240" i="41"/>
  <c r="E166" i="41"/>
  <c r="K166" i="41"/>
  <c r="I166" i="41"/>
  <c r="J166" i="41"/>
  <c r="H166" i="41"/>
  <c r="E134" i="41"/>
  <c r="J134" i="41"/>
  <c r="I134" i="41"/>
  <c r="K134" i="41"/>
  <c r="H134" i="41"/>
  <c r="I54" i="29"/>
  <c r="J54" i="29"/>
  <c r="H54" i="29"/>
  <c r="K205" i="41"/>
  <c r="J205" i="41"/>
  <c r="H205" i="41"/>
  <c r="E205" i="41"/>
  <c r="I205" i="41"/>
  <c r="H639" i="41"/>
  <c r="J639" i="41"/>
  <c r="E639" i="41"/>
  <c r="I639" i="41"/>
  <c r="K639" i="41"/>
  <c r="I87" i="41"/>
  <c r="K87" i="41"/>
  <c r="E87" i="41"/>
  <c r="H87" i="41"/>
  <c r="J87" i="41"/>
  <c r="I113" i="41"/>
  <c r="J113" i="41"/>
  <c r="H113" i="41"/>
  <c r="K113" i="41"/>
  <c r="E113" i="41"/>
  <c r="I505" i="41"/>
  <c r="H505" i="41"/>
  <c r="J505" i="41"/>
  <c r="E505" i="41"/>
  <c r="K505" i="41"/>
  <c r="J702" i="41"/>
  <c r="I702" i="41"/>
  <c r="H702" i="41"/>
  <c r="K702" i="41"/>
  <c r="E702" i="41"/>
  <c r="I711" i="41"/>
  <c r="K711" i="41"/>
  <c r="J711" i="41"/>
  <c r="H711" i="41"/>
  <c r="H359" i="41"/>
  <c r="J359" i="41"/>
  <c r="I359" i="41"/>
  <c r="K359" i="41"/>
  <c r="E359" i="41"/>
  <c r="E265" i="41"/>
  <c r="J265" i="41"/>
  <c r="H265" i="41"/>
  <c r="I265" i="41"/>
  <c r="K265" i="41"/>
  <c r="I91" i="29"/>
  <c r="H91" i="29"/>
  <c r="J91" i="29"/>
  <c r="I531" i="41"/>
  <c r="K531" i="41"/>
  <c r="E531" i="41"/>
  <c r="J531" i="41"/>
  <c r="H531" i="41"/>
  <c r="K509" i="41"/>
  <c r="H509" i="41"/>
  <c r="E509" i="41"/>
  <c r="I509" i="41"/>
  <c r="J509" i="41"/>
  <c r="I687" i="41"/>
  <c r="J687" i="41"/>
  <c r="K687" i="41"/>
  <c r="H687" i="41"/>
  <c r="E687" i="41"/>
  <c r="H455" i="41"/>
  <c r="E455" i="41"/>
  <c r="J455" i="41"/>
  <c r="K455" i="41"/>
  <c r="I455" i="41"/>
  <c r="K173" i="41"/>
  <c r="J173" i="41"/>
  <c r="H173" i="41"/>
  <c r="I173" i="41"/>
  <c r="E173" i="41"/>
  <c r="K58" i="41"/>
  <c r="I58" i="41"/>
  <c r="H58" i="41"/>
  <c r="E58" i="41"/>
  <c r="J58" i="41"/>
  <c r="H432" i="41"/>
  <c r="J432" i="41"/>
  <c r="I432" i="41"/>
  <c r="K432" i="41"/>
  <c r="E432" i="41"/>
  <c r="K417" i="41"/>
  <c r="E417" i="41"/>
  <c r="J417" i="41"/>
  <c r="I417" i="41"/>
  <c r="H417" i="41"/>
  <c r="K469" i="41"/>
  <c r="I469" i="41"/>
  <c r="J469" i="41"/>
  <c r="H469" i="41"/>
  <c r="E469" i="41"/>
  <c r="I425" i="41"/>
  <c r="H425" i="41"/>
  <c r="J425" i="41"/>
  <c r="K425" i="41"/>
  <c r="E425" i="41"/>
  <c r="E416" i="41"/>
  <c r="J416" i="41"/>
  <c r="I416" i="41"/>
  <c r="H416" i="41"/>
  <c r="K416" i="41"/>
  <c r="J671" i="41"/>
  <c r="K671" i="41"/>
  <c r="I671" i="41"/>
  <c r="H671" i="41"/>
  <c r="E671" i="41"/>
  <c r="H124" i="29"/>
  <c r="J124" i="29"/>
  <c r="I124" i="29"/>
  <c r="J101" i="29"/>
  <c r="H101" i="29"/>
  <c r="I101" i="29"/>
  <c r="E640" i="41"/>
  <c r="K640" i="41"/>
  <c r="H640" i="41"/>
  <c r="J640" i="41"/>
  <c r="I640" i="41"/>
  <c r="J352" i="41"/>
  <c r="H352" i="41"/>
  <c r="K352" i="41"/>
  <c r="E352" i="41"/>
  <c r="I352" i="41"/>
  <c r="J536" i="41"/>
  <c r="K536" i="41"/>
  <c r="I536" i="41"/>
  <c r="E536" i="41"/>
  <c r="H536" i="41"/>
  <c r="J114" i="41"/>
  <c r="H114" i="41"/>
  <c r="E114" i="41"/>
  <c r="I114" i="41"/>
  <c r="K114" i="41"/>
  <c r="K66" i="11"/>
  <c r="K67" i="11" s="1"/>
  <c r="K485" i="41"/>
  <c r="J485" i="41"/>
  <c r="E485" i="41"/>
  <c r="H485" i="41"/>
  <c r="I485" i="41"/>
  <c r="J19" i="29"/>
  <c r="H19" i="29"/>
  <c r="I19" i="29"/>
  <c r="K21" i="29"/>
  <c r="I73" i="29"/>
  <c r="J73" i="29"/>
  <c r="H73" i="29"/>
  <c r="K41" i="41"/>
  <c r="H41" i="41"/>
  <c r="I41" i="41"/>
  <c r="E41" i="41"/>
  <c r="J41" i="41"/>
  <c r="I136" i="41"/>
  <c r="K136" i="41"/>
  <c r="H136" i="41"/>
  <c r="J136" i="41"/>
  <c r="E136" i="41"/>
  <c r="E22" i="41"/>
  <c r="J22" i="41"/>
  <c r="K22" i="41"/>
  <c r="H22" i="41"/>
  <c r="I22" i="41"/>
  <c r="I670" i="41"/>
  <c r="E670" i="41"/>
  <c r="H670" i="41"/>
  <c r="K670" i="41"/>
  <c r="J670" i="41"/>
  <c r="K83" i="29"/>
  <c r="I137" i="41"/>
  <c r="E137" i="41"/>
  <c r="K137" i="41"/>
  <c r="H137" i="41"/>
  <c r="J137" i="41"/>
  <c r="E442" i="41"/>
  <c r="I442" i="41"/>
  <c r="K442" i="41"/>
  <c r="H442" i="41"/>
  <c r="J442" i="41"/>
  <c r="K306" i="41"/>
  <c r="I306" i="41"/>
  <c r="J306" i="41"/>
  <c r="H306" i="41"/>
  <c r="E306" i="41"/>
  <c r="I635" i="41"/>
  <c r="K635" i="41"/>
  <c r="J635" i="41"/>
  <c r="E635" i="41"/>
  <c r="H635" i="41"/>
  <c r="H46" i="41"/>
  <c r="K46" i="41"/>
  <c r="E46" i="41"/>
  <c r="I46" i="41"/>
  <c r="J46" i="41"/>
  <c r="I46" i="29"/>
  <c r="J46" i="29"/>
  <c r="H46" i="29"/>
  <c r="I497" i="41"/>
  <c r="J497" i="41"/>
  <c r="K497" i="41"/>
  <c r="E497" i="41"/>
  <c r="H497" i="41"/>
  <c r="J458" i="41"/>
  <c r="E458" i="41"/>
  <c r="K458" i="41"/>
  <c r="H458" i="41"/>
  <c r="I458" i="41"/>
  <c r="J141" i="29"/>
  <c r="H141" i="29"/>
  <c r="I141" i="29"/>
  <c r="J165" i="41"/>
  <c r="H165" i="41"/>
  <c r="E165" i="41"/>
  <c r="K165" i="41"/>
  <c r="I165" i="41"/>
  <c r="K523" i="41"/>
  <c r="J523" i="41"/>
  <c r="H523" i="41"/>
  <c r="I523" i="41"/>
  <c r="E523" i="41"/>
  <c r="J212" i="41"/>
  <c r="E212" i="41"/>
  <c r="K212" i="41"/>
  <c r="I212" i="41"/>
  <c r="H212" i="41"/>
  <c r="H159" i="29"/>
  <c r="I159" i="29"/>
  <c r="J159" i="29"/>
  <c r="I562" i="41"/>
  <c r="E562" i="41"/>
  <c r="J562" i="41"/>
  <c r="K562" i="41"/>
  <c r="H562" i="41"/>
  <c r="K446" i="41"/>
  <c r="I446" i="41"/>
  <c r="H446" i="41"/>
  <c r="J446" i="41"/>
  <c r="E446" i="41"/>
  <c r="H649" i="41"/>
  <c r="I649" i="41"/>
  <c r="J649" i="41"/>
  <c r="E649" i="41"/>
  <c r="K649" i="41"/>
  <c r="H186" i="41"/>
  <c r="J186" i="41"/>
  <c r="K186" i="41"/>
  <c r="I186" i="41"/>
  <c r="E186" i="41"/>
  <c r="J681" i="41"/>
  <c r="H681" i="41"/>
  <c r="E681" i="41"/>
  <c r="K681" i="41"/>
  <c r="I681" i="41"/>
  <c r="I29" i="41"/>
  <c r="K29" i="41"/>
  <c r="H29" i="41"/>
  <c r="J29" i="41"/>
  <c r="E29" i="41"/>
  <c r="H254" i="41"/>
  <c r="J254" i="41"/>
  <c r="E254" i="41"/>
  <c r="I254" i="41"/>
  <c r="K254" i="41"/>
  <c r="E460" i="41"/>
  <c r="J460" i="41"/>
  <c r="K460" i="41"/>
  <c r="H460" i="41"/>
  <c r="I460" i="41"/>
  <c r="K590" i="41"/>
  <c r="H590" i="41"/>
  <c r="E590" i="41"/>
  <c r="I590" i="41"/>
  <c r="J590" i="41"/>
  <c r="J105" i="29"/>
  <c r="I105" i="29"/>
  <c r="H105" i="29"/>
  <c r="E335" i="41"/>
  <c r="I335" i="41"/>
  <c r="K335" i="41"/>
  <c r="H335" i="41"/>
  <c r="J335" i="41"/>
  <c r="J362" i="41"/>
  <c r="E362" i="41"/>
  <c r="H362" i="41"/>
  <c r="K362" i="41"/>
  <c r="I362" i="41"/>
  <c r="J208" i="41"/>
  <c r="E208" i="41"/>
  <c r="H208" i="41"/>
  <c r="K208" i="41"/>
  <c r="I208" i="41"/>
  <c r="K107" i="29"/>
  <c r="E332" i="41"/>
  <c r="I332" i="41"/>
  <c r="K332" i="41"/>
  <c r="J332" i="41"/>
  <c r="H332" i="41"/>
  <c r="E430" i="41"/>
  <c r="I430" i="41"/>
  <c r="H430" i="41"/>
  <c r="K430" i="41"/>
  <c r="J430" i="41"/>
  <c r="K138" i="41"/>
  <c r="E138" i="41"/>
  <c r="J138" i="41"/>
  <c r="H138" i="41"/>
  <c r="I138" i="41"/>
  <c r="J53" i="29"/>
  <c r="H53" i="29"/>
  <c r="I53" i="29"/>
  <c r="J55" i="41"/>
  <c r="H55" i="41"/>
  <c r="K55" i="41"/>
  <c r="I55" i="41"/>
  <c r="E55" i="41"/>
  <c r="I76" i="41"/>
  <c r="K76" i="41"/>
  <c r="J76" i="41"/>
  <c r="E76" i="41"/>
  <c r="H76" i="41"/>
  <c r="H427" i="41"/>
  <c r="J427" i="41"/>
  <c r="E427" i="41"/>
  <c r="K427" i="41"/>
  <c r="I427" i="41"/>
  <c r="I274" i="41"/>
  <c r="H274" i="41"/>
  <c r="K274" i="41"/>
  <c r="J274" i="41"/>
  <c r="E274" i="41"/>
  <c r="J80" i="29"/>
  <c r="H80" i="29"/>
  <c r="I80" i="29"/>
  <c r="H223" i="41"/>
  <c r="I223" i="41"/>
  <c r="J223" i="41"/>
  <c r="K223" i="41"/>
  <c r="E223" i="41"/>
  <c r="H77" i="29"/>
  <c r="J77" i="29"/>
  <c r="I77" i="29"/>
  <c r="J32" i="29"/>
  <c r="H32" i="29"/>
  <c r="I32" i="29"/>
  <c r="E672" i="41"/>
  <c r="K672" i="41"/>
  <c r="J672" i="41"/>
  <c r="I672" i="41"/>
  <c r="H672" i="41"/>
  <c r="I55" i="29"/>
  <c r="H55" i="29"/>
  <c r="J55" i="29"/>
  <c r="E100" i="41"/>
  <c r="I100" i="41"/>
  <c r="K100" i="41"/>
  <c r="J100" i="41"/>
  <c r="H100" i="41"/>
  <c r="I85" i="41"/>
  <c r="H85" i="41"/>
  <c r="K85" i="41"/>
  <c r="E85" i="41"/>
  <c r="J85" i="41"/>
  <c r="K520" i="41"/>
  <c r="H520" i="41"/>
  <c r="E520" i="41"/>
  <c r="J520" i="41"/>
  <c r="I520" i="41"/>
  <c r="K244" i="41"/>
  <c r="H244" i="41"/>
  <c r="E244" i="41"/>
  <c r="I244" i="41"/>
  <c r="J244" i="41"/>
  <c r="J472" i="41"/>
  <c r="E472" i="41"/>
  <c r="I472" i="41"/>
  <c r="K472" i="41"/>
  <c r="H472" i="41"/>
  <c r="J25" i="29"/>
  <c r="I25" i="29"/>
  <c r="H25" i="29"/>
  <c r="H89" i="41"/>
  <c r="E89" i="41"/>
  <c r="J89" i="41"/>
  <c r="I89" i="41"/>
  <c r="K89" i="41"/>
  <c r="I17" i="41"/>
  <c r="E17" i="41"/>
  <c r="K17" i="41"/>
  <c r="H17" i="41"/>
  <c r="J17" i="41"/>
  <c r="K146" i="41"/>
  <c r="J146" i="41"/>
  <c r="H146" i="41"/>
  <c r="E146" i="41"/>
  <c r="I146" i="41"/>
  <c r="I71" i="29"/>
  <c r="J71" i="29"/>
  <c r="H71" i="29"/>
  <c r="J229" i="41"/>
  <c r="K229" i="41"/>
  <c r="E229" i="41"/>
  <c r="H229" i="41"/>
  <c r="I229" i="41"/>
  <c r="I264" i="41"/>
  <c r="H264" i="41"/>
  <c r="E264" i="41"/>
  <c r="K264" i="41"/>
  <c r="J264" i="41"/>
  <c r="E626" i="41"/>
  <c r="K626" i="41"/>
  <c r="H626" i="41"/>
  <c r="J626" i="41"/>
  <c r="I626" i="41"/>
  <c r="K473" i="41"/>
  <c r="I473" i="41"/>
  <c r="H473" i="41"/>
  <c r="J473" i="41"/>
  <c r="E473" i="41"/>
  <c r="E154" i="41"/>
  <c r="H154" i="41"/>
  <c r="K154" i="41"/>
  <c r="I154" i="41"/>
  <c r="J154" i="41"/>
  <c r="J90" i="29"/>
  <c r="I90" i="29"/>
  <c r="H90" i="29"/>
  <c r="J586" i="41"/>
  <c r="I586" i="41"/>
  <c r="E586" i="41"/>
  <c r="H586" i="41"/>
  <c r="K586" i="41"/>
  <c r="K217" i="41"/>
  <c r="I217" i="41"/>
  <c r="E217" i="41"/>
  <c r="J217" i="41"/>
  <c r="H217" i="41"/>
  <c r="H461" i="41"/>
  <c r="J461" i="41"/>
  <c r="E461" i="41"/>
  <c r="K461" i="41"/>
  <c r="I461" i="41"/>
  <c r="J588" i="41"/>
  <c r="I588" i="41"/>
  <c r="E588" i="41"/>
  <c r="H588" i="41"/>
  <c r="K588" i="41"/>
  <c r="K437" i="41"/>
  <c r="H437" i="41"/>
  <c r="I437" i="41"/>
  <c r="J437" i="41"/>
  <c r="E437" i="41"/>
  <c r="E625" i="41"/>
  <c r="I625" i="41"/>
  <c r="K625" i="41"/>
  <c r="H625" i="41"/>
  <c r="J625" i="41"/>
  <c r="J606" i="41"/>
  <c r="H606" i="41"/>
  <c r="E606" i="41"/>
  <c r="K606" i="41"/>
  <c r="I606" i="41"/>
  <c r="I215" i="41"/>
  <c r="H215" i="41"/>
  <c r="J215" i="41"/>
  <c r="E215" i="41"/>
  <c r="K215" i="41"/>
  <c r="E443" i="41"/>
  <c r="H443" i="41"/>
  <c r="I443" i="41"/>
  <c r="K443" i="41"/>
  <c r="J443" i="41"/>
  <c r="H185" i="41"/>
  <c r="I185" i="41"/>
  <c r="E185" i="41"/>
  <c r="J185" i="41"/>
  <c r="K185" i="41"/>
  <c r="K96" i="41"/>
  <c r="E96" i="41"/>
  <c r="H96" i="41"/>
  <c r="J96" i="41"/>
  <c r="I96" i="41"/>
  <c r="H454" i="41"/>
  <c r="E454" i="41"/>
  <c r="K454" i="41"/>
  <c r="I454" i="41"/>
  <c r="J454" i="41"/>
  <c r="I581" i="41"/>
  <c r="H581" i="41"/>
  <c r="K581" i="41"/>
  <c r="J581" i="41"/>
  <c r="E581" i="41"/>
  <c r="I167" i="41"/>
  <c r="E167" i="41"/>
  <c r="H167" i="41"/>
  <c r="J167" i="41"/>
  <c r="K167" i="41"/>
  <c r="J584" i="41"/>
  <c r="E584" i="41"/>
  <c r="K584" i="41"/>
  <c r="I584" i="41"/>
  <c r="H584" i="41"/>
  <c r="I436" i="41"/>
  <c r="H436" i="41"/>
  <c r="J436" i="41"/>
  <c r="K436" i="41"/>
  <c r="E436" i="41"/>
  <c r="J143" i="29"/>
  <c r="H143" i="29"/>
  <c r="I143" i="29"/>
  <c r="H198" i="41"/>
  <c r="E198" i="41"/>
  <c r="J198" i="41"/>
  <c r="K198" i="41"/>
  <c r="I198" i="41"/>
  <c r="K465" i="41"/>
  <c r="E465" i="41"/>
  <c r="J465" i="41"/>
  <c r="I465" i="41"/>
  <c r="H465" i="41"/>
  <c r="I512" i="41"/>
  <c r="E512" i="41"/>
  <c r="H512" i="41"/>
  <c r="K512" i="41"/>
  <c r="J512" i="41"/>
  <c r="E109" i="41"/>
  <c r="K109" i="41"/>
  <c r="H109" i="41"/>
  <c r="I109" i="41"/>
  <c r="J109" i="41"/>
  <c r="I591" i="41"/>
  <c r="H591" i="41"/>
  <c r="J591" i="41"/>
  <c r="K591" i="41"/>
  <c r="E591" i="41"/>
  <c r="I120" i="29"/>
  <c r="H120" i="29"/>
  <c r="J120" i="29"/>
  <c r="K323" i="41"/>
  <c r="H323" i="41"/>
  <c r="E323" i="41"/>
  <c r="I323" i="41"/>
  <c r="J323" i="41"/>
  <c r="I545" i="41"/>
  <c r="H545" i="41"/>
  <c r="E545" i="41"/>
  <c r="J545" i="41"/>
  <c r="K545" i="41"/>
  <c r="I111" i="29"/>
  <c r="J111" i="29"/>
  <c r="H111" i="29"/>
  <c r="H101" i="41"/>
  <c r="J101" i="41"/>
  <c r="E101" i="41"/>
  <c r="I101" i="41"/>
  <c r="K101" i="41"/>
  <c r="K34" i="39"/>
  <c r="H555" i="41"/>
  <c r="J555" i="41"/>
  <c r="K555" i="41"/>
  <c r="E555" i="41"/>
  <c r="I555" i="41"/>
  <c r="E316" i="41"/>
  <c r="H316" i="41"/>
  <c r="K316" i="41"/>
  <c r="I316" i="41"/>
  <c r="J316" i="41"/>
  <c r="H286" i="41"/>
  <c r="I286" i="41"/>
  <c r="K286" i="41"/>
  <c r="J286" i="41"/>
  <c r="E286" i="41"/>
  <c r="I20" i="29"/>
  <c r="J20" i="29"/>
  <c r="H20" i="29"/>
  <c r="H36" i="41"/>
  <c r="J36" i="41"/>
  <c r="I36" i="41"/>
  <c r="E36" i="41"/>
  <c r="K36" i="41"/>
  <c r="K312" i="41"/>
  <c r="H312" i="41"/>
  <c r="I312" i="41"/>
  <c r="E312" i="41"/>
  <c r="J312" i="41"/>
  <c r="J429" i="41"/>
  <c r="H429" i="41"/>
  <c r="K429" i="41"/>
  <c r="E429" i="41"/>
  <c r="I429" i="41"/>
  <c r="E259" i="41"/>
  <c r="H259" i="41"/>
  <c r="I259" i="41"/>
  <c r="J259" i="41"/>
  <c r="K259" i="41"/>
  <c r="I463" i="41"/>
  <c r="H463" i="41"/>
  <c r="E463" i="41"/>
  <c r="K463" i="41"/>
  <c r="J463" i="41"/>
  <c r="I103" i="29"/>
  <c r="J103" i="29"/>
  <c r="H103" i="29"/>
  <c r="K131" i="41"/>
  <c r="J131" i="41"/>
  <c r="H131" i="41"/>
  <c r="E131" i="41"/>
  <c r="I131" i="41"/>
  <c r="H704" i="41"/>
  <c r="E704" i="41"/>
  <c r="K704" i="41"/>
  <c r="J704" i="41"/>
  <c r="I704" i="41"/>
  <c r="J117" i="29"/>
  <c r="H117" i="29"/>
  <c r="I117" i="29"/>
  <c r="K424" i="41"/>
  <c r="H424" i="41"/>
  <c r="J424" i="41"/>
  <c r="E424" i="41"/>
  <c r="I424" i="41"/>
  <c r="E23" i="41"/>
  <c r="I23" i="41"/>
  <c r="K23" i="41"/>
  <c r="H23" i="41"/>
  <c r="J23" i="41"/>
  <c r="E524" i="41"/>
  <c r="I524" i="41"/>
  <c r="H524" i="41"/>
  <c r="J524" i="41"/>
  <c r="K524" i="41"/>
  <c r="I282" i="41"/>
  <c r="K282" i="41"/>
  <c r="H282" i="41"/>
  <c r="J282" i="41"/>
  <c r="E282" i="41"/>
  <c r="K193" i="41"/>
  <c r="H193" i="41"/>
  <c r="E193" i="41"/>
  <c r="I193" i="41"/>
  <c r="J193" i="41"/>
  <c r="H499" i="41"/>
  <c r="J499" i="41"/>
  <c r="K499" i="41"/>
  <c r="I499" i="41"/>
  <c r="E499" i="41"/>
  <c r="E441" i="41"/>
  <c r="J441" i="41"/>
  <c r="K441" i="41"/>
  <c r="H441" i="41"/>
  <c r="I441" i="41"/>
  <c r="I124" i="41"/>
  <c r="E124" i="41"/>
  <c r="H124" i="41"/>
  <c r="J124" i="41"/>
  <c r="K124" i="41"/>
  <c r="E227" i="41"/>
  <c r="H227" i="41"/>
  <c r="K227" i="41"/>
  <c r="I227" i="41"/>
  <c r="J227" i="41"/>
  <c r="I633" i="41"/>
  <c r="K633" i="41"/>
  <c r="J633" i="41"/>
  <c r="E633" i="41"/>
  <c r="H633" i="41"/>
  <c r="J111" i="41"/>
  <c r="I111" i="41"/>
  <c r="E111" i="41"/>
  <c r="K111" i="41"/>
  <c r="H111" i="41"/>
  <c r="E142" i="41"/>
  <c r="J142" i="41"/>
  <c r="K142" i="41"/>
  <c r="H142" i="41"/>
  <c r="I142" i="41"/>
  <c r="E657" i="41"/>
  <c r="H657" i="41"/>
  <c r="K657" i="41"/>
  <c r="J657" i="41"/>
  <c r="I657" i="41"/>
  <c r="I42" i="41"/>
  <c r="E42" i="41"/>
  <c r="K42" i="41"/>
  <c r="H42" i="41"/>
  <c r="J42" i="41"/>
  <c r="H143" i="41"/>
  <c r="J143" i="41"/>
  <c r="I143" i="41"/>
  <c r="K143" i="41"/>
  <c r="E143" i="41"/>
  <c r="E196" i="41"/>
  <c r="J196" i="41"/>
  <c r="K196" i="41"/>
  <c r="I196" i="41"/>
  <c r="H196" i="41"/>
  <c r="E447" i="41"/>
  <c r="H447" i="41"/>
  <c r="J447" i="41"/>
  <c r="I447" i="41"/>
  <c r="K447" i="41"/>
  <c r="H214" i="41"/>
  <c r="K214" i="41"/>
  <c r="J214" i="41"/>
  <c r="I214" i="41"/>
  <c r="E214" i="41"/>
  <c r="E105" i="41"/>
  <c r="I105" i="41"/>
  <c r="J105" i="41"/>
  <c r="K105" i="41"/>
  <c r="H105" i="41"/>
  <c r="H387" i="41"/>
  <c r="I387" i="41"/>
  <c r="K387" i="41"/>
  <c r="J387" i="41"/>
  <c r="E387" i="41"/>
  <c r="K415" i="41"/>
  <c r="H415" i="41"/>
  <c r="I415" i="41"/>
  <c r="J415" i="41"/>
  <c r="E415" i="41"/>
  <c r="E346" i="41"/>
  <c r="H346" i="41"/>
  <c r="K346" i="41"/>
  <c r="I346" i="41"/>
  <c r="J346" i="41"/>
  <c r="K15" i="41"/>
  <c r="J15" i="41"/>
  <c r="E15" i="41"/>
  <c r="H15" i="41"/>
  <c r="I15" i="41"/>
  <c r="I620" i="41"/>
  <c r="J620" i="41"/>
  <c r="K620" i="41"/>
  <c r="E620" i="41"/>
  <c r="H620" i="41"/>
  <c r="K311" i="41"/>
  <c r="I311" i="41"/>
  <c r="J311" i="41"/>
  <c r="E311" i="41"/>
  <c r="H311" i="41"/>
  <c r="J618" i="41"/>
  <c r="H618" i="41"/>
  <c r="K618" i="41"/>
  <c r="I618" i="41"/>
  <c r="E618" i="41"/>
  <c r="J112" i="29"/>
  <c r="H112" i="29"/>
  <c r="I112" i="29"/>
  <c r="H488" i="41"/>
  <c r="J488" i="41"/>
  <c r="K488" i="41"/>
  <c r="E488" i="41"/>
  <c r="I488" i="41"/>
  <c r="K409" i="41"/>
  <c r="E409" i="41"/>
  <c r="I409" i="41"/>
  <c r="H409" i="41"/>
  <c r="J409" i="41"/>
  <c r="H533" i="41"/>
  <c r="I533" i="41"/>
  <c r="E533" i="41"/>
  <c r="K533" i="41"/>
  <c r="J533" i="41"/>
  <c r="I700" i="41"/>
  <c r="H700" i="41"/>
  <c r="J700" i="41"/>
  <c r="K700" i="41"/>
  <c r="E700" i="41"/>
  <c r="K439" i="41"/>
  <c r="E439" i="41"/>
  <c r="J439" i="41"/>
  <c r="H439" i="41"/>
  <c r="I439" i="41"/>
  <c r="E261" i="41"/>
  <c r="K261" i="41"/>
  <c r="I261" i="41"/>
  <c r="H261" i="41"/>
  <c r="J261" i="41"/>
  <c r="H116" i="29"/>
  <c r="J116" i="29"/>
  <c r="I116" i="29"/>
  <c r="I78" i="29"/>
  <c r="H78" i="29"/>
  <c r="J78" i="29"/>
  <c r="H431" i="41"/>
  <c r="E431" i="41"/>
  <c r="I431" i="41"/>
  <c r="J431" i="41"/>
  <c r="K431" i="41"/>
  <c r="J157" i="41"/>
  <c r="I157" i="41"/>
  <c r="E157" i="41"/>
  <c r="H157" i="41"/>
  <c r="K157" i="41"/>
  <c r="K155" i="41"/>
  <c r="I155" i="41"/>
  <c r="E155" i="41"/>
  <c r="H155" i="41"/>
  <c r="J155" i="41"/>
  <c r="H325" i="41"/>
  <c r="K325" i="41"/>
  <c r="E325" i="41"/>
  <c r="J325" i="41"/>
  <c r="I325" i="41"/>
  <c r="H284" i="41"/>
  <c r="J284" i="41"/>
  <c r="I284" i="41"/>
  <c r="E284" i="41"/>
  <c r="K284" i="41"/>
  <c r="I247" i="41"/>
  <c r="E247" i="41"/>
  <c r="J247" i="41"/>
  <c r="K247" i="41"/>
  <c r="H247" i="41"/>
  <c r="K629" i="41"/>
  <c r="H629" i="41"/>
  <c r="I629" i="41"/>
  <c r="E629" i="41"/>
  <c r="J629" i="41"/>
  <c r="K697" i="41"/>
  <c r="E697" i="41"/>
  <c r="J697" i="41"/>
  <c r="H697" i="41"/>
  <c r="I697" i="41"/>
  <c r="J68" i="29"/>
  <c r="H68" i="29"/>
  <c r="I68" i="29"/>
  <c r="E250" i="41"/>
  <c r="K250" i="41"/>
  <c r="J250" i="41"/>
  <c r="H250" i="41"/>
  <c r="I250" i="41"/>
  <c r="H600" i="41"/>
  <c r="E600" i="41"/>
  <c r="K600" i="41"/>
  <c r="I600" i="41"/>
  <c r="J600" i="41"/>
  <c r="K356" i="41"/>
  <c r="J356" i="41"/>
  <c r="E356" i="41"/>
  <c r="I356" i="41"/>
  <c r="H356" i="41"/>
  <c r="J572" i="41"/>
  <c r="I572" i="41"/>
  <c r="K572" i="41"/>
  <c r="E572" i="41"/>
  <c r="H572" i="41"/>
  <c r="I612" i="41"/>
  <c r="J612" i="41"/>
  <c r="K612" i="41"/>
  <c r="E612" i="41"/>
  <c r="H612" i="41"/>
  <c r="I364" i="41"/>
  <c r="E364" i="41"/>
  <c r="J364" i="41"/>
  <c r="H364" i="41"/>
  <c r="K364" i="41"/>
  <c r="I33" i="41"/>
  <c r="H33" i="41"/>
  <c r="E33" i="41"/>
  <c r="K33" i="41"/>
  <c r="J33" i="41"/>
  <c r="J82" i="29"/>
  <c r="I82" i="29"/>
  <c r="H82" i="29"/>
  <c r="J493" i="41"/>
  <c r="E493" i="41"/>
  <c r="K493" i="41"/>
  <c r="I493" i="41"/>
  <c r="H493" i="41"/>
  <c r="H183" i="41"/>
  <c r="J183" i="41"/>
  <c r="K183" i="41"/>
  <c r="I183" i="41"/>
  <c r="E183" i="41"/>
  <c r="H349" i="41"/>
  <c r="K349" i="41"/>
  <c r="I349" i="41"/>
  <c r="J349" i="41"/>
  <c r="E349" i="41"/>
  <c r="H153" i="29"/>
  <c r="J153" i="29"/>
  <c r="I153" i="29"/>
  <c r="H81" i="29"/>
  <c r="I81" i="29"/>
  <c r="J81" i="29"/>
  <c r="H366" i="41"/>
  <c r="J366" i="41"/>
  <c r="I366" i="41"/>
  <c r="K366" i="41"/>
  <c r="E366" i="41"/>
  <c r="I157" i="29"/>
  <c r="J157" i="29"/>
  <c r="H157" i="29"/>
  <c r="E450" i="41"/>
  <c r="I450" i="41"/>
  <c r="J450" i="41"/>
  <c r="K450" i="41"/>
  <c r="H450" i="41"/>
  <c r="I381" i="41"/>
  <c r="J381" i="41"/>
  <c r="K381" i="41"/>
  <c r="E381" i="41"/>
  <c r="H381" i="41"/>
  <c r="I530" i="41"/>
  <c r="H530" i="41"/>
  <c r="K530" i="41"/>
  <c r="E530" i="41"/>
  <c r="J530" i="41"/>
  <c r="J419" i="41"/>
  <c r="K419" i="41"/>
  <c r="H419" i="41"/>
  <c r="I419" i="41"/>
  <c r="E419" i="41"/>
  <c r="I119" i="41"/>
  <c r="E119" i="41"/>
  <c r="K119" i="41"/>
  <c r="H119" i="41"/>
  <c r="J119" i="41"/>
  <c r="E666" i="41"/>
  <c r="I666" i="41"/>
  <c r="K666" i="41"/>
  <c r="H666" i="41"/>
  <c r="J666" i="41"/>
  <c r="J281" i="41"/>
  <c r="E281" i="41"/>
  <c r="H281" i="41"/>
  <c r="K281" i="41"/>
  <c r="I281" i="41"/>
  <c r="K307" i="41"/>
  <c r="E307" i="41"/>
  <c r="J307" i="41"/>
  <c r="I307" i="41"/>
  <c r="H307" i="41"/>
  <c r="I382" i="41"/>
  <c r="J382" i="41"/>
  <c r="K382" i="41"/>
  <c r="E382" i="41"/>
  <c r="H382" i="41"/>
  <c r="I403" i="41"/>
  <c r="K403" i="41"/>
  <c r="H403" i="41"/>
  <c r="J403" i="41"/>
  <c r="E403" i="41"/>
  <c r="H211" i="41"/>
  <c r="J211" i="41"/>
  <c r="I211" i="41"/>
  <c r="E211" i="41"/>
  <c r="K211" i="41"/>
  <c r="I147" i="29"/>
  <c r="J147" i="29"/>
  <c r="H147" i="29"/>
  <c r="K654" i="41"/>
  <c r="J654" i="41"/>
  <c r="I654" i="41"/>
  <c r="H654" i="41"/>
  <c r="E654" i="41"/>
  <c r="J85" i="29"/>
  <c r="H85" i="29"/>
  <c r="I85" i="29"/>
  <c r="I611" i="41"/>
  <c r="J611" i="41"/>
  <c r="E611" i="41"/>
  <c r="H611" i="41"/>
  <c r="K611" i="41"/>
  <c r="E420" i="41"/>
  <c r="J420" i="41"/>
  <c r="K420" i="41"/>
  <c r="I420" i="41"/>
  <c r="H420" i="41"/>
  <c r="E194" i="41"/>
  <c r="I194" i="41"/>
  <c r="H194" i="41"/>
  <c r="J194" i="41"/>
  <c r="K194" i="41"/>
  <c r="I138" i="29"/>
  <c r="J138" i="29"/>
  <c r="H138" i="29"/>
  <c r="H108" i="41"/>
  <c r="K108" i="41"/>
  <c r="E108" i="41"/>
  <c r="I108" i="41"/>
  <c r="J108" i="41"/>
  <c r="I445" i="41"/>
  <c r="H445" i="41"/>
  <c r="E445" i="41"/>
  <c r="K445" i="41"/>
  <c r="J445" i="41"/>
  <c r="I535" i="41"/>
  <c r="K535" i="41"/>
  <c r="E535" i="41"/>
  <c r="J535" i="41"/>
  <c r="H535" i="41"/>
  <c r="I89" i="29"/>
  <c r="J89" i="29"/>
  <c r="H89" i="29"/>
  <c r="E195" i="41"/>
  <c r="I195" i="41"/>
  <c r="K195" i="41"/>
  <c r="H195" i="41"/>
  <c r="J195" i="41"/>
  <c r="K50" i="41"/>
  <c r="E50" i="41"/>
  <c r="I50" i="41"/>
  <c r="H50" i="41"/>
  <c r="J50" i="41"/>
  <c r="E226" i="41"/>
  <c r="K226" i="41"/>
  <c r="H226" i="41"/>
  <c r="I226" i="41"/>
  <c r="J226" i="41"/>
  <c r="I470" i="41"/>
  <c r="H470" i="41"/>
  <c r="E470" i="41"/>
  <c r="J470" i="41"/>
  <c r="K470" i="41"/>
  <c r="K192" i="41"/>
  <c r="E192" i="41"/>
  <c r="H192" i="41"/>
  <c r="J192" i="41"/>
  <c r="I192" i="41"/>
  <c r="K204" i="41"/>
  <c r="J204" i="41"/>
  <c r="I204" i="41"/>
  <c r="E204" i="41"/>
  <c r="H204" i="41"/>
  <c r="I464" i="41"/>
  <c r="K464" i="41"/>
  <c r="H464" i="41"/>
  <c r="E464" i="41"/>
  <c r="J464" i="41"/>
  <c r="K86" i="29" l="1"/>
  <c r="K48" i="29"/>
  <c r="K43" i="29"/>
  <c r="K61" i="29"/>
  <c r="K106" i="29"/>
  <c r="K22" i="39"/>
  <c r="K21" i="39"/>
  <c r="K66" i="29"/>
  <c r="K130" i="29"/>
  <c r="K87" i="29"/>
  <c r="K18" i="39"/>
  <c r="K23" i="39"/>
  <c r="C13" i="54"/>
  <c r="I12" i="54"/>
  <c r="D12" i="54"/>
  <c r="H12" i="54"/>
  <c r="L11" i="54"/>
  <c r="M11" i="54" s="1"/>
  <c r="K160" i="29"/>
  <c r="K31" i="39"/>
  <c r="K28" i="39"/>
  <c r="K16" i="29"/>
  <c r="K35" i="39"/>
  <c r="K20" i="39"/>
  <c r="K29" i="29"/>
  <c r="K60" i="29"/>
  <c r="K162" i="29"/>
  <c r="K34" i="29"/>
  <c r="K104" i="29"/>
  <c r="K113" i="29"/>
  <c r="H38" i="39"/>
  <c r="H39" i="39" s="1"/>
  <c r="H40" i="39" s="1"/>
  <c r="J38" i="39"/>
  <c r="J39" i="39" s="1"/>
  <c r="J40" i="39" s="1"/>
  <c r="I38" i="39"/>
  <c r="I39" i="39" s="1"/>
  <c r="I40" i="39" s="1"/>
  <c r="K17" i="39"/>
  <c r="K129" i="29"/>
  <c r="K16" i="39"/>
  <c r="K102" i="29"/>
  <c r="K84" i="29"/>
  <c r="K92" i="29"/>
  <c r="K26" i="29"/>
  <c r="K105" i="29"/>
  <c r="K46" i="29"/>
  <c r="K59" i="29"/>
  <c r="K148" i="29"/>
  <c r="K54" i="29"/>
  <c r="K100" i="29"/>
  <c r="K38" i="29"/>
  <c r="K50" i="29"/>
  <c r="K137" i="29"/>
  <c r="K150" i="29"/>
  <c r="K155" i="29"/>
  <c r="K82" i="29"/>
  <c r="K163" i="29"/>
  <c r="K79" i="29"/>
  <c r="K128" i="29"/>
  <c r="K27" i="29"/>
  <c r="K136" i="29"/>
  <c r="K36" i="29"/>
  <c r="K76" i="29"/>
  <c r="K63" i="29"/>
  <c r="K126" i="29"/>
  <c r="K89" i="29"/>
  <c r="K25" i="29"/>
  <c r="K94" i="29"/>
  <c r="K138" i="29"/>
  <c r="K103" i="29"/>
  <c r="K90" i="29"/>
  <c r="K57" i="29"/>
  <c r="K134" i="29"/>
  <c r="K122" i="29"/>
  <c r="K149" i="29"/>
  <c r="K118" i="29"/>
  <c r="B68" i="11"/>
  <c r="D10" i="59"/>
  <c r="K19" i="29"/>
  <c r="K154" i="29"/>
  <c r="K99" i="29"/>
  <c r="K125" i="29"/>
  <c r="K33" i="29"/>
  <c r="K37" i="29"/>
  <c r="K74" i="29"/>
  <c r="K69" i="29"/>
  <c r="J168" i="29"/>
  <c r="K127" i="29"/>
  <c r="K131" i="29"/>
  <c r="K17" i="29"/>
  <c r="H168" i="29"/>
  <c r="K81" i="29"/>
  <c r="K80" i="29"/>
  <c r="K91" i="29"/>
  <c r="K67" i="29"/>
  <c r="K110" i="29"/>
  <c r="K151" i="29"/>
  <c r="K98" i="29"/>
  <c r="I168" i="29"/>
  <c r="K142" i="29"/>
  <c r="K158" i="29"/>
  <c r="K35" i="29"/>
  <c r="K68" i="29"/>
  <c r="K77" i="29"/>
  <c r="K124" i="29"/>
  <c r="K96" i="29"/>
  <c r="K115" i="29"/>
  <c r="K31" i="29"/>
  <c r="K39" i="29"/>
  <c r="K47" i="29"/>
  <c r="K132" i="29"/>
  <c r="K45" i="29"/>
  <c r="K58" i="29"/>
  <c r="K143" i="29"/>
  <c r="K116" i="29"/>
  <c r="K153" i="29"/>
  <c r="K73" i="29"/>
  <c r="K146" i="29"/>
  <c r="K30" i="29"/>
  <c r="K161" i="29"/>
  <c r="K164" i="29"/>
  <c r="K53" i="29"/>
  <c r="K112" i="29"/>
  <c r="K120" i="29"/>
  <c r="K159" i="29"/>
  <c r="K165" i="29"/>
  <c r="K95" i="29"/>
  <c r="K72" i="29"/>
  <c r="K144" i="29"/>
  <c r="K42" i="29"/>
  <c r="K65" i="29"/>
  <c r="K119" i="29"/>
  <c r="K49" i="29"/>
  <c r="K108" i="29"/>
  <c r="K40" i="29"/>
  <c r="K88" i="29"/>
  <c r="K28" i="29"/>
  <c r="K152" i="29"/>
  <c r="K135" i="29"/>
  <c r="K147" i="29"/>
  <c r="K85" i="29"/>
  <c r="K78" i="29"/>
  <c r="K141" i="29"/>
  <c r="K121" i="29"/>
  <c r="K56" i="29"/>
  <c r="K93" i="29"/>
  <c r="K51" i="29"/>
  <c r="K52" i="29"/>
  <c r="K140" i="29"/>
  <c r="K44" i="29"/>
  <c r="K157" i="29"/>
  <c r="K117" i="29"/>
  <c r="K20" i="29"/>
  <c r="K111" i="29"/>
  <c r="K71" i="29"/>
  <c r="K55" i="29"/>
  <c r="K32" i="29"/>
  <c r="K101" i="29"/>
  <c r="K75" i="29"/>
  <c r="K62" i="29"/>
  <c r="K145" i="29"/>
  <c r="K139" i="29"/>
  <c r="K18" i="29"/>
  <c r="K23" i="29"/>
  <c r="K70" i="29"/>
  <c r="K64" i="29"/>
  <c r="K133" i="29"/>
  <c r="K109" i="29"/>
  <c r="K24" i="29"/>
  <c r="E12" i="54" l="1"/>
  <c r="L12" i="54" s="1"/>
  <c r="M12" i="54" s="1"/>
  <c r="C14" i="54"/>
  <c r="D13" i="54"/>
  <c r="I13" i="54"/>
  <c r="H13" i="54"/>
  <c r="K38" i="39"/>
  <c r="K39" i="39" s="1"/>
  <c r="K40" i="39" s="1"/>
  <c r="J169" i="29"/>
  <c r="J170" i="29" s="1"/>
  <c r="F7" i="54"/>
  <c r="D11" i="59"/>
  <c r="H169" i="29"/>
  <c r="H170" i="29" s="1"/>
  <c r="K168" i="29"/>
  <c r="I169" i="29"/>
  <c r="I170" i="29" s="1"/>
  <c r="C15" i="54" l="1"/>
  <c r="I14" i="54"/>
  <c r="H14" i="54"/>
  <c r="D14" i="54"/>
  <c r="E14" i="54" s="1"/>
  <c r="E13" i="54"/>
  <c r="L13" i="54" s="1"/>
  <c r="M13" i="54" s="1"/>
  <c r="K169" i="29"/>
  <c r="K170" i="29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J14" i="54" l="1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J15" i="54" l="1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J16" i="54" l="1"/>
  <c r="N16" i="54" s="1"/>
  <c r="P16" i="54" s="1"/>
  <c r="I17" i="54"/>
  <c r="C18" i="54"/>
  <c r="H17" i="54"/>
  <c r="D17" i="54"/>
  <c r="S7" i="54"/>
  <c r="Q8" i="54"/>
  <c r="E17" i="54" l="1"/>
  <c r="L17" i="54" s="1"/>
  <c r="M17" i="54" s="1"/>
  <c r="C19" i="54"/>
  <c r="I18" i="54"/>
  <c r="H18" i="54"/>
  <c r="D18" i="54"/>
  <c r="E18" i="54" s="1"/>
  <c r="L18" i="54" s="1"/>
  <c r="M18" i="54" s="1"/>
  <c r="J17" i="54"/>
  <c r="Q9" i="54"/>
  <c r="S8" i="54"/>
  <c r="J18" i="54" l="1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J19" i="54" l="1"/>
  <c r="L19" i="54"/>
  <c r="M19" i="54" s="1"/>
  <c r="H20" i="54"/>
  <c r="I20" i="54"/>
  <c r="D20" i="54"/>
  <c r="C21" i="54"/>
  <c r="Q11" i="54"/>
  <c r="S10" i="54"/>
  <c r="T10" i="54"/>
  <c r="J20" i="54" l="1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N20" i="54" l="1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J22" i="54" l="1"/>
  <c r="N22" i="54" s="1"/>
  <c r="P22" i="54" s="1"/>
  <c r="I23" i="54"/>
  <c r="H23" i="54"/>
  <c r="D23" i="54"/>
  <c r="E23" i="54" s="1"/>
  <c r="C24" i="54"/>
  <c r="S13" i="54"/>
  <c r="Q14" i="54"/>
  <c r="T13" i="54"/>
  <c r="J23" i="54" l="1"/>
  <c r="D24" i="54"/>
  <c r="E24" i="54" s="1"/>
  <c r="C25" i="54"/>
  <c r="H24" i="54"/>
  <c r="I24" i="54"/>
  <c r="L23" i="54"/>
  <c r="M23" i="54" s="1"/>
  <c r="S14" i="54"/>
  <c r="Q15" i="54"/>
  <c r="T14" i="54"/>
  <c r="N23" i="54" l="1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J25" i="54" l="1"/>
  <c r="N25" i="54" s="1"/>
  <c r="P25" i="54" s="1"/>
  <c r="N24" i="54"/>
  <c r="P24" i="54" s="1"/>
  <c r="C27" i="54"/>
  <c r="I26" i="54"/>
  <c r="H26" i="54"/>
  <c r="D26" i="54"/>
  <c r="S16" i="54"/>
  <c r="Q17" i="54"/>
  <c r="T17" i="54" s="1"/>
  <c r="J26" i="54" l="1"/>
  <c r="E26" i="54"/>
  <c r="L26" i="54" s="1"/>
  <c r="M26" i="54" s="1"/>
  <c r="D27" i="54"/>
  <c r="E27" i="54" s="1"/>
  <c r="L27" i="54" s="1"/>
  <c r="M27" i="54" s="1"/>
  <c r="C28" i="54"/>
  <c r="I27" i="54"/>
  <c r="H27" i="54"/>
  <c r="S17" i="54"/>
  <c r="Q18" i="54"/>
  <c r="T18" i="54" s="1"/>
  <c r="J27" i="54" l="1"/>
  <c r="N27" i="54" s="1"/>
  <c r="P27" i="54" s="1"/>
  <c r="N26" i="54"/>
  <c r="P26" i="54" s="1"/>
  <c r="I28" i="54"/>
  <c r="H28" i="54"/>
  <c r="C29" i="54"/>
  <c r="D28" i="54"/>
  <c r="E28" i="54" s="1"/>
  <c r="L28" i="54" s="1"/>
  <c r="M28" i="54" s="1"/>
  <c r="S18" i="54"/>
  <c r="Q19" i="54"/>
  <c r="T19" i="54" s="1"/>
  <c r="J28" i="54" l="1"/>
  <c r="N28" i="54" s="1"/>
  <c r="P28" i="54" s="1"/>
  <c r="D29" i="54"/>
  <c r="C30" i="54"/>
  <c r="H29" i="54"/>
  <c r="I29" i="54"/>
  <c r="S19" i="54"/>
  <c r="Q20" i="54"/>
  <c r="T20" i="54" s="1"/>
  <c r="I30" i="54" l="1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 s="1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S22" i="54"/>
  <c r="Q23" i="54"/>
  <c r="T23" i="54" s="1"/>
  <c r="J32" i="54" l="1"/>
  <c r="J33" i="54" s="1"/>
  <c r="N31" i="54"/>
  <c r="P31" i="54" s="1"/>
  <c r="L32" i="54"/>
  <c r="M32" i="54" s="1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<sst xmlns="http://schemas.openxmlformats.org/spreadsheetml/2006/main" count="4734" uniqueCount="1636">
  <si>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</si>
  <si>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</si>
  <si>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</si>
  <si>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</si>
  <si>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</si>
  <si>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</si>
  <si>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</si>
  <si>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</si>
  <si>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</si>
  <si>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</si>
  <si>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</si>
  <si>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</si>
  <si>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</si>
  <si>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</si>
  <si>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</si>
  <si>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</si>
  <si>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</si>
  <si>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</si>
  <si>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</si>
  <si>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</si>
  <si>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</si>
  <si>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</si>
  <si>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</si>
  <si>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</si>
  <si>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</si>
  <si>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</si>
  <si>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</si>
  <si>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</si>
  <si>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</si>
  <si>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</si>
  <si>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</si>
  <si>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</si>
  <si>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</si>
  <si>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</si>
  <si>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</si>
  <si>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</si>
  <si>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</si>
  <si>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</si>
  <si>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</si>
  <si>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</si>
  <si>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</si>
  <si>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</si>
  <si>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</si>
  <si>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</si>
  <si>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</si>
  <si>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</si>
  <si>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</si>
  <si>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</si>
  <si>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</si>
  <si>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</si>
  <si>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</si>
  <si>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</si>
  <si>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</si>
  <si>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</si>
  <si>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</si>
  <si>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</si>
  <si>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</si>
  <si>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</si>
  <si>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</si>
  <si>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</si>
  <si>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</si>
  <si>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</si>
  <si>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</si>
  <si>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</si>
  <si>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</si>
  <si>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</si>
  <si>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</si>
  <si>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</si>
  <si>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</si>
  <si>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</si>
  <si>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</si>
  <si>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</si>
  <si>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</si>
  <si>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</si>
  <si>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</si>
  <si>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</si>
  <si>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</si>
  <si>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</si>
  <si>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</si>
  <si>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</si>
  <si>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</si>
  <si>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</si>
  <si>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</si>
  <si>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</si>
  <si>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</si>
  <si>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</si>
  <si>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</si>
  <si>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</si>
  <si>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</si>
  <si>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</si>
  <si>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</si>
  <si>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</si>
  <si>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</si>
  <si>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</si>
  <si>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</si>
  <si>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</si>
  <si>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</si>
  <si>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</si>
  <si>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</si>
  <si>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</si>
  <si>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</si>
  <si>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</si>
  <si>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</si>
  <si>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</si>
  <si>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</si>
  <si>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</si>
  <si>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</si>
  <si>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</si>
  <si>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</si>
  <si>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</si>
  <si>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</si>
  <si>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</si>
  <si>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</si>
  <si>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</si>
  <si>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</si>
  <si>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</si>
  <si>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</si>
  <si>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</si>
  <si>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</si>
  <si>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</si>
  <si>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</si>
  <si>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</si>
  <si>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</si>
  <si>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</si>
  <si>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</si>
  <si>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</si>
  <si>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</si>
  <si>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</si>
  <si>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</si>
  <si>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</si>
  <si>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</si>
  <si>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</si>
  <si>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</si>
  <si>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</si>
  <si>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</si>
  <si>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</si>
  <si>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</si>
  <si>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</si>
  <si>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</si>
  <si>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</si>
  <si>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</si>
  <si>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</si>
  <si>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</si>
  <si>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</si>
  <si>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</si>
  <si>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</si>
  <si>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</si>
  <si>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</si>
  <si>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</si>
  <si>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</si>
  <si>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</si>
  <si>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</si>
  <si>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</si>
  <si>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</si>
  <si>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</si>
  <si>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</si>
  <si>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</si>
  <si>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</si>
  <si>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</si>
  <si>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</si>
  <si>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</si>
  <si>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</si>
  <si>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</si>
  <si>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</si>
  <si>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</si>
  <si>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</si>
  <si>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</si>
  <si>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</si>
  <si>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</si>
  <si>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</si>
  <si>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</si>
  <si>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</si>
  <si>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</si>
  <si>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</si>
  <si>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</si>
  <si>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</si>
  <si>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</si>
  <si>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</si>
  <si>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</si>
  <si>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</si>
  <si>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</si>
  <si>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</si>
  <si>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</si>
  <si>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</si>
  <si>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</si>
  <si>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</si>
  <si>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</si>
  <si>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</si>
  <si>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</si>
  <si>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</si>
  <si>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</si>
  <si>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</si>
  <si>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</si>
  <si>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</si>
  <si>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</si>
  <si>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</si>
  <si>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</si>
  <si>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</si>
  <si>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</si>
  <si>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</si>
  <si>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</si>
  <si>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</si>
  <si>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</si>
  <si>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</si>
  <si>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</si>
  <si>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</si>
  <si>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</si>
  <si>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</si>
  <si>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</si>
  <si>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</si>
  <si>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</si>
  <si>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</si>
  <si>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</si>
  <si>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</si>
  <si>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</si>
  <si>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</si>
  <si>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</si>
  <si>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</si>
  <si>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</si>
  <si>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</si>
  <si>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</si>
  <si>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</si>
  <si>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</si>
  <si>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</si>
  <si>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</si>
  <si>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</si>
  <si>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</si>
  <si>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</si>
  <si>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</si>
  <si>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</si>
  <si>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</si>
  <si>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</si>
  <si>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</si>
  <si>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</si>
  <si>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</si>
  <si>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</si>
  <si>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</si>
  <si>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</si>
  <si>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</si>
  <si>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</si>
  <si>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</si>
  <si>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</si>
  <si>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</si>
  <si>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</si>
  <si>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</si>
  <si>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</si>
  <si>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</si>
  <si>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</si>
  <si>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</si>
  <si>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</si>
  <si>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</si>
  <si>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</si>
  <si>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</si>
  <si>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</si>
  <si>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</si>
  <si>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</si>
  <si>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</si>
  <si>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</si>
  <si>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</si>
  <si>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</si>
  <si>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</si>
  <si>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</si>
  <si>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</si>
  <si>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</si>
  <si>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</si>
  <si>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</si>
  <si>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</si>
  <si>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</si>
  <si>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</si>
  <si>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</si>
  <si>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</si>
  <si>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</si>
  <si>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</si>
  <si>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</si>
  <si>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</si>
  <si>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</si>
  <si>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</si>
  <si>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</si>
  <si>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</si>
  <si>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</si>
  <si>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</si>
  <si>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</si>
  <si>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</si>
  <si>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</si>
  <si>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</si>
  <si>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</si>
  <si>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</si>
  <si>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</si>
  <si>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</si>
  <si>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</si>
  <si>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</si>
  <si>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</si>
  <si>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</si>
  <si>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</si>
  <si>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</si>
  <si>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</si>
  <si>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</si>
  <si>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</si>
  <si>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</si>
  <si>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</si>
  <si>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</si>
  <si>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</si>
  <si>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</si>
  <si>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</si>
  <si>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</si>
  <si>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</si>
  <si>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</si>
  <si>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</si>
  <si>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</si>
  <si>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</si>
  <si>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</si>
  <si>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</si>
  <si>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</si>
  <si>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</si>
  <si>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</si>
  <si>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</si>
  <si>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</si>
  <si>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</si>
  <si>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</si>
  <si>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</si>
  <si>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</si>
  <si>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</si>
  <si>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</si>
  <si>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</si>
  <si>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</si>
  <si>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</si>
  <si>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</si>
  <si>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</si>
  <si>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</si>
  <si>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</si>
  <si>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</si>
  <si>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</si>
  <si>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</si>
  <si>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</si>
  <si>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</si>
  <si>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</si>
  <si>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</si>
  <si>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</si>
  <si>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</si>
  <si>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</si>
  <si>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</si>
  <si>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</si>
  <si>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</si>
  <si>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</si>
  <si>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</si>
  <si>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</si>
  <si>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</si>
  <si>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</si>
  <si>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</si>
  <si>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</si>
  <si>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</si>
  <si>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</si>
  <si>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</si>
  <si>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</si>
  <si>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</si>
  <si>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</si>
  <si>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</si>
  <si>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</si>
  <si>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</si>
  <si>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</si>
  <si>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</si>
  <si>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</si>
  <si>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</si>
  <si>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</si>
  <si>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</si>
  <si>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</si>
  <si>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</si>
  <si>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</si>
  <si>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</si>
  <si>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</si>
  <si>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</si>
  <si>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</si>
  <si>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</si>
  <si>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</si>
  <si>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</si>
  <si>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</si>
  <si>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</si>
  <si>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</si>
  <si>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</si>
  <si>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</si>
  <si>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</si>
  <si>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</si>
  <si>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</si>
  <si>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</si>
  <si>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</si>
  <si>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</si>
  <si>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</si>
  <si>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</si>
  <si>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</si>
  <si>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</si>
  <si>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</si>
  <si>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</si>
  <si>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</si>
  <si>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</si>
  <si>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</si>
  <si>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</si>
  <si>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</si>
  <si>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</si>
  <si>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</si>
  <si>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</si>
  <si>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</si>
  <si>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</si>
  <si>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</si>
  <si>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</si>
  <si>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</si>
  <si>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</si>
  <si>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</si>
  <si>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</si>
  <si>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</si>
  <si>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</si>
  <si>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</si>
  <si>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</si>
  <si>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</si>
  <si>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</si>
  <si>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</si>
  <si>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</si>
  <si>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</si>
  <si>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</si>
  <si>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</si>
  <si>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</si>
  <si>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</si>
  <si>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</si>
  <si>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</si>
  <si>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</si>
  <si>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</si>
  <si>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</si>
  <si>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</si>
  <si>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</si>
  <si>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</si>
  <si>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</si>
  <si>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</si>
  <si>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</si>
  <si>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</si>
  <si>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</si>
  <si>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</si>
  <si>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</si>
  <si>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</si>
  <si>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</si>
  <si>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</si>
  <si>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</si>
  <si>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</si>
  <si>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</si>
  <si>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</si>
  <si>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</si>
  <si>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</si>
  <si>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</si>
  <si>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</si>
  <si>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</si>
  <si>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</si>
  <si>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</si>
  <si>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</si>
  <si>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</si>
  <si>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</si>
  <si>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</si>
  <si>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</si>
  <si>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</si>
  <si>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</si>
  <si>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</si>
  <si>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</si>
  <si>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</si>
  <si>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</si>
  <si>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</si>
  <si>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</si>
  <si>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</si>
  <si>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</si>
  <si>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</si>
  <si>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</si>
  <si>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</si>
  <si>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</si>
  <si>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</si>
  <si>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</si>
  <si>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</si>
  <si>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</si>
  <si>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</si>
  <si>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</si>
  <si>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</si>
  <si>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</si>
  <si>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</si>
  <si>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</si>
  <si>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</si>
  <si>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</si>
  <si>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</si>
  <si>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</si>
  <si>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</si>
  <si>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</si>
  <si>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</si>
  <si>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</si>
  <si>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</si>
  <si>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</si>
  <si>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</si>
  <si>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</si>
  <si>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</si>
  <si>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</si>
  <si>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</si>
  <si>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</si>
  <si>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</si>
  <si>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</si>
  <si>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</si>
  <si>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</si>
  <si>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</si>
  <si>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</si>
  <si>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</si>
  <si>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</si>
  <si>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</si>
  <si>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</si>
  <si>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</si>
  <si>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</si>
  <si>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</si>
  <si>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</si>
  <si>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</si>
  <si>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</si>
  <si>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</si>
  <si>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</si>
  <si>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</si>
  <si>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</si>
  <si>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</si>
  <si>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</si>
  <si>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</si>
  <si>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</si>
  <si>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</si>
  <si>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</si>
  <si>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</si>
  <si>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</si>
  <si>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</si>
  <si>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</si>
  <si>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</si>
  <si>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</si>
  <si>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</si>
  <si>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</si>
  <si>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</si>
  <si>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</si>
  <si>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</si>
  <si>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</si>
  <si>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</si>
  <si>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</si>
  <si>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</si>
  <si>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</si>
  <si>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</si>
  <si>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</si>
  <si>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</si>
  <si>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</si>
  <si>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</si>
  <si>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</si>
  <si>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</si>
  <si>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</si>
  <si>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</si>
  <si>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</si>
  <si>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</si>
  <si>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</si>
  <si>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</si>
  <si>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</si>
  <si>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</si>
  <si>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</si>
  <si>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</si>
  <si>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</si>
  <si>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</si>
  <si>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</si>
  <si>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</si>
  <si>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</si>
  <si>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</si>
  <si>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</si>
  <si>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</si>
  <si>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</si>
  <si>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</si>
  <si>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</si>
  <si>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</si>
  <si>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</si>
  <si>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</si>
  <si>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</si>
  <si>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</si>
  <si>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</si>
  <si>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</si>
  <si>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</si>
  <si>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</si>
  <si>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</si>
  <si>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</si>
  <si>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</si>
  <si>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</si>
  <si>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</si>
  <si>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</si>
  <si>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</si>
  <si>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</si>
  <si>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</si>
  <si>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</si>
  <si>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</si>
  <si>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</si>
  <si>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</si>
  <si>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</si>
  <si>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</si>
  <si>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</si>
  <si>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</si>
  <si>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</si>
  <si>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</si>
  <si>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</si>
  <si>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</si>
  <si>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</si>
  <si>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</si>
  <si>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</si>
  <si>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</si>
  <si>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</si>
  <si>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</si>
  <si>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</si>
  <si>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</si>
  <si>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</si>
  <si>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</si>
  <si>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</si>
  <si>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</si>
  <si>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</si>
  <si>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</si>
  <si>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</si>
  <si>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</si>
  <si>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</si>
  <si>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</si>
  <si>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</si>
  <si>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</si>
  <si>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</si>
  <si>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</si>
  <si>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</si>
  <si>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</si>
  <si>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</si>
  <si>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</si>
  <si>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</si>
  <si>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</si>
  <si>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</si>
  <si>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</si>
  <si>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</si>
  <si>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</si>
  <si>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</si>
  <si>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</si>
  <si>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</si>
  <si>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</si>
  <si>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</si>
  <si>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</si>
  <si>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</si>
  <si>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</si>
  <si>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</si>
  <si>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</si>
  <si>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</si>
  <si>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</si>
  <si>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</si>
  <si>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</si>
  <si>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</si>
  <si>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</si>
  <si>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</si>
  <si>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</si>
  <si>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</si>
  <si>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</si>
  <si>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</si>
  <si>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</si>
  <si>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</si>
  <si>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</si>
  <si>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</si>
  <si>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</si>
  <si>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</si>
  <si>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</si>
  <si>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</si>
  <si>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</si>
  <si>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</si>
  <si>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</si>
  <si>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</si>
  <si>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</si>
  <si>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</si>
  <si>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</si>
  <si>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</si>
  <si>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</si>
  <si>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</si>
  <si>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</si>
  <si>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</si>
  <si>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</si>
  <si>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</si>
  <si>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</si>
  <si>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</si>
  <si>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</si>
  <si>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</si>
  <si>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</si>
  <si>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</si>
  <si>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</si>
  <si>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</si>
  <si>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</si>
  <si>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</si>
  <si>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</si>
  <si>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</si>
  <si>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</si>
  <si>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</si>
  <si>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</si>
  <si>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</si>
  <si>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</si>
  <si>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</si>
  <si>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</si>
  <si>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</si>
  <si>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</si>
  <si>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</si>
  <si>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</si>
  <si>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</si>
  <si>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</si>
  <si>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</si>
  <si>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</si>
  <si>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</si>
  <si>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</si>
  <si>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</si>
  <si>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</si>
  <si>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</si>
  <si>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</si>
  <si>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</si>
  <si>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</si>
  <si>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</si>
  <si>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</si>
  <si>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</si>
  <si>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</si>
  <si>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</si>
  <si>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</si>
  <si>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</si>
  <si>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</si>
  <si>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</si>
  <si>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</si>
  <si>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</si>
  <si>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</si>
  <si>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</si>
  <si>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</si>
  <si>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</si>
  <si>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</si>
  <si>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</si>
  <si>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</si>
  <si>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</si>
  <si>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</si>
  <si>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</si>
  <si>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</si>
  <si>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</si>
  <si>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</si>
  <si>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</si>
  <si>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</si>
  <si>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</si>
  <si>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</si>
  <si>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</si>
  <si>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</si>
  <si>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</si>
  <si>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</si>
  <si>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</si>
  <si>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</si>
  <si>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</si>
  <si>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</si>
  <si>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</si>
  <si>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</si>
  <si>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</si>
  <si>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</si>
  <si>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</si>
  <si>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</si>
  <si>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</si>
  <si>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</si>
  <si>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</si>
  <si>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</si>
  <si>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</si>
  <si>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</si>
  <si>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</si>
  <si>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</si>
  <si>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</si>
  <si>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</si>
  <si>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</si>
  <si>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</si>
  <si>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</si>
  <si>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</si>
  <si>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</si>
  <si>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</si>
  <si>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</si>
  <si>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</si>
  <si>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</si>
  <si>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</si>
  <si>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</si>
  <si>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</si>
  <si>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</si>
  <si>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</si>
  <si>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</si>
  <si>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</si>
  <si>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</si>
  <si>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</si>
  <si>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</si>
  <si>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</si>
  <si>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</si>
  <si>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</si>
  <si>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</si>
  <si>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</si>
  <si>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</si>
  <si>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</si>
  <si>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</si>
  <si>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</si>
  <si>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</si>
  <si>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</si>
  <si>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</si>
  <si>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</si>
  <si>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</si>
  <si>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</si>
  <si>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</si>
  <si>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</si>
  <si>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</si>
  <si>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</si>
  <si>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</si>
  <si>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</si>
  <si>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</si>
  <si>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</si>
  <si>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</si>
  <si>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</si>
  <si>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</si>
  <si>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</si>
  <si>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</si>
  <si>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</si>
  <si>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</si>
  <si>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</si>
  <si>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</si>
  <si>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</si>
  <si>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</si>
  <si>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</si>
  <si>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</si>
  <si>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</si>
  <si>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</si>
  <si>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</si>
  <si>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</si>
  <si>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</si>
  <si>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</si>
  <si>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</si>
  <si>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</si>
  <si>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</si>
  <si>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</si>
  <si>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</si>
  <si>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</si>
  <si>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</si>
  <si>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</si>
  <si>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</si>
  <si>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</si>
  <si>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</si>
  <si>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</si>
  <si>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</si>
  <si>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</si>
  <si>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</si>
  <si>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</si>
  <si>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</si>
  <si>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</si>
  <si>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</si>
  <si>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</si>
  <si>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</si>
  <si>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</si>
  <si>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</si>
  <si>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</si>
  <si>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</si>
  <si>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</si>
  <si>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</si>
  <si>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</si>
  <si>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</si>
  <si>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</si>
  <si>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</si>
  <si>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</si>
  <si>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</si>
  <si>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</si>
  <si>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</si>
  <si>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</si>
  <si>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</si>
  <si>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</si>
  <si>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</si>
  <si>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</si>
  <si>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</si>
  <si>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</si>
  <si>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</si>
  <si>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</si>
  <si>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</si>
  <si>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</si>
  <si>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</si>
  <si>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</si>
  <si>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</si>
  <si>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</si>
  <si>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</si>
  <si>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</si>
  <si>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</si>
  <si>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</si>
  <si>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</si>
  <si>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</si>
  <si>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</si>
  <si>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</si>
  <si>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</si>
  <si>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</si>
  <si>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</si>
  <si>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</si>
  <si>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</si>
  <si>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</si>
  <si>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</si>
  <si>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</si>
  <si>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</si>
  <si>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</si>
  <si>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</si>
  <si>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</si>
  <si>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</si>
  <si>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</si>
  <si>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</si>
  <si>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</si>
  <si>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</si>
  <si>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</si>
  <si>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</si>
  <si>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</si>
  <si>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</si>
  <si>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</si>
  <si>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</si>
  <si>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</si>
  <si>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</si>
  <si>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</si>
  <si>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</si>
  <si>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</si>
  <si>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</si>
  <si>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</si>
  <si>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</si>
  <si>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</si>
  <si>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</si>
  <si>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</si>
  <si>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</si>
  <si>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</si>
  <si>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</si>
  <si>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</si>
  <si>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</si>
  <si>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</si>
  <si>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</si>
  <si>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</si>
  <si>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</si>
  <si>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</si>
  <si>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</si>
  <si>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</si>
  <si>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</si>
  <si>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</si>
  <si>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</si>
  <si>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</si>
  <si>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</si>
  <si>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</si>
  <si>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</si>
  <si>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</si>
  <si>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</si>
  <si>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</si>
  <si>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</si>
  <si>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</si>
  <si>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</si>
  <si>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</si>
  <si>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</si>
  <si>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</si>
  <si>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</si>
  <si>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</si>
  <si>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</si>
  <si>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</si>
  <si>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</si>
  <si>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</si>
  <si>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</si>
  <si>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</si>
  <si>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</si>
  <si>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</si>
  <si>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</si>
  <si>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</si>
  <si>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</si>
  <si>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</si>
  <si>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</si>
  <si>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</si>
  <si>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</si>
  <si>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</si>
  <si>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</si>
  <si>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</si>
  <si>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</si>
  <si>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</si>
  <si>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</si>
  <si>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</si>
  <si>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</si>
  <si>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</si>
  <si>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</si>
  <si>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</si>
  <si>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</si>
  <si>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</si>
  <si>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</si>
  <si>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</si>
  <si>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</si>
  <si>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</si>
  <si>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</si>
  <si>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</si>
  <si>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</si>
  <si>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</si>
  <si>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</si>
  <si>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</si>
  <si>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</si>
  <si>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</si>
  <si>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</si>
  <si>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</si>
  <si>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</si>
  <si>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</si>
  <si>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</si>
  <si>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</si>
  <si>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</si>
  <si>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</si>
  <si>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</si>
  <si>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</si>
  <si>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</si>
  <si>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</si>
  <si>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</si>
  <si>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</si>
  <si>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</si>
  <si>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</si>
  <si>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</si>
  <si>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</si>
  <si>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</si>
  <si>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</si>
  <si>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</si>
  <si>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</si>
  <si>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</si>
  <si>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</si>
  <si>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</si>
  <si>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</si>
  <si>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</si>
  <si>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</si>
  <si>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</si>
  <si>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</si>
  <si>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</si>
  <si>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</si>
  <si>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</si>
  <si>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</si>
  <si>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</si>
  <si>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</si>
  <si>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</si>
  <si>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</si>
  <si>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</si>
  <si>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</si>
  <si>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</si>
  <si>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</si>
  <si>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</si>
  <si>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</si>
  <si>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</si>
  <si>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</si>
  <si>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</si>
  <si>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</si>
  <si>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</si>
  <si>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</si>
  <si>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</si>
  <si>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</si>
  <si>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</si>
  <si>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</si>
  <si>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</si>
  <si>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</si>
  <si>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</si>
  <si>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</si>
  <si>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</si>
  <si>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</si>
  <si>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</si>
  <si>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</si>
  <si>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</si>
  <si>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</si>
  <si>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</si>
  <si>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</si>
  <si>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</si>
  <si>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</si>
  <si>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</si>
  <si>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</si>
  <si>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</si>
  <si>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</si>
  <si>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</si>
  <si>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</si>
  <si>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</si>
  <si>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</si>
  <si>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</si>
  <si>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</si>
  <si>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</si>
  <si>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</si>
  <si>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</si>
  <si>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</si>
  <si>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</si>
  <si>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</si>
  <si>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</si>
  <si>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</si>
  <si>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</si>
  <si>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</si>
  <si>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</si>
  <si>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</si>
  <si>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</si>
  <si>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</si>
  <si>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</si>
  <si>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</si>
  <si>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</si>
  <si>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</si>
  <si>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</si>
  <si>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</si>
  <si>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</si>
  <si>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</si>
  <si>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</si>
  <si>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</si>
  <si>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</si>
  <si>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</si>
  <si>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</si>
  <si>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</si>
  <si>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</si>
  <si>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</si>
  <si>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</si>
  <si>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</si>
  <si>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</si>
  <si>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</si>
  <si>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</si>
  <si>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</si>
  <si>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</si>
  <si>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</si>
  <si>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</si>
  <si>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</si>
  <si>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</si>
  <si>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</si>
  <si>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</si>
  <si>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</si>
  <si>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</si>
  <si>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</si>
  <si>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</si>
  <si>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</si>
  <si>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</si>
  <si>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</si>
  <si>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</si>
  <si>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</si>
  <si>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</si>
  <si>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</si>
  <si>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</si>
  <si>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</si>
  <si>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</si>
  <si>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</si>
  <si>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</si>
  <si>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</si>
  <si>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</si>
  <si>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</si>
  <si>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</si>
  <si>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</si>
  <si>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</si>
  <si>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</si>
  <si>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</si>
  <si>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</si>
  <si>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</si>
  <si>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</si>
  <si>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</si>
  <si>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</si>
  <si>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</si>
  <si>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</si>
  <si>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</si>
  <si>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</si>
  <si>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</si>
  <si>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</si>
  <si>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</si>
  <si>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</si>
  <si>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</si>
  <si>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</si>
  <si>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</si>
  <si>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</si>
  <si>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</si>
  <si>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</si>
  <si>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</si>
  <si>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</si>
  <si>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</si>
  <si>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</si>
  <si>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</si>
  <si>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</si>
  <si>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</si>
  <si>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</si>
  <si>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</si>
  <si>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</si>
  <si>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</si>
  <si>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</si>
  <si>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</si>
  <si>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</si>
  <si>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</si>
  <si>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</si>
  <si>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</si>
  <si>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</si>
  <si>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</si>
  <si>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</si>
  <si>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</si>
  <si>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</si>
  <si>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</si>
  <si>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</si>
  <si>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</si>
  <si>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</si>
  <si>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</si>
  <si>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</si>
  <si>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</si>
  <si>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</si>
  <si>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</si>
  <si>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</si>
  <si>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</si>
  <si>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</si>
  <si>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</si>
  <si>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</si>
  <si>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</si>
  <si>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</si>
  <si>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</si>
  <si>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</si>
  <si>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</si>
  <si>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</si>
  <si>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</si>
  <si>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</si>
  <si>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</si>
  <si>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</si>
  <si>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</si>
  <si>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</si>
  <si>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</si>
  <si>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</si>
  <si>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</si>
  <si>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</si>
  <si>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</si>
  <si>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</si>
  <si>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</si>
  <si>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</si>
  <si>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</si>
  <si>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</si>
  <si>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</si>
  <si>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</si>
  <si>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</si>
  <si>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</si>
  <si>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</si>
  <si>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</si>
  <si>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</si>
  <si>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</si>
  <si>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</si>
  <si>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</si>
  <si>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</si>
  <si>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</si>
  <si>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</si>
  <si>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</si>
  <si>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</si>
  <si>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</si>
  <si>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</si>
  <si>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</si>
  <si>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</si>
  <si>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</si>
  <si>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</si>
  <si>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</si>
  <si>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</si>
  <si>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</si>
  <si>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</si>
  <si>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</si>
  <si>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</si>
  <si>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</si>
  <si>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</si>
  <si>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</si>
  <si>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</si>
  <si>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</si>
  <si>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</si>
  <si>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</si>
  <si>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</si>
  <si>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</si>
  <si>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</si>
  <si>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</si>
  <si>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</si>
  <si>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</si>
  <si>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</si>
  <si>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</si>
  <si>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</si>
  <si>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</si>
  <si>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</si>
  <si>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</si>
  <si>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</si>
  <si>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</si>
  <si>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</si>
  <si>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</si>
  <si>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</si>
  <si>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</si>
  <si>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</si>
  <si>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</si>
  <si>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</si>
  <si>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</si>
  <si>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</si>
  <si>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</si>
  <si>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</si>
  <si>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</si>
  <si>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</si>
  <si>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</si>
  <si>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</si>
  <si>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</si>
  <si>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</si>
  <si>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</si>
  <si>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</si>
  <si>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</si>
  <si>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</si>
  <si>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</si>
  <si>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</si>
  <si>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</si>
  <si>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</si>
  <si>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</si>
  <si>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</si>
  <si>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</si>
  <si>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</si>
  <si>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</si>
  <si>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</si>
  <si>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</si>
  <si>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</si>
  <si>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</si>
  <si>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</si>
  <si>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</si>
  <si>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</si>
  <si>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</si>
  <si>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</si>
  <si>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</si>
  <si>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</si>
  <si>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</si>
  <si>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</si>
  <si>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</si>
  <si>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</si>
  <si>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</si>
  <si>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</si>
  <si>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</si>
  <si>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</si>
  <si>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</si>
  <si>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</si>
  <si>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</si>
  <si>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</si>
  <si>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</si>
  <si>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</si>
  <si>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</si>
  <si>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</si>
  <si>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</si>
  <si>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</si>
  <si>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</si>
  <si>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</si>
  <si>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</si>
  <si>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</si>
  <si>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</si>
  <si>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</si>
  <si>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</si>
  <si>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</si>
  <si>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</si>
  <si>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</si>
  <si>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</si>
  <si>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</si>
  <si>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</si>
  <si>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</si>
  <si>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</si>
  <si>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</si>
  <si>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</si>
  <si>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</si>
  <si>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</si>
  <si>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</si>
  <si>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</si>
  <si>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</si>
  <si>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</si>
  <si>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</si>
  <si>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</si>
  <si>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</si>
  <si>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</si>
  <si>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</si>
  <si>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</si>
  <si>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</si>
  <si>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</si>
  <si>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</si>
  <si>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</si>
  <si>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</si>
  <si>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</si>
  <si>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</si>
  <si>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</si>
  <si>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</si>
  <si>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</si>
  <si>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</si>
  <si>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</si>
  <si>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</si>
  <si>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</si>
  <si>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</si>
  <si>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</si>
  <si>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</si>
  <si>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</si>
  <si>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</si>
  <si>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</si>
  <si>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</si>
  <si>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</si>
  <si>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</si>
  <si>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</si>
  <si>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</si>
  <si>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</si>
  <si>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</si>
  <si>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</si>
  <si>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</si>
  <si>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</si>
  <si>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</si>
  <si>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</si>
  <si>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</si>
  <si>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</si>
  <si>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</si>
  <si>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</si>
  <si>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</si>
  <si>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</si>
  <si>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</si>
  <si>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</si>
  <si>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</si>
  <si>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</si>
  <si>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</si>
  <si>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</si>
  <si>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</si>
  <si>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</si>
  <si>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</si>
  <si>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</si>
  <si>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</si>
  <si>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</si>
  <si>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</si>
  <si>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</si>
  <si>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</si>
  <si>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</si>
  <si>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</si>
  <si>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</si>
  <si>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</si>
  <si>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</si>
  <si>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</si>
  <si>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</si>
  <si>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</si>
  <si>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</si>
  <si>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</si>
  <si>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</si>
  <si>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</si>
  <si>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</si>
  <si>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</si>
  <si>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</si>
  <si>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</si>
  <si>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</si>
  <si>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</si>
  <si>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</si>
  <si>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</si>
  <si>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</si>
  <si>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</si>
  <si>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</si>
  <si>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</si>
  <si>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</si>
  <si>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</si>
  <si>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</si>
  <si>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</si>
  <si>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</si>
  <si>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</si>
  <si>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</si>
  <si>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</si>
  <si>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</si>
  <si>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</si>
  <si>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</si>
  <si>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</si>
  <si>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</si>
  <si>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</si>
  <si>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</si>
  <si>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</si>
  <si>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</si>
  <si>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</si>
  <si>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</si>
  <si>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</si>
  <si>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</si>
  <si>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</si>
  <si>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</si>
  <si>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</si>
  <si>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</si>
  <si>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</si>
  <si>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</si>
  <si>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</si>
  <si>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</si>
  <si>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</si>
  <si>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</si>
  <si>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</si>
  <si>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</si>
  <si>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</si>
  <si>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</si>
  <si>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</si>
  <si>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</si>
  <si>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</si>
  <si>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</si>
  <si>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</si>
  <si>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</si>
  <si>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</si>
  <si>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</si>
  <si>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</si>
  <si>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</si>
  <si>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</si>
  <si>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</si>
  <si>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</si>
  <si>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</si>
  <si>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</si>
  <si>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</si>
  <si>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</si>
  <si>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</si>
  <si>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</si>
  <si>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</si>
  <si>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</si>
  <si>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</si>
  <si>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</si>
  <si>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</si>
  <si>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</si>
  <si>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</si>
  <si>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</si>
  <si>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</si>
  <si>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</si>
  <si>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</si>
  <si>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</si>
  <si>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</si>
  <si>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</si>
  <si>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</si>
  <si>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</si>
  <si>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</si>
  <si>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</si>
  <si>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</si>
  <si>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</si>
  <si>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</si>
  <si>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</si>
  <si>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</si>
  <si>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</si>
  <si>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</si>
  <si>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</si>
  <si>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</si>
  <si>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</si>
  <si>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</si>
  <si>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</si>
  <si>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</si>
  <si>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</si>
  <si>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</si>
  <si>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</si>
  <si>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</si>
  <si>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</si>
  <si>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</si>
  <si>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</si>
  <si>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</si>
  <si>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</si>
  <si>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</si>
  <si>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</si>
  <si>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</si>
  <si>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</si>
  <si>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</si>
  <si>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</si>
  <si>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</si>
  <si>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</si>
  <si>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</si>
  <si>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</si>
  <si>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</si>
  <si>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</si>
  <si>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</si>
  <si>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</si>
  <si>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</si>
  <si>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</si>
  <si>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</si>
  <si>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</si>
  <si>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</si>
  <si>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</si>
  <si>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</si>
  <si>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</si>
  <si>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</si>
  <si>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</si>
  <si>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</si>
  <si>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</si>
  <si>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</si>
  <si>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</si>
  <si>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</si>
  <si>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</si>
  <si>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</si>
  <si>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</si>
  <si>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</si>
  <si>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</si>
  <si>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</si>
  <si>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</si>
  <si>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</si>
  <si>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</si>
  <si>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</si>
  <si>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</si>
  <si>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</si>
  <si>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</si>
  <si>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</si>
  <si>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</si>
  <si>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</si>
  <si>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</si>
  <si>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</si>
  <si>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</si>
  <si>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</si>
  <si>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</si>
  <si>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</si>
  <si>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</si>
  <si>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</si>
  <si>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</si>
  <si>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</si>
  <si>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</si>
  <si>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</si>
  <si>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</si>
  <si>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</si>
  <si>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</si>
  <si>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</si>
  <si>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</si>
  <si>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</si>
  <si>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</si>
  <si>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</si>
  <si>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PEKERJAAN PEMASANGAN KONDUKTOR</t>
  </si>
  <si>
    <t>PEKERJAAN PEMASANGAN APP</t>
  </si>
  <si>
    <t>PEMBONGKARAN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</si>
  <si>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</si>
  <si>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</si>
  <si>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</si>
  <si>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</si>
  <si>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</si>
  <si>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</si>
  <si>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</si>
  <si>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</si>
  <si>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</si>
  <si>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</si>
  <si>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</si>
  <si>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</si>
  <si>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</si>
  <si>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</si>
  <si>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</si>
  <si>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</si>
  <si>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</si>
  <si>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</si>
  <si>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</si>
  <si>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</si>
  <si>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</si>
  <si>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</si>
  <si>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</si>
  <si>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</si>
  <si>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</si>
  <si>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</si>
  <si>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</si>
  <si>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</si>
  <si>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</si>
  <si>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</si>
  <si>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</si>
  <si>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</si>
  <si>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</si>
  <si>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</si>
  <si>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</si>
  <si>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</si>
  <si>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Spv.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</si>
  <si>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</si>
  <si>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</si>
  <si>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</si>
  <si>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</si>
  <si>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</si>
  <si>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</si>
  <si>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Hasil Ukur Trafo 3 Ph 50 KVA ( X ) di SYG5-206A/4</t>
  </si>
  <si>
    <t>MGN04</t>
  </si>
  <si>
    <t>KOORDINAT LOKASI :  '-7.065508842468262,110.56841278076172</t>
  </si>
  <si>
    <t>Keterangan Tambahan : '-7.065508842468262,110.56841278076172</t>
  </si>
  <si>
    <t>PB TSEL-DMK717-TLOGOREJOKARANGAWEN DAYA 11 KVA</t>
  </si>
  <si>
    <t>TSEL-DMK717-TLOGOREJOKARANGAWEN</t>
  </si>
  <si>
    <t>TLOGOREJO KARANGAWEN</t>
  </si>
  <si>
    <t xml:space="preserve">Jumper Wire : </t>
  </si>
  <si>
    <t>NFA2X-T 2 x 70 + N 50 mm²</t>
  </si>
  <si>
    <t>Daya 11.000 VA</t>
  </si>
  <si>
    <t>MGN04-194/50</t>
  </si>
  <si>
    <t>CM2-11M</t>
  </si>
  <si>
    <t>Stainless Steel Strap 20 X 0.7 mm</t>
  </si>
  <si>
    <t>TEGOWANU, OKTOBER 2023</t>
  </si>
  <si>
    <t>MANAGER ULP</t>
  </si>
  <si>
    <t>HARY PRATAMA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</si>
</sst>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thin">
        <color indexed="64"/>
      </left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3731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2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09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09" fillId="0" borderId="0"/>
    <xf numFmtId="0" fontId="109" fillId="0" borderId="0"/>
    <xf numFmtId="0" fontId="109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67" fillId="0" borderId="0"/>
    <xf numFmtId="0" fontId="34" fillId="0" borderId="0"/>
    <xf numFmtId="0" fontId="109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09" fillId="0" borderId="0"/>
    <xf numFmtId="0" fontId="10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9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09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09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09" fillId="0" borderId="0"/>
    <xf numFmtId="0" fontId="109" fillId="0" borderId="0"/>
    <xf numFmtId="0" fontId="109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09" fillId="0" borderId="0"/>
    <xf numFmtId="0" fontId="110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111" fillId="0" borderId="0"/>
    <xf numFmtId="0" fontId="20" fillId="0" borderId="0"/>
    <xf numFmtId="0" fontId="20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1" fillId="0" borderId="0"/>
    <xf numFmtId="0" fontId="110" fillId="0" borderId="0"/>
    <xf numFmtId="0" fontId="6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0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41" fillId="0" borderId="0" applyFont="0" applyFill="0" applyBorder="0" applyAlignment="0" applyProtection="0"/>
    <xf numFmtId="41" fontId="153" fillId="0" borderId="0" applyFont="0" applyFill="0" applyBorder="0" applyAlignment="0" applyProtection="0"/>
    <xf numFmtId="0" fontId="2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7" fontId="20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20" fillId="0" borderId="0" applyFont="0" applyFill="0" applyBorder="0" applyAlignment="0" applyProtection="0"/>
    <xf numFmtId="0" fontId="5" fillId="0" borderId="0"/>
    <xf numFmtId="0" fontId="5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5" fillId="0" borderId="0"/>
    <xf numFmtId="0" fontId="14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5" fillId="0" borderId="0"/>
    <xf numFmtId="43" fontId="9" fillId="0" borderId="0" applyFont="0" applyFill="0" applyBorder="0" applyAlignment="0" applyProtection="0"/>
    <xf numFmtId="0" fontId="5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5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" fillId="0" borderId="0"/>
    <xf numFmtId="0" fontId="4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</cellStyleXfs>
  <cellXfs count="730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09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15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18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14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16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6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8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18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24" fillId="36" borderId="0" xfId="2670" applyFont="1" applyFill="1" applyAlignment="1">
      <alignment horizontal="left" vertical="center"/>
    </xf>
    <xf numFmtId="0" fontId="124" fillId="36" borderId="0" xfId="2670" applyFont="1" applyFill="1" applyAlignment="1">
      <alignment horizontal="center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left" vertical="center"/>
    </xf>
    <xf numFmtId="0" fontId="126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right" vertical="center"/>
    </xf>
    <xf numFmtId="9" fontId="127" fillId="36" borderId="0" xfId="2671" applyFont="1" applyFill="1" applyBorder="1" applyAlignment="1" applyProtection="1">
      <alignment horizontal="right" vertical="center"/>
    </xf>
    <xf numFmtId="167" fontId="126" fillId="36" borderId="0" xfId="2672" applyFont="1" applyFill="1" applyBorder="1" applyAlignment="1" applyProtection="1">
      <alignment horizontal="right" vertical="center"/>
    </xf>
    <xf numFmtId="167" fontId="127" fillId="36" borderId="0" xfId="2672" applyFont="1" applyFill="1" applyBorder="1" applyAlignment="1" applyProtection="1">
      <alignment horizontal="right" vertical="center"/>
    </xf>
    <xf numFmtId="10" fontId="127" fillId="36" borderId="0" xfId="2671" applyNumberFormat="1" applyFont="1" applyFill="1" applyBorder="1" applyAlignment="1" applyProtection="1">
      <alignment horizontal="right" vertical="center"/>
    </xf>
    <xf numFmtId="169" fontId="126" fillId="36" borderId="0" xfId="2672" applyNumberFormat="1" applyFont="1" applyFill="1" applyBorder="1" applyAlignment="1" applyProtection="1">
      <alignment horizontal="right" vertical="center"/>
    </xf>
    <xf numFmtId="0" fontId="120" fillId="0" borderId="0" xfId="2670" applyFont="1" applyAlignment="1">
      <alignment horizontal="left" vertical="center"/>
    </xf>
    <xf numFmtId="0" fontId="12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60" fillId="0" borderId="0" xfId="1538" applyFont="1"/>
    <xf numFmtId="0" fontId="113" fillId="0" borderId="0" xfId="1538" applyFont="1"/>
    <xf numFmtId="0" fontId="51" fillId="0" borderId="42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60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21" fillId="0" borderId="3" xfId="1026" applyFont="1" applyBorder="1" applyProtection="1"/>
    <xf numFmtId="167" fontId="0" fillId="0" borderId="3" xfId="1026" applyFont="1" applyBorder="1" applyProtection="1"/>
    <xf numFmtId="167" fontId="113" fillId="0" borderId="3" xfId="1538" applyNumberFormat="1" applyFont="1" applyBorder="1"/>
    <xf numFmtId="0" fontId="60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0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29" fillId="0" borderId="0" xfId="1614" applyFont="1" applyAlignment="1">
      <alignment horizontal="center"/>
    </xf>
    <xf numFmtId="0" fontId="130" fillId="0" borderId="0" xfId="1614" applyFont="1" applyAlignment="1">
      <alignment horizontal="center" vertical="center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2" fillId="0" borderId="0" xfId="1614" applyFont="1" applyAlignment="1">
      <alignment horizontal="center" vertical="center"/>
    </xf>
    <xf numFmtId="3" fontId="130" fillId="0" borderId="0" xfId="1614" applyNumberFormat="1" applyFont="1" applyAlignment="1">
      <alignment horizontal="center" vertical="center"/>
    </xf>
    <xf numFmtId="0" fontId="133" fillId="0" borderId="0" xfId="1614" applyFont="1" applyAlignment="1">
      <alignment horizontal="center" vertical="center"/>
    </xf>
    <xf numFmtId="0" fontId="132" fillId="0" borderId="0" xfId="1614" applyFont="1" applyAlignment="1">
      <alignment horizontal="center"/>
    </xf>
    <xf numFmtId="0" fontId="130" fillId="0" borderId="0" xfId="1614" applyFont="1" applyAlignment="1">
      <alignment horizontal="center"/>
    </xf>
    <xf numFmtId="3" fontId="129" fillId="0" borderId="0" xfId="1614" applyNumberFormat="1" applyFont="1" applyAlignment="1">
      <alignment horizontal="center"/>
    </xf>
    <xf numFmtId="0" fontId="134" fillId="0" borderId="0" xfId="1614" applyFont="1"/>
    <xf numFmtId="167" fontId="134" fillId="0" borderId="0" xfId="1652" applyNumberFormat="1" applyFont="1"/>
    <xf numFmtId="0" fontId="134" fillId="0" borderId="0" xfId="1614" applyFont="1" applyAlignment="1">
      <alignment horizontal="left" vertical="center"/>
    </xf>
    <xf numFmtId="0" fontId="134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left" vertical="center"/>
    </xf>
    <xf numFmtId="0" fontId="134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0" fontId="134" fillId="0" borderId="0" xfId="1614" applyFont="1" applyAlignment="1">
      <alignment horizontal="center" vertical="center" wrapText="1"/>
    </xf>
    <xf numFmtId="0" fontId="131" fillId="0" borderId="0" xfId="1614" applyFont="1" applyAlignment="1">
      <alignment horizontal="center" vertical="center" wrapText="1"/>
    </xf>
    <xf numFmtId="3" fontId="130" fillId="0" borderId="0" xfId="1614" applyNumberFormat="1" applyFont="1" applyAlignment="1">
      <alignment vertical="center"/>
    </xf>
    <xf numFmtId="0" fontId="131" fillId="0" borderId="20" xfId="1615" applyFont="1" applyBorder="1" applyAlignment="1">
      <alignment horizontal="center" vertical="center"/>
    </xf>
    <xf numFmtId="0" fontId="131" fillId="0" borderId="21" xfId="1615" applyFont="1" applyBorder="1" applyAlignment="1">
      <alignment horizontal="left" vertical="center" wrapText="1"/>
    </xf>
    <xf numFmtId="0" fontId="130" fillId="0" borderId="21" xfId="1614" applyFont="1" applyBorder="1" applyAlignment="1">
      <alignment horizontal="center" vertical="center" wrapText="1"/>
    </xf>
    <xf numFmtId="0" fontId="137" fillId="0" borderId="21" xfId="1614" applyFont="1" applyBorder="1" applyAlignment="1">
      <alignment horizontal="center" vertical="center"/>
    </xf>
    <xf numFmtId="3" fontId="137" fillId="0" borderId="21" xfId="1614" applyNumberFormat="1" applyFont="1" applyBorder="1" applyAlignment="1">
      <alignment horizontal="center" vertical="center"/>
    </xf>
    <xf numFmtId="3" fontId="130" fillId="0" borderId="21" xfId="1614" applyNumberFormat="1" applyFont="1" applyBorder="1" applyAlignment="1">
      <alignment horizontal="center" vertical="center"/>
    </xf>
    <xf numFmtId="3" fontId="130" fillId="0" borderId="22" xfId="1614" applyNumberFormat="1" applyFont="1" applyBorder="1" applyAlignment="1">
      <alignment horizontal="center" vertical="center"/>
    </xf>
    <xf numFmtId="3" fontId="130" fillId="0" borderId="0" xfId="1614" applyNumberFormat="1" applyFont="1" applyAlignment="1">
      <alignment horizontal="center"/>
    </xf>
    <xf numFmtId="3" fontId="129" fillId="0" borderId="0" xfId="1614" applyNumberFormat="1" applyFont="1" applyAlignment="1">
      <alignment horizontal="center" vertical="center"/>
    </xf>
    <xf numFmtId="0" fontId="137" fillId="0" borderId="0" xfId="1614" applyFont="1" applyAlignment="1">
      <alignment horizontal="center"/>
    </xf>
    <xf numFmtId="3" fontId="133" fillId="0" borderId="0" xfId="1614" applyNumberFormat="1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4" fillId="0" borderId="20" xfId="1652" applyFont="1" applyBorder="1" applyAlignment="1">
      <alignment horizontal="center" vertical="center"/>
    </xf>
    <xf numFmtId="0" fontId="134" fillId="0" borderId="21" xfId="1652" applyFont="1" applyBorder="1" applyAlignment="1">
      <alignment vertical="center" wrapText="1"/>
    </xf>
    <xf numFmtId="0" fontId="137" fillId="0" borderId="21" xfId="1652" applyFont="1" applyBorder="1" applyAlignment="1">
      <alignment horizontal="center" vertical="center"/>
    </xf>
    <xf numFmtId="0" fontId="137" fillId="0" borderId="44" xfId="1652" applyFont="1" applyBorder="1" applyAlignment="1">
      <alignment horizontal="center" vertical="center"/>
    </xf>
    <xf numFmtId="0" fontId="137" fillId="0" borderId="3" xfId="1652" applyFont="1" applyBorder="1" applyAlignment="1">
      <alignment vertical="center" wrapText="1"/>
    </xf>
    <xf numFmtId="0" fontId="130" fillId="0" borderId="3" xfId="1614" applyFont="1" applyBorder="1" applyAlignment="1">
      <alignment horizontal="center" vertical="center" wrapText="1"/>
    </xf>
    <xf numFmtId="0" fontId="137" fillId="0" borderId="3" xfId="1614" applyFont="1" applyBorder="1" applyAlignment="1">
      <alignment horizontal="center" vertical="center"/>
    </xf>
    <xf numFmtId="0" fontId="137" fillId="0" borderId="3" xfId="1652" applyFont="1" applyBorder="1" applyAlignment="1">
      <alignment horizontal="center" vertical="center"/>
    </xf>
    <xf numFmtId="207" fontId="137" fillId="0" borderId="3" xfId="1614" applyNumberFormat="1" applyFont="1" applyBorder="1" applyAlignment="1">
      <alignment horizontal="center" vertical="center"/>
    </xf>
    <xf numFmtId="3" fontId="130" fillId="0" borderId="3" xfId="1614" applyNumberFormat="1" applyFont="1" applyBorder="1" applyAlignment="1">
      <alignment horizontal="center" vertical="center"/>
    </xf>
    <xf numFmtId="3" fontId="130" fillId="0" borderId="39" xfId="1614" applyNumberFormat="1" applyFont="1" applyBorder="1" applyAlignment="1">
      <alignment horizontal="center" vertical="center"/>
    </xf>
    <xf numFmtId="0" fontId="137" fillId="0" borderId="20" xfId="1652" applyFont="1" applyBorder="1" applyAlignment="1">
      <alignment horizontal="center" vertical="center"/>
    </xf>
    <xf numFmtId="0" fontId="137" fillId="0" borderId="21" xfId="1652" applyFont="1" applyBorder="1" applyAlignment="1">
      <alignment vertical="center" wrapText="1"/>
    </xf>
    <xf numFmtId="0" fontId="130" fillId="0" borderId="23" xfId="1614" applyFont="1" applyBorder="1" applyAlignment="1">
      <alignment horizontal="center" vertical="center"/>
    </xf>
    <xf numFmtId="0" fontId="130" fillId="0" borderId="24" xfId="1614" applyFont="1" applyBorder="1" applyAlignment="1">
      <alignment horizontal="left" vertical="center"/>
    </xf>
    <xf numFmtId="0" fontId="130" fillId="0" borderId="24" xfId="1614" applyFont="1" applyBorder="1" applyAlignment="1">
      <alignment vertical="center"/>
    </xf>
    <xf numFmtId="0" fontId="137" fillId="0" borderId="24" xfId="1614" applyFont="1" applyBorder="1" applyAlignment="1">
      <alignment horizontal="center" vertical="center"/>
    </xf>
    <xf numFmtId="3" fontId="130" fillId="0" borderId="24" xfId="1614" applyNumberFormat="1" applyFont="1" applyBorder="1" applyAlignment="1">
      <alignment horizontal="center" vertical="center"/>
    </xf>
    <xf numFmtId="3" fontId="130" fillId="0" borderId="25" xfId="1614" applyNumberFormat="1" applyFont="1" applyBorder="1" applyAlignment="1">
      <alignment horizontal="center" vertical="center"/>
    </xf>
    <xf numFmtId="0" fontId="132" fillId="0" borderId="26" xfId="1614" applyFont="1" applyBorder="1" applyAlignment="1">
      <alignment horizontal="center" vertical="center"/>
    </xf>
    <xf numFmtId="37" fontId="134" fillId="0" borderId="27" xfId="1614" applyNumberFormat="1" applyFont="1" applyBorder="1" applyAlignment="1">
      <alignment horizontal="center"/>
    </xf>
    <xf numFmtId="37" fontId="132" fillId="0" borderId="27" xfId="1614" applyNumberFormat="1" applyFont="1" applyBorder="1" applyAlignment="1">
      <alignment horizontal="center"/>
    </xf>
    <xf numFmtId="0" fontId="132" fillId="0" borderId="28" xfId="1614" applyFont="1" applyBorder="1" applyAlignment="1">
      <alignment horizontal="center" vertical="center"/>
    </xf>
    <xf numFmtId="37" fontId="134" fillId="0" borderId="29" xfId="1614" applyNumberFormat="1" applyFont="1" applyBorder="1" applyAlignment="1">
      <alignment horizontal="center"/>
    </xf>
    <xf numFmtId="37" fontId="132" fillId="0" borderId="29" xfId="1614" applyNumberFormat="1" applyFont="1" applyBorder="1" applyAlignment="1">
      <alignment horizontal="center"/>
    </xf>
    <xf numFmtId="37" fontId="138" fillId="0" borderId="30" xfId="1614" applyNumberFormat="1" applyFont="1" applyBorder="1" applyAlignment="1">
      <alignment horizontal="center"/>
    </xf>
    <xf numFmtId="37" fontId="138" fillId="0" borderId="32" xfId="1614" applyNumberFormat="1" applyFont="1" applyBorder="1" applyAlignment="1">
      <alignment horizontal="center"/>
    </xf>
    <xf numFmtId="0" fontId="138" fillId="0" borderId="34" xfId="1614" applyFont="1" applyBorder="1" applyAlignment="1">
      <alignment vertical="center"/>
    </xf>
    <xf numFmtId="0" fontId="132" fillId="0" borderId="19" xfId="1614" applyFont="1" applyBorder="1"/>
    <xf numFmtId="0" fontId="132" fillId="0" borderId="19" xfId="1614" applyFont="1" applyBorder="1" applyAlignment="1">
      <alignment horizontal="center"/>
    </xf>
    <xf numFmtId="0" fontId="132" fillId="0" borderId="19" xfId="1614" applyFont="1" applyBorder="1" applyAlignment="1">
      <alignment horizontal="right"/>
    </xf>
    <xf numFmtId="0" fontId="132" fillId="0" borderId="31" xfId="1614" applyFont="1" applyBorder="1" applyAlignment="1">
      <alignment horizontal="right"/>
    </xf>
    <xf numFmtId="0" fontId="130" fillId="0" borderId="0" xfId="1614" applyFont="1" applyAlignment="1">
      <alignment horizontal="left" vertical="center"/>
    </xf>
    <xf numFmtId="0" fontId="130" fillId="0" borderId="0" xfId="1614" applyFont="1" applyAlignment="1">
      <alignment vertical="center"/>
    </xf>
    <xf numFmtId="0" fontId="137" fillId="0" borderId="0" xfId="1614" applyFont="1" applyAlignment="1">
      <alignment horizontal="center" vertical="center"/>
    </xf>
    <xf numFmtId="165" fontId="137" fillId="0" borderId="0" xfId="1652" applyNumberFormat="1" applyFont="1" applyAlignment="1">
      <alignment vertical="center"/>
    </xf>
    <xf numFmtId="0" fontId="132" fillId="0" borderId="0" xfId="1652" applyFont="1" applyAlignment="1">
      <alignment horizontal="right"/>
    </xf>
    <xf numFmtId="0" fontId="139" fillId="0" borderId="0" xfId="1644" applyFont="1" applyAlignment="1">
      <alignment horizontal="center" vertical="center"/>
    </xf>
    <xf numFmtId="0" fontId="137" fillId="0" borderId="0" xfId="1652" applyFont="1" applyAlignment="1">
      <alignment vertical="center"/>
    </xf>
    <xf numFmtId="0" fontId="140" fillId="39" borderId="59" xfId="2670" applyFont="1" applyFill="1" applyBorder="1" applyAlignment="1">
      <alignment horizontal="left" vertical="center"/>
    </xf>
    <xf numFmtId="0" fontId="140" fillId="39" borderId="60" xfId="2670" applyFont="1" applyFill="1" applyBorder="1" applyAlignment="1">
      <alignment horizontal="center" vertical="center"/>
    </xf>
    <xf numFmtId="0" fontId="140" fillId="39" borderId="62" xfId="2670" applyFont="1" applyFill="1" applyBorder="1" applyAlignment="1">
      <alignment horizontal="left" vertical="center"/>
    </xf>
    <xf numFmtId="0" fontId="140" fillId="39" borderId="58" xfId="2670" applyFont="1" applyFill="1" applyBorder="1" applyAlignment="1">
      <alignment horizontal="center" vertical="center"/>
    </xf>
    <xf numFmtId="0" fontId="140" fillId="39" borderId="64" xfId="2670" applyFont="1" applyFill="1" applyBorder="1" applyAlignment="1">
      <alignment horizontal="left" vertical="center"/>
    </xf>
    <xf numFmtId="0" fontId="140" fillId="39" borderId="65" xfId="2670" applyFont="1" applyFill="1" applyBorder="1" applyAlignment="1">
      <alignment horizontal="center" vertical="center"/>
    </xf>
    <xf numFmtId="167" fontId="122" fillId="40" borderId="61" xfId="2672" applyFont="1" applyFill="1" applyBorder="1" applyAlignment="1" applyProtection="1">
      <alignment horizontal="right" vertical="center" wrapText="1"/>
      <protection locked="0"/>
    </xf>
    <xf numFmtId="167" fontId="122" fillId="40" borderId="63" xfId="2672" applyFont="1" applyFill="1" applyBorder="1" applyAlignment="1" applyProtection="1">
      <alignment horizontal="right" vertical="center"/>
      <protection locked="0"/>
    </xf>
    <xf numFmtId="169" fontId="122" fillId="40" borderId="63" xfId="2672" applyNumberFormat="1" applyFont="1" applyFill="1" applyBorder="1" applyAlignment="1" applyProtection="1">
      <alignment horizontal="right" vertical="center"/>
      <protection locked="0"/>
    </xf>
    <xf numFmtId="169" fontId="122" fillId="40" borderId="66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51" xfId="2673" applyFont="1" applyBorder="1" applyAlignment="1">
      <alignment horizontal="center" vertical="center" wrapText="1"/>
    </xf>
    <xf numFmtId="0" fontId="143" fillId="0" borderId="0" xfId="2673" applyFont="1" applyAlignment="1">
      <alignment horizontal="center" vertical="center" wrapText="1"/>
    </xf>
    <xf numFmtId="0" fontId="144" fillId="0" borderId="0" xfId="2673" applyFont="1" applyAlignment="1">
      <alignment vertical="center" wrapText="1"/>
    </xf>
    <xf numFmtId="0" fontId="145" fillId="0" borderId="0" xfId="2673" applyFont="1" applyAlignment="1">
      <alignment vertical="center" wrapText="1"/>
    </xf>
    <xf numFmtId="0" fontId="128" fillId="35" borderId="70" xfId="2673" applyFont="1" applyFill="1" applyBorder="1" applyAlignment="1">
      <alignment vertical="center" wrapText="1"/>
    </xf>
    <xf numFmtId="0" fontId="128" fillId="43" borderId="70" xfId="2673" applyFont="1" applyFill="1" applyBorder="1" applyAlignment="1">
      <alignment vertical="center" wrapText="1"/>
    </xf>
    <xf numFmtId="0" fontId="142" fillId="0" borderId="0" xfId="2673" applyFont="1" applyAlignment="1">
      <alignment vertical="center" wrapText="1"/>
    </xf>
    <xf numFmtId="0" fontId="148" fillId="0" borderId="0" xfId="2673" applyFont="1" applyAlignment="1">
      <alignment horizontal="center" vertical="center" wrapText="1"/>
    </xf>
    <xf numFmtId="1" fontId="149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17" fillId="35" borderId="32" xfId="2673" applyFont="1" applyFill="1" applyBorder="1" applyAlignment="1">
      <alignment vertical="center" wrapText="1"/>
    </xf>
    <xf numFmtId="0" fontId="117" fillId="43" borderId="32" xfId="2673" applyFont="1" applyFill="1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2" fontId="117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2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7" fillId="0" borderId="0" xfId="2675" applyFont="1" applyFill="1" applyBorder="1" applyAlignment="1">
      <alignment horizontal="center" vertical="center" wrapText="1"/>
    </xf>
    <xf numFmtId="1" fontId="117" fillId="0" borderId="45" xfId="2673" applyNumberFormat="1" applyFont="1" applyBorder="1" applyAlignment="1">
      <alignment vertical="center" wrapText="1"/>
    </xf>
    <xf numFmtId="0" fontId="150" fillId="0" borderId="0" xfId="2673" applyFont="1" applyAlignment="1">
      <alignment vertical="center" wrapText="1"/>
    </xf>
    <xf numFmtId="0" fontId="150" fillId="0" borderId="0" xfId="2673" applyFont="1" applyAlignment="1">
      <alignment horizontal="center" vertical="center" wrapText="1"/>
    </xf>
    <xf numFmtId="2" fontId="150" fillId="0" borderId="0" xfId="2673" applyNumberFormat="1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51" fillId="0" borderId="0" xfId="2673" applyFont="1" applyAlignment="1">
      <alignment vertical="center" wrapText="1"/>
    </xf>
    <xf numFmtId="0" fontId="128" fillId="35" borderId="46" xfId="2673" applyFont="1" applyFill="1" applyBorder="1" applyAlignment="1">
      <alignment vertical="center" wrapText="1"/>
    </xf>
    <xf numFmtId="0" fontId="128" fillId="0" borderId="48" xfId="2673" applyFont="1" applyBorder="1" applyAlignment="1">
      <alignment horizontal="center" vertical="center" wrapText="1"/>
    </xf>
    <xf numFmtId="0" fontId="128" fillId="35" borderId="44" xfId="2673" applyFont="1" applyFill="1" applyBorder="1" applyAlignment="1">
      <alignment vertical="center" wrapText="1"/>
    </xf>
    <xf numFmtId="1" fontId="117" fillId="0" borderId="50" xfId="2673" applyNumberFormat="1" applyFont="1" applyBorder="1" applyAlignment="1">
      <alignment vertical="center" wrapText="1"/>
    </xf>
    <xf numFmtId="0" fontId="117" fillId="35" borderId="44" xfId="2673" applyFont="1" applyFill="1" applyBorder="1" applyAlignment="1">
      <alignment vertical="center" wrapText="1"/>
    </xf>
    <xf numFmtId="0" fontId="117" fillId="35" borderId="74" xfId="2673" applyFont="1" applyFill="1" applyBorder="1" applyAlignment="1">
      <alignment vertical="center" wrapText="1"/>
    </xf>
    <xf numFmtId="0" fontId="104" fillId="0" borderId="52" xfId="2673" applyFont="1" applyBorder="1" applyAlignment="1">
      <alignment horizontal="center" vertical="center" wrapText="1"/>
    </xf>
    <xf numFmtId="0" fontId="128" fillId="0" borderId="46" xfId="2673" applyFont="1" applyBorder="1" applyAlignment="1">
      <alignment vertical="center" wrapText="1"/>
    </xf>
    <xf numFmtId="0" fontId="128" fillId="0" borderId="44" xfId="2673" applyFont="1" applyBorder="1" applyAlignment="1">
      <alignment vertical="center" wrapText="1"/>
    </xf>
    <xf numFmtId="0" fontId="117" fillId="0" borderId="44" xfId="2673" applyFont="1" applyBorder="1" applyAlignment="1">
      <alignment vertical="center" wrapText="1"/>
    </xf>
    <xf numFmtId="0" fontId="117" fillId="0" borderId="7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33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13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26" fillId="47" borderId="0" xfId="2672" applyNumberFormat="1" applyFont="1" applyFill="1" applyBorder="1" applyAlignment="1" applyProtection="1">
      <alignment horizontal="right" vertical="center"/>
    </xf>
    <xf numFmtId="0" fontId="51" fillId="0" borderId="0" xfId="1614" applyFont="1" applyAlignment="1">
      <alignment horizontal="left" vertical="center"/>
    </xf>
    <xf numFmtId="0" fontId="132" fillId="0" borderId="21" xfId="1653" applyFont="1" applyFill="1" applyBorder="1" applyAlignment="1">
      <alignment horizontal="center" vertical="center"/>
    </xf>
    <xf numFmtId="3" fontId="137" fillId="0" borderId="21" xfId="1614" applyNumberFormat="1" applyFont="1" applyFill="1" applyBorder="1" applyAlignment="1">
      <alignment horizontal="center" vertical="center"/>
    </xf>
    <xf numFmtId="0" fontId="137" fillId="0" borderId="21" xfId="1615" applyFont="1" applyFill="1" applyBorder="1" applyAlignment="1">
      <alignment horizontal="center" vertical="center"/>
    </xf>
    <xf numFmtId="20" fontId="154" fillId="33" borderId="101" xfId="0" applyNumberFormat="1" applyFont="1" applyFill="1" applyBorder="1" applyAlignment="1">
      <alignment horizontal="center"/>
    </xf>
    <xf numFmtId="0" fontId="154" fillId="33" borderId="26" xfId="0" applyFont="1" applyFill="1" applyBorder="1" applyAlignment="1">
      <alignment horizontal="center"/>
    </xf>
    <xf numFmtId="0" fontId="154" fillId="33" borderId="36" xfId="0" applyFont="1" applyFill="1" applyBorder="1" applyAlignment="1">
      <alignment horizontal="center"/>
    </xf>
    <xf numFmtId="0" fontId="154" fillId="33" borderId="28" xfId="0" applyFont="1" applyFill="1" applyBorder="1" applyAlignment="1">
      <alignment horizontal="center"/>
    </xf>
    <xf numFmtId="0" fontId="158" fillId="33" borderId="18" xfId="0" applyFont="1" applyFill="1" applyBorder="1" applyAlignment="1">
      <alignment horizontal="left"/>
    </xf>
    <xf numFmtId="0" fontId="154" fillId="33" borderId="37" xfId="0" applyFont="1" applyFill="1" applyBorder="1" applyAlignment="1">
      <alignment horizontal="center"/>
    </xf>
    <xf numFmtId="0" fontId="157" fillId="33" borderId="0" xfId="0" applyFont="1" applyFill="1" applyAlignment="1">
      <alignment horizontal="center"/>
    </xf>
    <xf numFmtId="0" fontId="159" fillId="33" borderId="28" xfId="0" applyFont="1" applyFill="1" applyBorder="1" applyAlignment="1">
      <alignment horizontal="center"/>
    </xf>
    <xf numFmtId="0" fontId="159" fillId="33" borderId="0" xfId="0" applyFont="1" applyFill="1" applyAlignment="1">
      <alignment horizontal="center"/>
    </xf>
    <xf numFmtId="0" fontId="161" fillId="33" borderId="81" xfId="0" applyFont="1" applyFill="1" applyBorder="1" applyAlignment="1">
      <alignment horizontal="center" vertical="center"/>
    </xf>
    <xf numFmtId="0" fontId="161" fillId="33" borderId="82" xfId="0" applyFont="1" applyFill="1" applyBorder="1" applyAlignment="1">
      <alignment horizontal="center" vertical="center"/>
    </xf>
    <xf numFmtId="0" fontId="163" fillId="33" borderId="85" xfId="0" applyFont="1" applyFill="1" applyBorder="1" applyAlignment="1">
      <alignment horizontal="center" vertical="center"/>
    </xf>
    <xf numFmtId="0" fontId="161" fillId="33" borderId="86" xfId="0" applyFont="1" applyFill="1" applyBorder="1" applyAlignment="1">
      <alignment horizontal="center" vertical="center"/>
    </xf>
    <xf numFmtId="0" fontId="164" fillId="33" borderId="0" xfId="0" applyFont="1" applyFill="1" applyAlignment="1">
      <alignment horizontal="center"/>
    </xf>
    <xf numFmtId="0" fontId="163" fillId="33" borderId="91" xfId="0" applyFont="1" applyFill="1" applyBorder="1" applyAlignment="1">
      <alignment horizontal="center" vertical="center"/>
    </xf>
    <xf numFmtId="0" fontId="165" fillId="33" borderId="94" xfId="0" applyFont="1" applyFill="1" applyBorder="1" applyAlignment="1">
      <alignment horizontal="center" vertical="top" wrapText="1"/>
    </xf>
    <xf numFmtId="0" fontId="165" fillId="33" borderId="95" xfId="0" applyFont="1" applyFill="1" applyBorder="1" applyAlignment="1">
      <alignment horizontal="center" vertical="top" wrapText="1"/>
    </xf>
    <xf numFmtId="0" fontId="154" fillId="33" borderId="40" xfId="0" applyFont="1" applyFill="1" applyBorder="1" applyAlignment="1">
      <alignment horizontal="center"/>
    </xf>
    <xf numFmtId="0" fontId="165" fillId="33" borderId="28" xfId="0" applyFont="1" applyFill="1" applyBorder="1" applyAlignment="1">
      <alignment horizontal="center"/>
    </xf>
    <xf numFmtId="0" fontId="165" fillId="33" borderId="0" xfId="0" applyFont="1" applyFill="1" applyAlignment="1">
      <alignment horizontal="center"/>
    </xf>
    <xf numFmtId="0" fontId="154" fillId="33" borderId="40" xfId="0" applyFont="1" applyFill="1" applyBorder="1" applyAlignment="1">
      <alignment horizontal="center" vertical="center" wrapText="1"/>
    </xf>
    <xf numFmtId="0" fontId="165" fillId="33" borderId="34" xfId="0" applyFont="1" applyFill="1" applyBorder="1" applyAlignment="1">
      <alignment horizontal="center"/>
    </xf>
    <xf numFmtId="0" fontId="165" fillId="33" borderId="19" xfId="0" applyFont="1" applyFill="1" applyBorder="1" applyAlignment="1">
      <alignment horizontal="center"/>
    </xf>
    <xf numFmtId="0" fontId="154" fillId="33" borderId="19" xfId="0" applyFont="1" applyFill="1" applyBorder="1" applyAlignment="1">
      <alignment horizontal="center"/>
    </xf>
    <xf numFmtId="0" fontId="154" fillId="33" borderId="96" xfId="0" applyFont="1" applyFill="1" applyBorder="1" applyAlignment="1">
      <alignment horizontal="center"/>
    </xf>
    <xf numFmtId="0" fontId="154" fillId="33" borderId="99" xfId="0" applyFont="1" applyFill="1" applyBorder="1" applyAlignment="1">
      <alignment horizontal="center" vertical="top" wrapText="1"/>
    </xf>
    <xf numFmtId="0" fontId="154" fillId="33" borderId="101" xfId="0" applyFont="1" applyFill="1" applyBorder="1" applyAlignment="1">
      <alignment vertical="top" wrapText="1"/>
    </xf>
    <xf numFmtId="0" fontId="154" fillId="33" borderId="100" xfId="0" applyFont="1" applyFill="1" applyBorder="1" applyAlignment="1">
      <alignment vertical="top" wrapText="1"/>
    </xf>
    <xf numFmtId="49" fontId="154" fillId="33" borderId="99" xfId="0" applyNumberFormat="1" applyFont="1" applyFill="1" applyBorder="1" applyAlignment="1">
      <alignment horizontal="center" vertical="top" wrapText="1"/>
    </xf>
    <xf numFmtId="49" fontId="154" fillId="33" borderId="102" xfId="0" applyNumberFormat="1" applyFont="1" applyFill="1" applyBorder="1" applyAlignment="1">
      <alignment horizontal="center" vertical="top" wrapText="1"/>
    </xf>
    <xf numFmtId="0" fontId="154" fillId="33" borderId="101" xfId="0" applyFont="1" applyFill="1" applyBorder="1" applyAlignment="1">
      <alignment horizontal="center" vertical="center"/>
    </xf>
    <xf numFmtId="0" fontId="154" fillId="33" borderId="100" xfId="0" applyFont="1" applyFill="1" applyBorder="1" applyAlignment="1">
      <alignment horizontal="center" vertical="center"/>
    </xf>
    <xf numFmtId="0" fontId="154" fillId="33" borderId="105" xfId="0" applyFont="1" applyFill="1" applyBorder="1" applyAlignment="1">
      <alignment horizontal="center"/>
    </xf>
    <xf numFmtId="0" fontId="154" fillId="33" borderId="101" xfId="0" applyFont="1" applyFill="1" applyBorder="1" applyAlignment="1">
      <alignment horizontal="center"/>
    </xf>
    <xf numFmtId="0" fontId="154" fillId="33" borderId="100" xfId="0" applyFont="1" applyFill="1" applyBorder="1" applyAlignment="1">
      <alignment horizontal="center"/>
    </xf>
    <xf numFmtId="0" fontId="157" fillId="0" borderId="100" xfId="1450" applyFont="1" applyBorder="1" applyAlignment="1">
      <alignment horizontal="center"/>
    </xf>
    <xf numFmtId="0" fontId="154" fillId="33" borderId="102" xfId="0" applyFont="1" applyFill="1" applyBorder="1" applyAlignment="1">
      <alignment horizontal="center" vertical="top" wrapText="1"/>
    </xf>
    <xf numFmtId="3" fontId="44" fillId="0" borderId="0" xfId="1614" applyNumberFormat="1" applyFont="1" applyAlignment="1">
      <alignment horizontal="center" vertical="center"/>
    </xf>
    <xf numFmtId="0" fontId="38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0" fontId="43" fillId="0" borderId="21" xfId="1451" applyFont="1" applyBorder="1" applyAlignment="1">
      <alignment horizontal="left" vertical="center" wrapText="1"/>
    </xf>
    <xf numFmtId="0" fontId="166" fillId="0" borderId="26" xfId="1451" applyFont="1" applyBorder="1"/>
    <xf numFmtId="0" fontId="166" fillId="0" borderId="36" xfId="1451" applyFont="1" applyBorder="1"/>
    <xf numFmtId="0" fontId="166" fillId="0" borderId="43" xfId="1451" applyFont="1" applyBorder="1"/>
    <xf numFmtId="0" fontId="166" fillId="0" borderId="28" xfId="1451" applyFont="1" applyBorder="1"/>
    <xf numFmtId="0" fontId="166" fillId="0" borderId="37" xfId="1451" applyFont="1" applyBorder="1"/>
    <xf numFmtId="0" fontId="158" fillId="0" borderId="37" xfId="1451" applyFont="1" applyBorder="1" applyAlignment="1">
      <alignment vertical="center"/>
    </xf>
    <xf numFmtId="0" fontId="166" fillId="0" borderId="34" xfId="1451" applyFont="1" applyBorder="1"/>
    <xf numFmtId="0" fontId="166" fillId="0" borderId="19" xfId="1451" applyFont="1" applyBorder="1"/>
    <xf numFmtId="0" fontId="158" fillId="0" borderId="19" xfId="1451" applyFont="1" applyBorder="1" applyAlignment="1">
      <alignment vertical="center"/>
    </xf>
    <xf numFmtId="0" fontId="158" fillId="0" borderId="19" xfId="1451" applyFont="1" applyBorder="1" applyAlignment="1">
      <alignment horizontal="center" vertical="center"/>
    </xf>
    <xf numFmtId="0" fontId="158" fillId="0" borderId="31" xfId="1451" applyFont="1" applyBorder="1" applyAlignment="1">
      <alignment vertical="center"/>
    </xf>
    <xf numFmtId="0" fontId="166" fillId="33" borderId="0" xfId="1451" applyFont="1" applyFill="1"/>
    <xf numFmtId="0" fontId="166" fillId="33" borderId="26" xfId="1451" applyFont="1" applyFill="1" applyBorder="1"/>
    <xf numFmtId="0" fontId="166" fillId="33" borderId="36" xfId="1451" applyFont="1" applyFill="1" applyBorder="1"/>
    <xf numFmtId="0" fontId="166" fillId="33" borderId="43" xfId="1451" applyFont="1" applyFill="1" applyBorder="1"/>
    <xf numFmtId="0" fontId="166" fillId="33" borderId="28" xfId="1451" applyFont="1" applyFill="1" applyBorder="1"/>
    <xf numFmtId="0" fontId="166" fillId="33" borderId="37" xfId="1451" applyFont="1" applyFill="1" applyBorder="1"/>
    <xf numFmtId="0" fontId="168" fillId="33" borderId="0" xfId="1451" applyFont="1" applyFill="1" applyAlignment="1">
      <alignment vertical="center"/>
    </xf>
    <xf numFmtId="0" fontId="167" fillId="33" borderId="0" xfId="1451" applyFont="1" applyFill="1" applyAlignment="1">
      <alignment vertical="center"/>
    </xf>
    <xf numFmtId="0" fontId="171" fillId="33" borderId="0" xfId="1451" applyFont="1" applyFill="1" applyAlignment="1">
      <alignment horizontal="center" vertical="center"/>
    </xf>
    <xf numFmtId="0" fontId="172" fillId="33" borderId="0" xfId="1451" applyFont="1" applyFill="1"/>
    <xf numFmtId="0" fontId="173" fillId="33" borderId="0" xfId="1451" applyFont="1" applyFill="1"/>
    <xf numFmtId="0" fontId="158" fillId="33" borderId="0" xfId="1451" applyFont="1" applyFill="1" applyAlignment="1">
      <alignment vertical="center"/>
    </xf>
    <xf numFmtId="0" fontId="158" fillId="33" borderId="37" xfId="1451" applyFont="1" applyFill="1" applyBorder="1" applyAlignment="1">
      <alignment vertical="center"/>
    </xf>
    <xf numFmtId="0" fontId="173" fillId="33" borderId="0" xfId="1451" applyFont="1" applyFill="1" applyAlignment="1">
      <alignment horizontal="center"/>
    </xf>
    <xf numFmtId="0" fontId="158" fillId="33" borderId="0" xfId="1451" applyFont="1" applyFill="1" applyAlignment="1">
      <alignment horizontal="center" vertical="center"/>
    </xf>
    <xf numFmtId="0" fontId="158" fillId="33" borderId="37" xfId="1451" applyFont="1" applyFill="1" applyBorder="1" applyAlignment="1">
      <alignment horizontal="center" vertical="center"/>
    </xf>
    <xf numFmtId="0" fontId="174" fillId="33" borderId="0" xfId="1451" applyFont="1" applyFill="1" applyAlignment="1">
      <alignment vertical="center"/>
    </xf>
    <xf numFmtId="0" fontId="174" fillId="33" borderId="37" xfId="1451" applyFont="1" applyFill="1" applyBorder="1" applyAlignment="1">
      <alignment vertical="center"/>
    </xf>
    <xf numFmtId="0" fontId="166" fillId="33" borderId="34" xfId="1451" applyFont="1" applyFill="1" applyBorder="1"/>
    <xf numFmtId="0" fontId="166" fillId="33" borderId="19" xfId="1451" applyFont="1" applyFill="1" applyBorder="1"/>
    <xf numFmtId="0" fontId="158" fillId="33" borderId="19" xfId="1451" applyFont="1" applyFill="1" applyBorder="1" applyAlignment="1">
      <alignment vertical="center"/>
    </xf>
    <xf numFmtId="0" fontId="158" fillId="33" borderId="19" xfId="1451" applyFont="1" applyFill="1" applyBorder="1" applyAlignment="1">
      <alignment horizontal="center" vertical="center"/>
    </xf>
    <xf numFmtId="0" fontId="158" fillId="33" borderId="31" xfId="1451" applyFont="1" applyFill="1" applyBorder="1" applyAlignment="1">
      <alignment vertical="center"/>
    </xf>
    <xf numFmtId="0" fontId="166" fillId="33" borderId="31" xfId="1451" applyFont="1" applyFill="1" applyBorder="1"/>
    <xf numFmtId="0" fontId="154" fillId="33" borderId="0" xfId="0" applyFont="1" applyFill="1" applyAlignment="1">
      <alignment horizontal="center"/>
    </xf>
    <xf numFmtId="0" fontId="131" fillId="0" borderId="21" xfId="1615" applyFont="1" applyBorder="1" applyAlignment="1">
      <alignment horizontal="left" vertical="center" wrapText="1"/>
    </xf>
    <xf numFmtId="0" fontId="131" fillId="0" borderId="20" xfId="1653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137" fillId="0" borderId="21" xfId="1615" applyFont="1" applyBorder="1" applyAlignment="1">
      <alignment horizontal="center" vertical="center"/>
    </xf>
    <xf numFmtId="0" fontId="136" fillId="0" borderId="20" xfId="1653" applyFont="1" applyBorder="1" applyAlignment="1">
      <alignment horizontal="center" vertical="center"/>
    </xf>
    <xf numFmtId="0" fontId="132" fillId="0" borderId="20" xfId="1653" applyFont="1" applyBorder="1" applyAlignment="1">
      <alignment horizontal="center" vertical="center"/>
    </xf>
    <xf numFmtId="0" fontId="132" fillId="0" borderId="20" xfId="1652" applyFont="1" applyBorder="1" applyAlignment="1">
      <alignment horizontal="center" vertical="center"/>
    </xf>
    <xf numFmtId="0" fontId="136" fillId="0" borderId="20" xfId="1652" applyFont="1" applyBorder="1" applyAlignment="1">
      <alignment horizontal="center" vertical="center"/>
    </xf>
    <xf numFmtId="0" fontId="136" fillId="0" borderId="21" xfId="1652" applyFont="1" applyBorder="1" applyAlignment="1">
      <alignment vertical="center" wrapText="1"/>
    </xf>
    <xf numFmtId="0" fontId="166" fillId="0" borderId="0" xfId="1451" applyFont="1"/>
    <xf numFmtId="0" fontId="168" fillId="0" borderId="0" xfId="1451" applyFont="1" applyAlignment="1">
      <alignment vertical="center"/>
    </xf>
    <xf numFmtId="0" fontId="169" fillId="0" borderId="0" xfId="1451" applyFont="1"/>
    <xf numFmtId="0" fontId="167" fillId="0" borderId="0" xfId="1451" applyFont="1" applyAlignment="1">
      <alignment vertical="center"/>
    </xf>
    <xf numFmtId="0" fontId="171" fillId="0" borderId="0" xfId="1451" applyFont="1" applyAlignment="1">
      <alignment horizontal="center" vertical="center"/>
    </xf>
    <xf numFmtId="0" fontId="172" fillId="0" borderId="0" xfId="1451" applyFont="1"/>
    <xf numFmtId="0" fontId="173" fillId="0" borderId="0" xfId="1451" applyFont="1"/>
    <xf numFmtId="0" fontId="158" fillId="0" borderId="0" xfId="1451" applyFont="1" applyAlignment="1">
      <alignment vertical="center"/>
    </xf>
    <xf numFmtId="0" fontId="158" fillId="0" borderId="0" xfId="1451" applyFont="1" applyAlignment="1">
      <alignment horizontal="center" vertical="center"/>
    </xf>
    <xf numFmtId="0" fontId="166" fillId="0" borderId="0" xfId="1451" applyFont="1" applyAlignment="1">
      <alignment horizontal="center" vertical="center"/>
    </xf>
    <xf numFmtId="0" fontId="166" fillId="0" borderId="0" xfId="1451" applyFont="1" applyAlignment="1">
      <alignment horizontal="center"/>
    </xf>
    <xf numFmtId="0" fontId="167" fillId="35" borderId="0" xfId="1451" applyFont="1" applyFill="1" applyAlignment="1">
      <alignment vertical="center"/>
    </xf>
    <xf numFmtId="0" fontId="173" fillId="0" borderId="19" xfId="1451" applyFont="1" applyBorder="1" applyAlignment="1">
      <alignment horizontal="center"/>
    </xf>
    <xf numFmtId="0" fontId="173" fillId="0" borderId="19" xfId="1451" applyFont="1" applyBorder="1"/>
    <xf numFmtId="0" fontId="156" fillId="0" borderId="0" xfId="2669" applyFont="1" applyAlignment="1">
      <alignment vertical="center"/>
    </xf>
    <xf numFmtId="0" fontId="157" fillId="0" borderId="0" xfId="1450" applyFont="1" applyAlignment="1">
      <alignment horizontal="center"/>
    </xf>
    <xf numFmtId="0" fontId="113" fillId="0" borderId="20" xfId="1652" applyFont="1" applyBorder="1" applyAlignment="1">
      <alignment horizontal="center" vertical="center"/>
    </xf>
    <xf numFmtId="0" fontId="113" fillId="0" borderId="21" xfId="1652" applyFont="1" applyBorder="1" applyAlignment="1">
      <alignment horizontal="left" vertical="center" wrapText="1"/>
    </xf>
    <xf numFmtId="0" fontId="154" fillId="33" borderId="33" xfId="0" applyFont="1" applyFill="1" applyBorder="1" applyAlignment="1">
      <alignment horizontal="center" vertical="center"/>
    </xf>
    <xf numFmtId="0" fontId="154" fillId="33" borderId="110" xfId="0" applyFont="1" applyFill="1" applyBorder="1" applyAlignment="1">
      <alignment horizontal="center" vertical="center"/>
    </xf>
    <xf numFmtId="0" fontId="157" fillId="33" borderId="100" xfId="0" applyFont="1" applyFill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9" fillId="0" borderId="21" xfId="1614" applyFont="1" applyBorder="1" applyAlignment="1">
      <alignment horizontal="center" vertical="center"/>
    </xf>
    <xf numFmtId="0" fontId="43" fillId="0" borderId="21" xfId="1450" applyFont="1" applyBorder="1" applyAlignment="1">
      <alignment vertical="center" wrapText="1"/>
    </xf>
    <xf numFmtId="0" fontId="161" fillId="33" borderId="81" xfId="0" applyFont="1" applyFill="1" applyBorder="1" applyAlignment="1">
      <alignment horizontal="center" vertical="center"/>
    </xf>
    <xf numFmtId="0" fontId="161" fillId="33" borderId="79" xfId="0" applyFont="1" applyFill="1" applyBorder="1" applyAlignment="1">
      <alignment horizontal="left" vertical="center"/>
    </xf>
    <xf numFmtId="0" fontId="163" fillId="33" borderId="79" xfId="0" applyFont="1" applyFill="1" applyBorder="1" applyAlignment="1">
      <alignment horizontal="left" vertical="center"/>
    </xf>
    <xf numFmtId="0" fontId="163" fillId="33" borderId="80" xfId="0" applyFont="1" applyFill="1" applyBorder="1" applyAlignment="1">
      <alignment horizontal="left" vertical="center"/>
    </xf>
    <xf numFmtId="0" fontId="161" fillId="33" borderId="80" xfId="0" applyFont="1" applyFill="1" applyBorder="1" applyAlignment="1">
      <alignment horizontal="left" vertical="center"/>
    </xf>
    <xf numFmtId="0" fontId="2" fillId="0" borderId="20" xfId="1652" applyFont="1" applyBorder="1" applyAlignment="1">
      <alignment horizontal="center" vertical="center"/>
    </xf>
    <xf numFmtId="0" fontId="43" fillId="0" borderId="21" xfId="0" applyFont="1" applyBorder="1" applyAlignment="1">
      <alignment horizontal="left" vertical="center" wrapText="1"/>
    </xf>
    <xf numFmtId="0" fontId="11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54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0" xfId="1615" applyNumberFormat="1" applyFont="1" applyFill="1" applyBorder="1" applyAlignment="1">
      <alignment horizontal="center" vertical="center"/>
    </xf>
    <xf numFmtId="3" fontId="42" fillId="31" borderId="41" xfId="1615" applyNumberFormat="1" applyFont="1" applyFill="1" applyBorder="1" applyAlignment="1">
      <alignment horizontal="center" vertical="center"/>
    </xf>
    <xf numFmtId="3" fontId="42" fillId="31" borderId="55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9" fillId="0" borderId="46" xfId="1614" applyFont="1" applyBorder="1" applyAlignment="1">
      <alignment horizontal="center" vertical="center"/>
    </xf>
    <xf numFmtId="0" fontId="49" fillId="0" borderId="44" xfId="1614" applyFont="1" applyBorder="1" applyAlignment="1">
      <alignment horizontal="center" vertical="center"/>
    </xf>
    <xf numFmtId="0" fontId="49" fillId="0" borderId="47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48" xfId="1614" applyFont="1" applyBorder="1" applyAlignment="1">
      <alignment horizontal="center" vertical="center"/>
    </xf>
    <xf numFmtId="0" fontId="51" fillId="0" borderId="3" xfId="1614" applyFont="1" applyBorder="1" applyAlignment="1">
      <alignment horizontal="center" vertical="center"/>
    </xf>
    <xf numFmtId="0" fontId="49" fillId="0" borderId="47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49" xfId="1614" applyFont="1" applyBorder="1" applyAlignment="1">
      <alignment horizontal="center" vertical="center"/>
    </xf>
    <xf numFmtId="0" fontId="46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3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143" fillId="42" borderId="67" xfId="2673" applyFont="1" applyFill="1" applyBorder="1" applyAlignment="1">
      <alignment horizontal="center" vertical="center" wrapText="1"/>
    </xf>
    <xf numFmtId="0" fontId="143" fillId="42" borderId="68" xfId="2673" applyFont="1" applyFill="1" applyBorder="1" applyAlignment="1">
      <alignment horizontal="center" vertical="center" wrapText="1"/>
    </xf>
    <xf numFmtId="0" fontId="143" fillId="42" borderId="69" xfId="2673" applyFont="1" applyFill="1" applyBorder="1" applyAlignment="1">
      <alignment horizontal="center" vertical="center" wrapText="1"/>
    </xf>
    <xf numFmtId="43" fontId="128" fillId="43" borderId="7" xfId="2673" applyNumberFormat="1" applyFont="1" applyFill="1" applyBorder="1" applyAlignment="1">
      <alignment horizontal="center" vertical="center" wrapText="1"/>
    </xf>
    <xf numFmtId="0" fontId="128" fillId="43" borderId="50" xfId="2673" applyFont="1" applyFill="1" applyBorder="1" applyAlignment="1">
      <alignment horizontal="center" vertical="center" wrapText="1"/>
    </xf>
    <xf numFmtId="1" fontId="117" fillId="43" borderId="7" xfId="2673" applyNumberFormat="1" applyFont="1" applyFill="1" applyBorder="1" applyAlignment="1">
      <alignment horizontal="center" vertical="center" wrapText="1"/>
    </xf>
    <xf numFmtId="1" fontId="117" fillId="43" borderId="50" xfId="2673" applyNumberFormat="1" applyFont="1" applyFill="1" applyBorder="1" applyAlignment="1">
      <alignment horizontal="center" vertical="center" wrapText="1"/>
    </xf>
    <xf numFmtId="0" fontId="117" fillId="43" borderId="7" xfId="2673" applyFont="1" applyFill="1" applyBorder="1" applyAlignment="1">
      <alignment horizontal="center" vertical="center" wrapText="1"/>
    </xf>
    <xf numFmtId="0" fontId="117" fillId="43" borderId="50" xfId="2673" applyFont="1" applyFill="1" applyBorder="1" applyAlignment="1">
      <alignment horizontal="center" vertical="center" wrapText="1"/>
    </xf>
    <xf numFmtId="1" fontId="146" fillId="44" borderId="45" xfId="2673" applyNumberFormat="1" applyFont="1" applyFill="1" applyBorder="1" applyAlignment="1">
      <alignment horizontal="center" vertical="center" wrapText="1"/>
    </xf>
    <xf numFmtId="1" fontId="146" fillId="44" borderId="50" xfId="2673" applyNumberFormat="1" applyFont="1" applyFill="1" applyBorder="1" applyAlignment="1">
      <alignment horizontal="center" vertical="center" wrapText="1"/>
    </xf>
    <xf numFmtId="2" fontId="117" fillId="43" borderId="51" xfId="2673" applyNumberFormat="1" applyFont="1" applyFill="1" applyBorder="1" applyAlignment="1">
      <alignment horizontal="center" vertical="center" wrapText="1"/>
    </xf>
    <xf numFmtId="2" fontId="117" fillId="43" borderId="71" xfId="2673" applyNumberFormat="1" applyFont="1" applyFill="1" applyBorder="1" applyAlignment="1">
      <alignment horizontal="center" vertical="center" wrapText="1"/>
    </xf>
    <xf numFmtId="43" fontId="146" fillId="44" borderId="75" xfId="2673" applyNumberFormat="1" applyFont="1" applyFill="1" applyBorder="1" applyAlignment="1">
      <alignment horizontal="center" vertical="center" wrapText="1"/>
    </xf>
    <xf numFmtId="43" fontId="146" fillId="44" borderId="69" xfId="2673" applyNumberFormat="1" applyFont="1" applyFill="1" applyBorder="1" applyAlignment="1">
      <alignment horizontal="center" vertical="center" wrapText="1"/>
    </xf>
    <xf numFmtId="2" fontId="117" fillId="35" borderId="3" xfId="2673" applyNumberFormat="1" applyFont="1" applyFill="1" applyBorder="1" applyAlignment="1">
      <alignment horizontal="center" vertical="center" wrapText="1"/>
    </xf>
    <xf numFmtId="2" fontId="117" fillId="35" borderId="39" xfId="2673" applyNumberFormat="1" applyFont="1" applyFill="1" applyBorder="1" applyAlignment="1">
      <alignment horizontal="center" vertical="center" wrapText="1"/>
    </xf>
    <xf numFmtId="2" fontId="117" fillId="0" borderId="3" xfId="2673" applyNumberFormat="1" applyFont="1" applyBorder="1" applyAlignment="1">
      <alignment horizontal="center" vertical="center" wrapText="1"/>
    </xf>
    <xf numFmtId="2" fontId="117" fillId="0" borderId="39" xfId="2673" applyNumberFormat="1" applyFont="1" applyBorder="1" applyAlignment="1">
      <alignment horizontal="center" vertical="center" wrapText="1"/>
    </xf>
    <xf numFmtId="0" fontId="146" fillId="0" borderId="45" xfId="2673" applyFont="1" applyBorder="1" applyAlignment="1">
      <alignment horizontal="center" vertical="center" wrapText="1"/>
    </xf>
    <xf numFmtId="0" fontId="146" fillId="0" borderId="50" xfId="2673" applyFont="1" applyBorder="1" applyAlignment="1">
      <alignment horizontal="center" vertical="center" wrapText="1"/>
    </xf>
    <xf numFmtId="0" fontId="146" fillId="44" borderId="3" xfId="2673" applyFont="1" applyFill="1" applyBorder="1" applyAlignment="1">
      <alignment horizontal="center" vertical="center" wrapText="1"/>
    </xf>
    <xf numFmtId="0" fontId="146" fillId="44" borderId="39" xfId="2673" applyFont="1" applyFill="1" applyBorder="1" applyAlignment="1">
      <alignment horizontal="center" vertical="center" wrapText="1"/>
    </xf>
    <xf numFmtId="1" fontId="117" fillId="0" borderId="3" xfId="2673" applyNumberFormat="1" applyFont="1" applyBorder="1" applyAlignment="1">
      <alignment horizontal="center" vertical="center" wrapText="1"/>
    </xf>
    <xf numFmtId="1" fontId="117" fillId="0" borderId="39" xfId="2673" applyNumberFormat="1" applyFont="1" applyBorder="1" applyAlignment="1">
      <alignment horizontal="center" vertical="center" wrapText="1"/>
    </xf>
    <xf numFmtId="2" fontId="117" fillId="45" borderId="3" xfId="2673" applyNumberFormat="1" applyFont="1" applyFill="1" applyBorder="1" applyAlignment="1">
      <alignment horizontal="center" vertical="center" wrapText="1"/>
    </xf>
    <xf numFmtId="2" fontId="117" fillId="45" borderId="39" xfId="2673" applyNumberFormat="1" applyFont="1" applyFill="1" applyBorder="1" applyAlignment="1">
      <alignment horizontal="center" vertical="center" wrapText="1"/>
    </xf>
    <xf numFmtId="0" fontId="7" fillId="0" borderId="72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73" xfId="2673" applyBorder="1" applyAlignment="1">
      <alignment horizontal="center" vertical="center" wrapText="1"/>
    </xf>
    <xf numFmtId="9" fontId="150" fillId="0" borderId="0" xfId="2675" applyFont="1" applyFill="1" applyBorder="1" applyAlignment="1">
      <alignment horizontal="center" vertical="center" wrapText="1"/>
    </xf>
    <xf numFmtId="0" fontId="147" fillId="37" borderId="0" xfId="2673" applyFont="1" applyFill="1" applyAlignment="1">
      <alignment horizontal="left" vertical="center" wrapText="1"/>
    </xf>
    <xf numFmtId="43" fontId="128" fillId="35" borderId="7" xfId="2673" applyNumberFormat="1" applyFont="1" applyFill="1" applyBorder="1" applyAlignment="1">
      <alignment horizontal="center" vertical="center" wrapText="1"/>
    </xf>
    <xf numFmtId="0" fontId="128" fillId="35" borderId="50" xfId="2673" applyFont="1" applyFill="1" applyBorder="1" applyAlignment="1">
      <alignment horizontal="center" vertical="center" wrapText="1"/>
    </xf>
    <xf numFmtId="2" fontId="117" fillId="35" borderId="51" xfId="2673" applyNumberFormat="1" applyFont="1" applyFill="1" applyBorder="1" applyAlignment="1">
      <alignment horizontal="center" vertical="center" wrapText="1"/>
    </xf>
    <xf numFmtId="2" fontId="117" fillId="35" borderId="71" xfId="2673" applyNumberFormat="1" applyFont="1" applyFill="1" applyBorder="1" applyAlignment="1">
      <alignment horizontal="center" vertical="center" wrapText="1"/>
    </xf>
    <xf numFmtId="0" fontId="143" fillId="41" borderId="67" xfId="2673" applyFont="1" applyFill="1" applyBorder="1" applyAlignment="1">
      <alignment horizontal="center" vertical="center" wrapText="1"/>
    </xf>
    <xf numFmtId="0" fontId="143" fillId="41" borderId="68" xfId="2673" applyFont="1" applyFill="1" applyBorder="1" applyAlignment="1">
      <alignment horizontal="center" vertical="center" wrapText="1"/>
    </xf>
    <xf numFmtId="0" fontId="143" fillId="41" borderId="69" xfId="2673" applyFont="1" applyFill="1" applyBorder="1" applyAlignment="1">
      <alignment horizontal="center" vertical="center" wrapText="1"/>
    </xf>
    <xf numFmtId="0" fontId="117" fillId="35" borderId="7" xfId="2673" applyFont="1" applyFill="1" applyBorder="1" applyAlignment="1">
      <alignment horizontal="center" vertical="center" wrapText="1"/>
    </xf>
    <xf numFmtId="0" fontId="117" fillId="35" borderId="50" xfId="2673" applyFont="1" applyFill="1" applyBorder="1" applyAlignment="1">
      <alignment horizontal="center" vertical="center" wrapText="1"/>
    </xf>
    <xf numFmtId="1" fontId="128" fillId="35" borderId="7" xfId="2673" applyNumberFormat="1" applyFont="1" applyFill="1" applyBorder="1" applyAlignment="1">
      <alignment horizontal="center" vertical="center" wrapText="1"/>
    </xf>
    <xf numFmtId="1" fontId="128" fillId="35" borderId="50" xfId="2673" applyNumberFormat="1" applyFont="1" applyFill="1" applyBorder="1" applyAlignment="1">
      <alignment horizontal="center" vertical="center" wrapText="1"/>
    </xf>
    <xf numFmtId="43" fontId="128" fillId="0" borderId="75" xfId="2673" applyNumberFormat="1" applyFont="1" applyBorder="1" applyAlignment="1">
      <alignment horizontal="center" vertical="center" wrapText="1"/>
    </xf>
    <xf numFmtId="43" fontId="128" fillId="0" borderId="69" xfId="2673" applyNumberFormat="1" applyFont="1" applyBorder="1" applyAlignment="1">
      <alignment horizontal="center" vertical="center" wrapText="1"/>
    </xf>
    <xf numFmtId="9" fontId="117" fillId="0" borderId="52" xfId="2675" applyFont="1" applyFill="1" applyBorder="1" applyAlignment="1">
      <alignment horizontal="center" vertical="center" wrapText="1"/>
    </xf>
    <xf numFmtId="9" fontId="117" fillId="0" borderId="53" xfId="2675" applyFont="1" applyFill="1" applyBorder="1" applyAlignment="1">
      <alignment horizontal="center" vertical="center" wrapText="1"/>
    </xf>
    <xf numFmtId="1" fontId="128" fillId="0" borderId="98" xfId="2673" applyNumberFormat="1" applyFont="1" applyBorder="1" applyAlignment="1">
      <alignment horizontal="center" vertical="center" wrapText="1"/>
    </xf>
    <xf numFmtId="1" fontId="128" fillId="0" borderId="103" xfId="2673" applyNumberFormat="1" applyFont="1" applyBorder="1" applyAlignment="1">
      <alignment horizontal="center" vertical="center" wrapText="1"/>
    </xf>
    <xf numFmtId="9" fontId="117" fillId="35" borderId="52" xfId="2675" applyFont="1" applyFill="1" applyBorder="1" applyAlignment="1">
      <alignment horizontal="center" vertical="center" wrapText="1"/>
    </xf>
    <xf numFmtId="9" fontId="117" fillId="35" borderId="53" xfId="2675" applyFont="1" applyFill="1" applyBorder="1" applyAlignment="1">
      <alignment horizontal="center" vertical="center" wrapText="1"/>
    </xf>
    <xf numFmtId="0" fontId="8" fillId="34" borderId="56" xfId="2670" applyFill="1" applyBorder="1" applyAlignment="1">
      <alignment horizontal="center" vertical="center"/>
    </xf>
    <xf numFmtId="0" fontId="120" fillId="0" borderId="57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1" fillId="0" borderId="42" xfId="1538" applyFont="1" applyBorder="1" applyAlignment="1">
      <alignment horizontal="left"/>
    </xf>
    <xf numFmtId="0" fontId="131" fillId="0" borderId="0" xfId="1644" applyFont="1" applyAlignment="1">
      <alignment horizontal="center" vertical="center"/>
    </xf>
    <xf numFmtId="37" fontId="138" fillId="0" borderId="19" xfId="1614" applyNumberFormat="1" applyFont="1" applyBorder="1" applyAlignment="1">
      <alignment horizontal="center"/>
    </xf>
    <xf numFmtId="37" fontId="132" fillId="0" borderId="0" xfId="1614" applyNumberFormat="1" applyFont="1" applyAlignment="1">
      <alignment horizontal="center"/>
    </xf>
    <xf numFmtId="0" fontId="152" fillId="0" borderId="26" xfId="1614" applyFont="1" applyBorder="1" applyAlignment="1">
      <alignment horizontal="left" vertical="center" wrapText="1"/>
    </xf>
    <xf numFmtId="0" fontId="152" fillId="0" borderId="36" xfId="1614" applyFont="1" applyBorder="1" applyAlignment="1">
      <alignment horizontal="left" vertical="center" wrapText="1"/>
    </xf>
    <xf numFmtId="0" fontId="152" fillId="0" borderId="43" xfId="1614" applyFont="1" applyBorder="1" applyAlignment="1">
      <alignment horizontal="left" vertical="center" wrapText="1"/>
    </xf>
    <xf numFmtId="0" fontId="152" fillId="0" borderId="28" xfId="1614" applyFont="1" applyBorder="1" applyAlignment="1">
      <alignment horizontal="left" vertical="center" wrapText="1"/>
    </xf>
    <xf numFmtId="0" fontId="152" fillId="0" borderId="0" xfId="1614" applyFont="1" applyAlignment="1">
      <alignment horizontal="left" vertical="center" wrapText="1"/>
    </xf>
    <xf numFmtId="0" fontId="152" fillId="0" borderId="37" xfId="1614" applyFont="1" applyBorder="1" applyAlignment="1">
      <alignment horizontal="left" vertical="center" wrapText="1"/>
    </xf>
    <xf numFmtId="0" fontId="137" fillId="0" borderId="0" xfId="1652" applyFont="1" applyAlignment="1">
      <alignment horizontal="center" vertical="center"/>
    </xf>
    <xf numFmtId="0" fontId="132" fillId="0" borderId="0" xfId="1652" applyFont="1" applyAlignment="1">
      <alignment horizontal="center" vertical="center"/>
    </xf>
    <xf numFmtId="0" fontId="134" fillId="30" borderId="3" xfId="1614" applyFont="1" applyFill="1" applyBorder="1" applyAlignment="1">
      <alignment horizontal="center" vertical="center"/>
    </xf>
    <xf numFmtId="0" fontId="135" fillId="0" borderId="0" xfId="1652" applyFont="1" applyAlignment="1">
      <alignment horizontal="center" vertical="center"/>
    </xf>
    <xf numFmtId="37" fontId="132" fillId="0" borderId="36" xfId="1614" applyNumberFormat="1" applyFont="1" applyBorder="1" applyAlignment="1">
      <alignment horizontal="center"/>
    </xf>
    <xf numFmtId="0" fontId="136" fillId="35" borderId="46" xfId="1614" applyFont="1" applyFill="1" applyBorder="1" applyAlignment="1">
      <alignment horizontal="center" vertical="center"/>
    </xf>
    <xf numFmtId="0" fontId="136" fillId="35" borderId="44" xfId="1614" applyFont="1" applyFill="1" applyBorder="1" applyAlignment="1">
      <alignment horizontal="center" vertical="center"/>
    </xf>
    <xf numFmtId="0" fontId="136" fillId="35" borderId="47" xfId="1614" applyFont="1" applyFill="1" applyBorder="1" applyAlignment="1">
      <alignment horizontal="center" vertical="center"/>
    </xf>
    <xf numFmtId="0" fontId="136" fillId="35" borderId="21" xfId="1614" applyFont="1" applyFill="1" applyBorder="1" applyAlignment="1">
      <alignment horizontal="center" vertical="center"/>
    </xf>
    <xf numFmtId="0" fontId="136" fillId="35" borderId="33" xfId="1614" applyFont="1" applyFill="1" applyBorder="1" applyAlignment="1">
      <alignment horizontal="center" vertical="center"/>
    </xf>
    <xf numFmtId="0" fontId="136" fillId="35" borderId="48" xfId="1614" applyFont="1" applyFill="1" applyBorder="1" applyAlignment="1">
      <alignment horizontal="center" vertical="center"/>
    </xf>
    <xf numFmtId="0" fontId="136" fillId="35" borderId="3" xfId="1614" applyFont="1" applyFill="1" applyBorder="1" applyAlignment="1">
      <alignment horizontal="center" vertical="center"/>
    </xf>
    <xf numFmtId="0" fontId="136" fillId="35" borderId="47" xfId="1614" applyFont="1" applyFill="1" applyBorder="1" applyAlignment="1">
      <alignment horizontal="center" vertical="center" wrapText="1"/>
    </xf>
    <xf numFmtId="0" fontId="136" fillId="35" borderId="21" xfId="1614" applyFont="1" applyFill="1" applyBorder="1" applyAlignment="1">
      <alignment horizontal="center" vertical="center" wrapText="1"/>
    </xf>
    <xf numFmtId="0" fontId="136" fillId="35" borderId="33" xfId="1614" applyFont="1" applyFill="1" applyBorder="1" applyAlignment="1">
      <alignment horizontal="center" vertical="center" wrapText="1"/>
    </xf>
    <xf numFmtId="0" fontId="136" fillId="35" borderId="35" xfId="1652" applyFont="1" applyFill="1" applyBorder="1" applyAlignment="1">
      <alignment horizontal="center" vertical="center" wrapText="1"/>
    </xf>
    <xf numFmtId="0" fontId="136" fillId="35" borderId="33" xfId="1652" applyFont="1" applyFill="1" applyBorder="1" applyAlignment="1">
      <alignment horizontal="center" vertical="center" wrapText="1"/>
    </xf>
    <xf numFmtId="0" fontId="136" fillId="35" borderId="49" xfId="1614" applyFont="1" applyFill="1" applyBorder="1" applyAlignment="1">
      <alignment horizontal="center" vertical="center"/>
    </xf>
    <xf numFmtId="0" fontId="136" fillId="35" borderId="39" xfId="1614" applyFont="1" applyFill="1" applyBorder="1" applyAlignment="1">
      <alignment horizontal="center" vertical="center"/>
    </xf>
    <xf numFmtId="0" fontId="155" fillId="35" borderId="76" xfId="0" applyFont="1" applyFill="1" applyBorder="1" applyAlignment="1">
      <alignment horizontal="center" vertical="center"/>
    </xf>
    <xf numFmtId="0" fontId="155" fillId="35" borderId="36" xfId="0" applyFont="1" applyFill="1" applyBorder="1" applyAlignment="1">
      <alignment horizontal="center" vertical="center"/>
    </xf>
    <xf numFmtId="0" fontId="155" fillId="35" borderId="43" xfId="0" applyFont="1" applyFill="1" applyBorder="1" applyAlignment="1">
      <alignment horizontal="center" vertical="center"/>
    </xf>
    <xf numFmtId="0" fontId="155" fillId="35" borderId="41" xfId="0" applyFont="1" applyFill="1" applyBorder="1" applyAlignment="1">
      <alignment horizontal="center" vertical="center"/>
    </xf>
    <xf numFmtId="0" fontId="155" fillId="35" borderId="42" xfId="0" applyFont="1" applyFill="1" applyBorder="1" applyAlignment="1">
      <alignment horizontal="center" vertical="center"/>
    </xf>
    <xf numFmtId="0" fontId="155" fillId="35" borderId="77" xfId="0" applyFont="1" applyFill="1" applyBorder="1" applyAlignment="1">
      <alignment horizontal="center" vertical="center"/>
    </xf>
    <xf numFmtId="0" fontId="156" fillId="0" borderId="100" xfId="2669" applyFont="1" applyBorder="1" applyAlignment="1">
      <alignment horizontal="center" vertical="center"/>
    </xf>
    <xf numFmtId="0" fontId="156" fillId="0" borderId="98" xfId="2669" applyFont="1" applyBorder="1" applyAlignment="1">
      <alignment horizontal="center" vertical="center"/>
    </xf>
    <xf numFmtId="0" fontId="156" fillId="0" borderId="99" xfId="2669" applyFont="1" applyBorder="1" applyAlignment="1">
      <alignment horizontal="center" vertical="center"/>
    </xf>
    <xf numFmtId="0" fontId="156" fillId="0" borderId="98" xfId="2669" applyFont="1" applyBorder="1" applyAlignment="1">
      <alignment horizontal="center" vertical="center" wrapText="1"/>
    </xf>
    <xf numFmtId="0" fontId="156" fillId="0" borderId="99" xfId="2669" applyFont="1" applyBorder="1" applyAlignment="1">
      <alignment horizontal="center" vertical="center" wrapText="1"/>
    </xf>
    <xf numFmtId="0" fontId="154" fillId="33" borderId="100" xfId="0" applyFont="1" applyFill="1" applyBorder="1" applyAlignment="1">
      <alignment horizontal="center"/>
    </xf>
    <xf numFmtId="0" fontId="154" fillId="33" borderId="101" xfId="0" applyFont="1" applyFill="1" applyBorder="1" applyAlignment="1">
      <alignment horizontal="center"/>
    </xf>
    <xf numFmtId="0" fontId="154" fillId="33" borderId="78" xfId="0" applyFont="1" applyFill="1" applyBorder="1" applyAlignment="1">
      <alignment horizontal="center"/>
    </xf>
    <xf numFmtId="0" fontId="154" fillId="33" borderId="104" xfId="0" applyFont="1" applyFill="1" applyBorder="1" applyAlignment="1">
      <alignment horizontal="center"/>
    </xf>
    <xf numFmtId="0" fontId="158" fillId="33" borderId="18" xfId="0" applyFont="1" applyFill="1" applyBorder="1" applyAlignment="1">
      <alignment horizontal="left"/>
    </xf>
    <xf numFmtId="0" fontId="158" fillId="33" borderId="0" xfId="0" applyFont="1" applyFill="1" applyAlignment="1">
      <alignment horizontal="left"/>
    </xf>
    <xf numFmtId="0" fontId="158" fillId="33" borderId="37" xfId="0" applyFont="1" applyFill="1" applyBorder="1" applyAlignment="1">
      <alignment horizontal="left"/>
    </xf>
    <xf numFmtId="0" fontId="160" fillId="33" borderId="98" xfId="0" applyFont="1" applyFill="1" applyBorder="1" applyAlignment="1">
      <alignment horizontal="center" vertical="center"/>
    </xf>
    <xf numFmtId="0" fontId="160" fillId="33" borderId="102" xfId="0" applyFont="1" applyFill="1" applyBorder="1" applyAlignment="1">
      <alignment horizontal="center" vertical="center"/>
    </xf>
    <xf numFmtId="0" fontId="160" fillId="33" borderId="99" xfId="0" applyFont="1" applyFill="1" applyBorder="1" applyAlignment="1">
      <alignment horizontal="center" vertical="center"/>
    </xf>
    <xf numFmtId="0" fontId="158" fillId="33" borderId="98" xfId="0" applyFont="1" applyFill="1" applyBorder="1" applyAlignment="1">
      <alignment horizontal="center" vertical="center"/>
    </xf>
    <xf numFmtId="0" fontId="158" fillId="33" borderId="102" xfId="0" applyFont="1" applyFill="1" applyBorder="1" applyAlignment="1">
      <alignment horizontal="center" vertical="center"/>
    </xf>
    <xf numFmtId="0" fontId="158" fillId="33" borderId="103" xfId="0" applyFont="1" applyFill="1" applyBorder="1" applyAlignment="1">
      <alignment horizontal="center" vertical="center"/>
    </xf>
    <xf numFmtId="0" fontId="161" fillId="33" borderId="79" xfId="0" applyFont="1" applyFill="1" applyBorder="1" applyAlignment="1">
      <alignment horizontal="left" vertical="center"/>
    </xf>
    <xf numFmtId="0" fontId="161" fillId="33" borderId="84" xfId="0" applyFont="1" applyFill="1" applyBorder="1" applyAlignment="1">
      <alignment horizontal="left" vertical="center"/>
    </xf>
    <xf numFmtId="49" fontId="154" fillId="33" borderId="98" xfId="0" applyNumberFormat="1" applyFont="1" applyFill="1" applyBorder="1" applyAlignment="1">
      <alignment horizontal="left" vertical="center"/>
    </xf>
    <xf numFmtId="49" fontId="154" fillId="33" borderId="99" xfId="0" applyNumberFormat="1" applyFont="1" applyFill="1" applyBorder="1" applyAlignment="1">
      <alignment horizontal="left" vertical="center"/>
    </xf>
    <xf numFmtId="49" fontId="154" fillId="33" borderId="98" xfId="0" applyNumberFormat="1" applyFont="1" applyFill="1" applyBorder="1" applyAlignment="1">
      <alignment horizontal="center" vertical="center"/>
    </xf>
    <xf numFmtId="49" fontId="154" fillId="33" borderId="99" xfId="0" applyNumberFormat="1" applyFont="1" applyFill="1" applyBorder="1" applyAlignment="1">
      <alignment horizontal="center" vertical="center"/>
    </xf>
    <xf numFmtId="0" fontId="161" fillId="33" borderId="106" xfId="0" applyFont="1" applyFill="1" applyBorder="1" applyAlignment="1">
      <alignment horizontal="center" vertical="center"/>
    </xf>
    <xf numFmtId="0" fontId="161" fillId="33" borderId="107" xfId="0" applyFont="1" applyFill="1" applyBorder="1" applyAlignment="1">
      <alignment horizontal="center" vertical="center"/>
    </xf>
    <xf numFmtId="0" fontId="157" fillId="33" borderId="100" xfId="0" applyFont="1" applyFill="1" applyBorder="1" applyAlignment="1">
      <alignment horizontal="center" vertical="center"/>
    </xf>
    <xf numFmtId="0" fontId="162" fillId="33" borderId="108" xfId="0" applyFont="1" applyFill="1" applyBorder="1" applyAlignment="1">
      <alignment horizontal="left" vertical="center"/>
    </xf>
    <xf numFmtId="0" fontId="162" fillId="33" borderId="109" xfId="0" applyFont="1" applyFill="1" applyBorder="1" applyAlignment="1">
      <alignment horizontal="left" vertical="center"/>
    </xf>
    <xf numFmtId="0" fontId="163" fillId="33" borderId="79" xfId="0" applyFont="1" applyFill="1" applyBorder="1" applyAlignment="1">
      <alignment horizontal="left" vertical="center"/>
    </xf>
    <xf numFmtId="0" fontId="163" fillId="33" borderId="80" xfId="0" applyFont="1" applyFill="1" applyBorder="1" applyAlignment="1">
      <alignment horizontal="left" vertical="center"/>
    </xf>
    <xf numFmtId="0" fontId="161" fillId="33" borderId="79" xfId="0" applyFont="1" applyFill="1" applyBorder="1" applyAlignment="1">
      <alignment horizontal="center" vertical="center"/>
    </xf>
    <xf numFmtId="0" fontId="161" fillId="33" borderId="80" xfId="0" applyFont="1" applyFill="1" applyBorder="1" applyAlignment="1">
      <alignment horizontal="center" vertical="center"/>
    </xf>
    <xf numFmtId="0" fontId="163" fillId="33" borderId="89" xfId="0" applyFont="1" applyFill="1" applyBorder="1" applyAlignment="1">
      <alignment horizontal="center" vertical="center"/>
    </xf>
    <xf numFmtId="0" fontId="163" fillId="33" borderId="90" xfId="0" applyFont="1" applyFill="1" applyBorder="1" applyAlignment="1">
      <alignment horizontal="center" vertical="center"/>
    </xf>
    <xf numFmtId="0" fontId="154" fillId="33" borderId="102" xfId="0" applyFont="1" applyFill="1" applyBorder="1" applyAlignment="1">
      <alignment horizontal="center" vertical="top" wrapText="1"/>
    </xf>
    <xf numFmtId="0" fontId="154" fillId="33" borderId="99" xfId="0" applyFont="1" applyFill="1" applyBorder="1" applyAlignment="1">
      <alignment horizontal="center" vertical="top" wrapText="1"/>
    </xf>
    <xf numFmtId="0" fontId="161" fillId="33" borderId="83" xfId="0" applyFont="1" applyFill="1" applyBorder="1" applyAlignment="1">
      <alignment horizontal="center" vertical="center"/>
    </xf>
    <xf numFmtId="0" fontId="161" fillId="33" borderId="81" xfId="0" applyFont="1" applyFill="1" applyBorder="1" applyAlignment="1">
      <alignment horizontal="center" vertical="center"/>
    </xf>
    <xf numFmtId="0" fontId="165" fillId="33" borderId="92" xfId="0" applyFont="1" applyFill="1" applyBorder="1" applyAlignment="1">
      <alignment horizontal="center" vertical="center" wrapText="1"/>
    </xf>
    <xf numFmtId="0" fontId="165" fillId="33" borderId="93" xfId="0" applyFont="1" applyFill="1" applyBorder="1" applyAlignment="1">
      <alignment horizontal="center" vertical="center" wrapText="1"/>
    </xf>
    <xf numFmtId="0" fontId="161" fillId="33" borderId="87" xfId="0" applyFont="1" applyFill="1" applyBorder="1" applyAlignment="1">
      <alignment horizontal="center" vertical="center"/>
    </xf>
    <xf numFmtId="0" fontId="161" fillId="33" borderId="88" xfId="0" applyFont="1" applyFill="1" applyBorder="1" applyAlignment="1">
      <alignment horizontal="center" vertical="center"/>
    </xf>
    <xf numFmtId="49" fontId="154" fillId="33" borderId="102" xfId="0" applyNumberFormat="1" applyFont="1" applyFill="1" applyBorder="1" applyAlignment="1">
      <alignment horizontal="center" vertical="center"/>
    </xf>
    <xf numFmtId="49" fontId="154" fillId="33" borderId="102" xfId="0" applyNumberFormat="1" applyFont="1" applyFill="1" applyBorder="1" applyAlignment="1">
      <alignment horizontal="center" vertical="top" wrapText="1"/>
    </xf>
    <xf numFmtId="49" fontId="154" fillId="33" borderId="99" xfId="0" applyNumberFormat="1" applyFont="1" applyFill="1" applyBorder="1" applyAlignment="1">
      <alignment horizontal="center" vertical="top" wrapText="1"/>
    </xf>
    <xf numFmtId="0" fontId="158" fillId="33" borderId="105" xfId="0" applyFont="1" applyFill="1" applyBorder="1" applyAlignment="1">
      <alignment horizontal="left" vertical="top" wrapText="1"/>
    </xf>
    <xf numFmtId="0" fontId="158" fillId="33" borderId="78" xfId="0" applyFont="1" applyFill="1" applyBorder="1" applyAlignment="1">
      <alignment horizontal="left" vertical="top" wrapText="1"/>
    </xf>
    <xf numFmtId="0" fontId="158" fillId="33" borderId="104" xfId="0" applyFont="1" applyFill="1" applyBorder="1" applyAlignment="1">
      <alignment horizontal="left" vertical="top" wrapText="1"/>
    </xf>
    <xf numFmtId="0" fontId="158" fillId="33" borderId="41" xfId="0" applyFont="1" applyFill="1" applyBorder="1" applyAlignment="1">
      <alignment horizontal="left" vertical="top" wrapText="1"/>
    </xf>
    <xf numFmtId="0" fontId="158" fillId="33" borderId="42" xfId="0" applyFont="1" applyFill="1" applyBorder="1" applyAlignment="1">
      <alignment horizontal="left" vertical="top" wrapText="1"/>
    </xf>
    <xf numFmtId="0" fontId="158" fillId="33" borderId="77" xfId="0" applyFont="1" applyFill="1" applyBorder="1" applyAlignment="1">
      <alignment horizontal="left" vertical="top" wrapText="1"/>
    </xf>
    <xf numFmtId="0" fontId="154" fillId="33" borderId="51" xfId="0" applyFont="1" applyFill="1" applyBorder="1" applyAlignment="1">
      <alignment horizontal="center"/>
    </xf>
    <xf numFmtId="0" fontId="154" fillId="33" borderId="97" xfId="0" applyFont="1" applyFill="1" applyBorder="1" applyAlignment="1">
      <alignment horizontal="center"/>
    </xf>
    <xf numFmtId="0" fontId="154" fillId="33" borderId="52" xfId="0" applyFont="1" applyFill="1" applyBorder="1" applyAlignment="1">
      <alignment horizontal="center"/>
    </xf>
    <xf numFmtId="0" fontId="154" fillId="33" borderId="53" xfId="0" applyFont="1" applyFill="1" applyBorder="1" applyAlignment="1">
      <alignment horizontal="center"/>
    </xf>
    <xf numFmtId="0" fontId="154" fillId="33" borderId="102" xfId="0" applyFont="1" applyFill="1" applyBorder="1" applyAlignment="1">
      <alignment horizontal="center"/>
    </xf>
    <xf numFmtId="0" fontId="154" fillId="33" borderId="99" xfId="0" applyFont="1" applyFill="1" applyBorder="1" applyAlignment="1">
      <alignment horizontal="center"/>
    </xf>
    <xf numFmtId="15" fontId="154" fillId="33" borderId="100" xfId="0" applyNumberFormat="1" applyFont="1" applyFill="1" applyBorder="1" applyAlignment="1">
      <alignment horizontal="center"/>
    </xf>
    <xf numFmtId="0" fontId="154" fillId="33" borderId="78" xfId="0" applyFont="1" applyFill="1" applyBorder="1" applyAlignment="1">
      <alignment horizontal="center" vertical="center"/>
    </xf>
    <xf numFmtId="0" fontId="154" fillId="33" borderId="104" xfId="0" applyFont="1" applyFill="1" applyBorder="1" applyAlignment="1">
      <alignment horizontal="center" vertical="center"/>
    </xf>
    <xf numFmtId="0" fontId="154" fillId="33" borderId="0" xfId="0" applyFont="1" applyFill="1" applyAlignment="1">
      <alignment horizontal="center" vertical="center" wrapText="1"/>
    </xf>
    <xf numFmtId="0" fontId="154" fillId="33" borderId="37" xfId="0" applyFont="1" applyFill="1" applyBorder="1" applyAlignment="1">
      <alignment horizontal="center" vertical="center" wrapText="1"/>
    </xf>
    <xf numFmtId="0" fontId="154" fillId="33" borderId="42" xfId="0" applyFont="1" applyFill="1" applyBorder="1" applyAlignment="1">
      <alignment horizontal="center" vertical="center" wrapText="1"/>
    </xf>
    <xf numFmtId="0" fontId="154" fillId="33" borderId="77" xfId="0" applyFont="1" applyFill="1" applyBorder="1" applyAlignment="1">
      <alignment horizontal="center" vertical="center" wrapText="1"/>
    </xf>
    <xf numFmtId="0" fontId="167" fillId="35" borderId="0" xfId="1451" applyFont="1" applyFill="1" applyAlignment="1">
      <alignment horizontal="center" vertical="center"/>
    </xf>
    <xf numFmtId="0" fontId="170" fillId="0" borderId="0" xfId="1451" applyFont="1" applyAlignment="1">
      <alignment horizontal="left"/>
    </xf>
    <xf numFmtId="0" fontId="167" fillId="35" borderId="26" xfId="1451" applyFont="1" applyFill="1" applyBorder="1" applyAlignment="1">
      <alignment horizontal="center" vertical="center"/>
    </xf>
    <xf numFmtId="0" fontId="167" fillId="35" borderId="36" xfId="1451" applyFont="1" applyFill="1" applyBorder="1" applyAlignment="1">
      <alignment horizontal="center" vertical="center"/>
    </xf>
    <xf numFmtId="0" fontId="167" fillId="35" borderId="43" xfId="1451" applyFont="1" applyFill="1" applyBorder="1" applyAlignment="1">
      <alignment horizontal="center" vertical="center"/>
    </xf>
    <xf numFmtId="0" fontId="167" fillId="35" borderId="28" xfId="1451" applyFont="1" applyFill="1" applyBorder="1" applyAlignment="1">
      <alignment horizontal="center" vertical="center"/>
    </xf>
    <xf numFmtId="0" fontId="167" fillId="35" borderId="37" xfId="1451" applyFont="1" applyFill="1" applyBorder="1" applyAlignment="1">
      <alignment horizontal="center" vertical="center"/>
    </xf>
    <xf numFmtId="0" fontId="167" fillId="35" borderId="34" xfId="1451" applyFont="1" applyFill="1" applyBorder="1" applyAlignment="1">
      <alignment horizontal="center" vertical="center"/>
    </xf>
    <xf numFmtId="0" fontId="167" fillId="35" borderId="19" xfId="1451" applyFont="1" applyFill="1" applyBorder="1" applyAlignment="1">
      <alignment horizontal="center" vertical="center"/>
    </xf>
    <xf numFmtId="0" fontId="167" fillId="35" borderId="31" xfId="1451" applyFont="1" applyFill="1" applyBorder="1" applyAlignment="1">
      <alignment horizontal="center" vertical="center"/>
    </xf>
  </cellXfs>
  <cellStyles count="3731">
    <cellStyle name="&gt;? MK/l" xfId="1"/>
    <cellStyle name="20% - Accent1" xfId="2" builtinId="30" customBuiltin="1"/>
    <cellStyle name="20% - Accent1 10" xfId="3"/>
    <cellStyle name="20% - Accent1 10 2" xfId="2679"/>
    <cellStyle name="20% - Accent1 11" xfId="4"/>
    <cellStyle name="20% - Accent1 11 2" xfId="2680"/>
    <cellStyle name="20% - Accent1 12" xfId="5"/>
    <cellStyle name="20% - Accent1 12 2" xfId="2681"/>
    <cellStyle name="20% - Accent1 13" xfId="6"/>
    <cellStyle name="20% - Accent1 13 2" xfId="2682"/>
    <cellStyle name="20% - Accent1 14" xfId="7"/>
    <cellStyle name="20% - Accent1 14 2" xfId="2683"/>
    <cellStyle name="20% - Accent1 15" xfId="8"/>
    <cellStyle name="20% - Accent1 15 2" xfId="2684"/>
    <cellStyle name="20% - Accent1 16" xfId="9"/>
    <cellStyle name="20% - Accent1 16 2" xfId="2685"/>
    <cellStyle name="20% - Accent1 17" xfId="2678"/>
    <cellStyle name="20% - Accent1 2" xfId="10"/>
    <cellStyle name="20% - Accent1 2 2" xfId="11"/>
    <cellStyle name="20% - Accent1 2 2 2" xfId="2687"/>
    <cellStyle name="20% - Accent1 2 3" xfId="12"/>
    <cellStyle name="20% - Accent1 2 3 2" xfId="2688"/>
    <cellStyle name="20% - Accent1 2 4" xfId="2686"/>
    <cellStyle name="20% - Accent1 3" xfId="13"/>
    <cellStyle name="20% - Accent1 3 2" xfId="2689"/>
    <cellStyle name="20% - Accent1 4" xfId="14"/>
    <cellStyle name="20% - Accent1 4 2" xfId="2690"/>
    <cellStyle name="20% - Accent1 5" xfId="15"/>
    <cellStyle name="20% - Accent1 5 2" xfId="2691"/>
    <cellStyle name="20% - Accent1 6" xfId="16"/>
    <cellStyle name="20% - Accent1 6 2" xfId="2692"/>
    <cellStyle name="20% - Accent1 7" xfId="17"/>
    <cellStyle name="20% - Accent1 7 2" xfId="2693"/>
    <cellStyle name="20% - Accent1 8" xfId="18"/>
    <cellStyle name="20% - Accent1 8 2" xfId="2694"/>
    <cellStyle name="20% - Accent1 9" xfId="19"/>
    <cellStyle name="20% - Accent1 9 2" xfId="2695"/>
    <cellStyle name="20% - Accent2" xfId="20" builtinId="34" customBuiltin="1"/>
    <cellStyle name="20% - Accent2 10" xfId="21"/>
    <cellStyle name="20% - Accent2 10 2" xfId="2697"/>
    <cellStyle name="20% - Accent2 11" xfId="22"/>
    <cellStyle name="20% - Accent2 11 2" xfId="2698"/>
    <cellStyle name="20% - Accent2 12" xfId="23"/>
    <cellStyle name="20% - Accent2 12 2" xfId="2699"/>
    <cellStyle name="20% - Accent2 13" xfId="24"/>
    <cellStyle name="20% - Accent2 13 2" xfId="2700"/>
    <cellStyle name="20% - Accent2 14" xfId="25"/>
    <cellStyle name="20% - Accent2 14 2" xfId="2701"/>
    <cellStyle name="20% - Accent2 15" xfId="26"/>
    <cellStyle name="20% - Accent2 15 2" xfId="2702"/>
    <cellStyle name="20% - Accent2 16" xfId="27"/>
    <cellStyle name="20% - Accent2 16 2" xfId="2703"/>
    <cellStyle name="20% - Accent2 17" xfId="2696"/>
    <cellStyle name="20% - Accent2 2" xfId="28"/>
    <cellStyle name="20% - Accent2 2 2" xfId="29"/>
    <cellStyle name="20% - Accent2 2 2 2" xfId="2705"/>
    <cellStyle name="20% - Accent2 2 3" xfId="30"/>
    <cellStyle name="20% - Accent2 2 3 2" xfId="2706"/>
    <cellStyle name="20% - Accent2 2 4" xfId="2704"/>
    <cellStyle name="20% - Accent2 3" xfId="31"/>
    <cellStyle name="20% - Accent2 3 2" xfId="2707"/>
    <cellStyle name="20% - Accent2 4" xfId="32"/>
    <cellStyle name="20% - Accent2 4 2" xfId="2708"/>
    <cellStyle name="20% - Accent2 5" xfId="33"/>
    <cellStyle name="20% - Accent2 5 2" xfId="2709"/>
    <cellStyle name="20% - Accent2 6" xfId="34"/>
    <cellStyle name="20% - Accent2 6 2" xfId="2710"/>
    <cellStyle name="20% - Accent2 7" xfId="35"/>
    <cellStyle name="20% - Accent2 7 2" xfId="2711"/>
    <cellStyle name="20% - Accent2 8" xfId="36"/>
    <cellStyle name="20% - Accent2 8 2" xfId="2712"/>
    <cellStyle name="20% - Accent2 9" xfId="37"/>
    <cellStyle name="20% - Accent2 9 2" xfId="2713"/>
    <cellStyle name="20% - Accent3" xfId="38" builtinId="38" customBuiltin="1"/>
    <cellStyle name="20% - Accent3 10" xfId="39"/>
    <cellStyle name="20% - Accent3 10 2" xfId="2715"/>
    <cellStyle name="20% - Accent3 11" xfId="40"/>
    <cellStyle name="20% - Accent3 11 2" xfId="2716"/>
    <cellStyle name="20% - Accent3 12" xfId="41"/>
    <cellStyle name="20% - Accent3 12 2" xfId="2717"/>
    <cellStyle name="20% - Accent3 13" xfId="42"/>
    <cellStyle name="20% - Accent3 13 2" xfId="2718"/>
    <cellStyle name="20% - Accent3 14" xfId="43"/>
    <cellStyle name="20% - Accent3 14 2" xfId="2719"/>
    <cellStyle name="20% - Accent3 15" xfId="44"/>
    <cellStyle name="20% - Accent3 15 2" xfId="2720"/>
    <cellStyle name="20% - Accent3 16" xfId="45"/>
    <cellStyle name="20% - Accent3 16 2" xfId="2721"/>
    <cellStyle name="20% - Accent3 17" xfId="2714"/>
    <cellStyle name="20% - Accent3 2" xfId="46"/>
    <cellStyle name="20% - Accent3 2 2" xfId="47"/>
    <cellStyle name="20% - Accent3 2 2 2" xfId="2723"/>
    <cellStyle name="20% - Accent3 2 3" xfId="48"/>
    <cellStyle name="20% - Accent3 2 3 2" xfId="2724"/>
    <cellStyle name="20% - Accent3 2 4" xfId="2722"/>
    <cellStyle name="20% - Accent3 3" xfId="49"/>
    <cellStyle name="20% - Accent3 3 2" xfId="2725"/>
    <cellStyle name="20% - Accent3 4" xfId="50"/>
    <cellStyle name="20% - Accent3 4 2" xfId="2726"/>
    <cellStyle name="20% - Accent3 5" xfId="51"/>
    <cellStyle name="20% - Accent3 5 2" xfId="2727"/>
    <cellStyle name="20% - Accent3 6" xfId="52"/>
    <cellStyle name="20% - Accent3 6 2" xfId="2728"/>
    <cellStyle name="20% - Accent3 7" xfId="53"/>
    <cellStyle name="20% - Accent3 7 2" xfId="2729"/>
    <cellStyle name="20% - Accent3 8" xfId="54"/>
    <cellStyle name="20% - Accent3 8 2" xfId="2730"/>
    <cellStyle name="20% - Accent3 9" xfId="55"/>
    <cellStyle name="20% - Accent3 9 2" xfId="2731"/>
    <cellStyle name="20% - Accent4" xfId="56" builtinId="42" customBuiltin="1"/>
    <cellStyle name="20% - Accent4 10" xfId="57"/>
    <cellStyle name="20% - Accent4 10 2" xfId="2733"/>
    <cellStyle name="20% - Accent4 11" xfId="58"/>
    <cellStyle name="20% - Accent4 11 2" xfId="2734"/>
    <cellStyle name="20% - Accent4 12" xfId="59"/>
    <cellStyle name="20% - Accent4 12 2" xfId="2735"/>
    <cellStyle name="20% - Accent4 13" xfId="60"/>
    <cellStyle name="20% - Accent4 13 2" xfId="2736"/>
    <cellStyle name="20% - Accent4 14" xfId="61"/>
    <cellStyle name="20% - Accent4 14 2" xfId="2737"/>
    <cellStyle name="20% - Accent4 15" xfId="62"/>
    <cellStyle name="20% - Accent4 15 2" xfId="2738"/>
    <cellStyle name="20% - Accent4 16" xfId="63"/>
    <cellStyle name="20% - Accent4 16 2" xfId="2739"/>
    <cellStyle name="20% - Accent4 17" xfId="2732"/>
    <cellStyle name="20% - Accent4 2" xfId="64"/>
    <cellStyle name="20% - Accent4 2 2" xfId="65"/>
    <cellStyle name="20% - Accent4 2 2 2" xfId="2741"/>
    <cellStyle name="20% - Accent4 2 3" xfId="66"/>
    <cellStyle name="20% - Accent4 2 3 2" xfId="2742"/>
    <cellStyle name="20% - Accent4 2 4" xfId="2740"/>
    <cellStyle name="20% - Accent4 3" xfId="67"/>
    <cellStyle name="20% - Accent4 3 2" xfId="2743"/>
    <cellStyle name="20% - Accent4 4" xfId="68"/>
    <cellStyle name="20% - Accent4 4 2" xfId="2744"/>
    <cellStyle name="20% - Accent4 5" xfId="69"/>
    <cellStyle name="20% - Accent4 5 2" xfId="2745"/>
    <cellStyle name="20% - Accent4 6" xfId="70"/>
    <cellStyle name="20% - Accent4 6 2" xfId="2746"/>
    <cellStyle name="20% - Accent4 7" xfId="71"/>
    <cellStyle name="20% - Accent4 7 2" xfId="2747"/>
    <cellStyle name="20% - Accent4 8" xfId="72"/>
    <cellStyle name="20% - Accent4 8 2" xfId="2748"/>
    <cellStyle name="20% - Accent4 9" xfId="73"/>
    <cellStyle name="20% - Accent4 9 2" xfId="2749"/>
    <cellStyle name="20% - Accent5" xfId="74" builtinId="46" customBuiltin="1"/>
    <cellStyle name="20% - Accent5 10" xfId="75"/>
    <cellStyle name="20% - Accent5 10 2" xfId="2751"/>
    <cellStyle name="20% - Accent5 11" xfId="76"/>
    <cellStyle name="20% - Accent5 11 2" xfId="2752"/>
    <cellStyle name="20% - Accent5 12" xfId="77"/>
    <cellStyle name="20% - Accent5 12 2" xfId="2753"/>
    <cellStyle name="20% - Accent5 13" xfId="78"/>
    <cellStyle name="20% - Accent5 13 2" xfId="2754"/>
    <cellStyle name="20% - Accent5 14" xfId="79"/>
    <cellStyle name="20% - Accent5 14 2" xfId="2755"/>
    <cellStyle name="20% - Accent5 15" xfId="80"/>
    <cellStyle name="20% - Accent5 15 2" xfId="2756"/>
    <cellStyle name="20% - Accent5 16" xfId="81"/>
    <cellStyle name="20% - Accent5 16 2" xfId="2757"/>
    <cellStyle name="20% - Accent5 17" xfId="2750"/>
    <cellStyle name="20% - Accent5 2" xfId="82"/>
    <cellStyle name="20% - Accent5 2 2" xfId="83"/>
    <cellStyle name="20% - Accent5 2 2 2" xfId="2759"/>
    <cellStyle name="20% - Accent5 2 3" xfId="84"/>
    <cellStyle name="20% - Accent5 2 3 2" xfId="2760"/>
    <cellStyle name="20% - Accent5 2 4" xfId="2758"/>
    <cellStyle name="20% - Accent5 3" xfId="85"/>
    <cellStyle name="20% - Accent5 3 2" xfId="2761"/>
    <cellStyle name="20% - Accent5 4" xfId="86"/>
    <cellStyle name="20% - Accent5 4 2" xfId="2762"/>
    <cellStyle name="20% - Accent5 5" xfId="87"/>
    <cellStyle name="20% - Accent5 5 2" xfId="2763"/>
    <cellStyle name="20% - Accent5 6" xfId="88"/>
    <cellStyle name="20% - Accent5 6 2" xfId="2764"/>
    <cellStyle name="20% - Accent5 7" xfId="89"/>
    <cellStyle name="20% - Accent5 7 2" xfId="2765"/>
    <cellStyle name="20% - Accent5 8" xfId="90"/>
    <cellStyle name="20% - Accent5 8 2" xfId="2766"/>
    <cellStyle name="20% - Accent5 9" xfId="91"/>
    <cellStyle name="20% - Accent5 9 2" xfId="2767"/>
    <cellStyle name="20% - Accent6" xfId="92" builtinId="50" customBuiltin="1"/>
    <cellStyle name="20% - Accent6 10" xfId="93"/>
    <cellStyle name="20% - Accent6 10 2" xfId="2769"/>
    <cellStyle name="20% - Accent6 11" xfId="94"/>
    <cellStyle name="20% - Accent6 11 2" xfId="2770"/>
    <cellStyle name="20% - Accent6 12" xfId="95"/>
    <cellStyle name="20% - Accent6 12 2" xfId="2771"/>
    <cellStyle name="20% - Accent6 13" xfId="96"/>
    <cellStyle name="20% - Accent6 13 2" xfId="2772"/>
    <cellStyle name="20% - Accent6 14" xfId="97"/>
    <cellStyle name="20% - Accent6 14 2" xfId="2773"/>
    <cellStyle name="20% - Accent6 15" xfId="98"/>
    <cellStyle name="20% - Accent6 15 2" xfId="2774"/>
    <cellStyle name="20% - Accent6 16" xfId="99"/>
    <cellStyle name="20% - Accent6 16 2" xfId="2775"/>
    <cellStyle name="20% - Accent6 17" xfId="2768"/>
    <cellStyle name="20% - Accent6 2" xfId="100"/>
    <cellStyle name="20% - Accent6 2 2" xfId="101"/>
    <cellStyle name="20% - Accent6 2 2 2" xfId="2777"/>
    <cellStyle name="20% - Accent6 2 3" xfId="102"/>
    <cellStyle name="20% - Accent6 2 3 2" xfId="2778"/>
    <cellStyle name="20% - Accent6 2 4" xfId="2776"/>
    <cellStyle name="20% - Accent6 3" xfId="103"/>
    <cellStyle name="20% - Accent6 3 2" xfId="2779"/>
    <cellStyle name="20% - Accent6 4" xfId="104"/>
    <cellStyle name="20% - Accent6 4 2" xfId="2780"/>
    <cellStyle name="20% - Accent6 5" xfId="105"/>
    <cellStyle name="20% - Accent6 5 2" xfId="2781"/>
    <cellStyle name="20% - Accent6 6" xfId="106"/>
    <cellStyle name="20% - Accent6 6 2" xfId="2782"/>
    <cellStyle name="20% - Accent6 7" xfId="107"/>
    <cellStyle name="20% - Accent6 7 2" xfId="2783"/>
    <cellStyle name="20% - Accent6 8" xfId="108"/>
    <cellStyle name="20% - Accent6 8 2" xfId="2784"/>
    <cellStyle name="20% - Accent6 9" xfId="109"/>
    <cellStyle name="20% - Accent6 9 2" xfId="2785"/>
    <cellStyle name="40% - Accent1" xfId="110" builtinId="31" customBuiltin="1"/>
    <cellStyle name="40% - Accent1 10" xfId="111"/>
    <cellStyle name="40% - Accent1 10 2" xfId="2787"/>
    <cellStyle name="40% - Accent1 11" xfId="112"/>
    <cellStyle name="40% - Accent1 11 2" xfId="2788"/>
    <cellStyle name="40% - Accent1 12" xfId="113"/>
    <cellStyle name="40% - Accent1 12 2" xfId="2789"/>
    <cellStyle name="40% - Accent1 13" xfId="114"/>
    <cellStyle name="40% - Accent1 13 2" xfId="2790"/>
    <cellStyle name="40% - Accent1 14" xfId="115"/>
    <cellStyle name="40% - Accent1 14 2" xfId="2791"/>
    <cellStyle name="40% - Accent1 15" xfId="116"/>
    <cellStyle name="40% - Accent1 15 2" xfId="2792"/>
    <cellStyle name="40% - Accent1 16" xfId="117"/>
    <cellStyle name="40% - Accent1 16 2" xfId="2793"/>
    <cellStyle name="40% - Accent1 17" xfId="2786"/>
    <cellStyle name="40% - Accent1 2" xfId="118"/>
    <cellStyle name="40% - Accent1 2 2" xfId="119"/>
    <cellStyle name="40% - Accent1 2 2 2" xfId="2795"/>
    <cellStyle name="40% - Accent1 2 3" xfId="120"/>
    <cellStyle name="40% - Accent1 2 3 2" xfId="2796"/>
    <cellStyle name="40% - Accent1 2 4" xfId="2794"/>
    <cellStyle name="40% - Accent1 3" xfId="121"/>
    <cellStyle name="40% - Accent1 3 2" xfId="2797"/>
    <cellStyle name="40% - Accent1 4" xfId="122"/>
    <cellStyle name="40% - Accent1 4 2" xfId="2798"/>
    <cellStyle name="40% - Accent1 5" xfId="123"/>
    <cellStyle name="40% - Accent1 5 2" xfId="2799"/>
    <cellStyle name="40% - Accent1 6" xfId="124"/>
    <cellStyle name="40% - Accent1 6 2" xfId="2800"/>
    <cellStyle name="40% - Accent1 7" xfId="125"/>
    <cellStyle name="40% - Accent1 7 2" xfId="2801"/>
    <cellStyle name="40% - Accent1 8" xfId="126"/>
    <cellStyle name="40% - Accent1 8 2" xfId="2802"/>
    <cellStyle name="40% - Accent1 9" xfId="127"/>
    <cellStyle name="40% - Accent1 9 2" xfId="2803"/>
    <cellStyle name="40% - Accent2" xfId="128" builtinId="35" customBuiltin="1"/>
    <cellStyle name="40% - Accent2 10" xfId="129"/>
    <cellStyle name="40% - Accent2 10 2" xfId="2805"/>
    <cellStyle name="40% - Accent2 11" xfId="130"/>
    <cellStyle name="40% - Accent2 11 2" xfId="2806"/>
    <cellStyle name="40% - Accent2 12" xfId="131"/>
    <cellStyle name="40% - Accent2 12 2" xfId="2807"/>
    <cellStyle name="40% - Accent2 13" xfId="132"/>
    <cellStyle name="40% - Accent2 13 2" xfId="2808"/>
    <cellStyle name="40% - Accent2 14" xfId="133"/>
    <cellStyle name="40% - Accent2 14 2" xfId="2809"/>
    <cellStyle name="40% - Accent2 15" xfId="134"/>
    <cellStyle name="40% - Accent2 15 2" xfId="2810"/>
    <cellStyle name="40% - Accent2 16" xfId="135"/>
    <cellStyle name="40% - Accent2 16 2" xfId="2811"/>
    <cellStyle name="40% - Accent2 17" xfId="2804"/>
    <cellStyle name="40% - Accent2 2" xfId="136"/>
    <cellStyle name="40% - Accent2 2 2" xfId="137"/>
    <cellStyle name="40% - Accent2 2 2 2" xfId="2813"/>
    <cellStyle name="40% - Accent2 2 3" xfId="138"/>
    <cellStyle name="40% - Accent2 2 3 2" xfId="2814"/>
    <cellStyle name="40% - Accent2 2 4" xfId="2812"/>
    <cellStyle name="40% - Accent2 3" xfId="139"/>
    <cellStyle name="40% - Accent2 3 2" xfId="2815"/>
    <cellStyle name="40% - Accent2 4" xfId="140"/>
    <cellStyle name="40% - Accent2 4 2" xfId="2816"/>
    <cellStyle name="40% - Accent2 5" xfId="141"/>
    <cellStyle name="40% - Accent2 5 2" xfId="2817"/>
    <cellStyle name="40% - Accent2 6" xfId="142"/>
    <cellStyle name="40% - Accent2 6 2" xfId="2818"/>
    <cellStyle name="40% - Accent2 7" xfId="143"/>
    <cellStyle name="40% - Accent2 7 2" xfId="2819"/>
    <cellStyle name="40% - Accent2 8" xfId="144"/>
    <cellStyle name="40% - Accent2 8 2" xfId="2820"/>
    <cellStyle name="40% - Accent2 9" xfId="145"/>
    <cellStyle name="40% - Accent2 9 2" xfId="2821"/>
    <cellStyle name="40% - Accent3" xfId="146" builtinId="39" customBuiltin="1"/>
    <cellStyle name="40% - Accent3 10" xfId="147"/>
    <cellStyle name="40% - Accent3 10 2" xfId="2823"/>
    <cellStyle name="40% - Accent3 11" xfId="148"/>
    <cellStyle name="40% - Accent3 11 2" xfId="2824"/>
    <cellStyle name="40% - Accent3 12" xfId="149"/>
    <cellStyle name="40% - Accent3 12 2" xfId="2825"/>
    <cellStyle name="40% - Accent3 13" xfId="150"/>
    <cellStyle name="40% - Accent3 13 2" xfId="2826"/>
    <cellStyle name="40% - Accent3 14" xfId="151"/>
    <cellStyle name="40% - Accent3 14 2" xfId="2827"/>
    <cellStyle name="40% - Accent3 15" xfId="152"/>
    <cellStyle name="40% - Accent3 15 2" xfId="2828"/>
    <cellStyle name="40% - Accent3 16" xfId="153"/>
    <cellStyle name="40% - Accent3 16 2" xfId="2829"/>
    <cellStyle name="40% - Accent3 17" xfId="2822"/>
    <cellStyle name="40% - Accent3 2" xfId="154"/>
    <cellStyle name="40% - Accent3 2 2" xfId="155"/>
    <cellStyle name="40% - Accent3 2 2 2" xfId="2831"/>
    <cellStyle name="40% - Accent3 2 3" xfId="156"/>
    <cellStyle name="40% - Accent3 2 3 2" xfId="2832"/>
    <cellStyle name="40% - Accent3 2 4" xfId="2830"/>
    <cellStyle name="40% - Accent3 3" xfId="157"/>
    <cellStyle name="40% - Accent3 3 2" xfId="2833"/>
    <cellStyle name="40% - Accent3 4" xfId="158"/>
    <cellStyle name="40% - Accent3 4 2" xfId="2834"/>
    <cellStyle name="40% - Accent3 5" xfId="159"/>
    <cellStyle name="40% - Accent3 5 2" xfId="2835"/>
    <cellStyle name="40% - Accent3 6" xfId="160"/>
    <cellStyle name="40% - Accent3 6 2" xfId="2836"/>
    <cellStyle name="40% - Accent3 7" xfId="161"/>
    <cellStyle name="40% - Accent3 7 2" xfId="2837"/>
    <cellStyle name="40% - Accent3 8" xfId="162"/>
    <cellStyle name="40% - Accent3 8 2" xfId="2838"/>
    <cellStyle name="40% - Accent3 9" xfId="163"/>
    <cellStyle name="40% - Accent3 9 2" xfId="2839"/>
    <cellStyle name="40% - Accent4" xfId="164" builtinId="43" customBuiltin="1"/>
    <cellStyle name="40% - Accent4 10" xfId="165"/>
    <cellStyle name="40% - Accent4 10 2" xfId="2841"/>
    <cellStyle name="40% - Accent4 11" xfId="166"/>
    <cellStyle name="40% - Accent4 11 2" xfId="2842"/>
    <cellStyle name="40% - Accent4 12" xfId="167"/>
    <cellStyle name="40% - Accent4 12 2" xfId="2843"/>
    <cellStyle name="40% - Accent4 13" xfId="168"/>
    <cellStyle name="40% - Accent4 13 2" xfId="2844"/>
    <cellStyle name="40% - Accent4 14" xfId="169"/>
    <cellStyle name="40% - Accent4 14 2" xfId="2845"/>
    <cellStyle name="40% - Accent4 15" xfId="170"/>
    <cellStyle name="40% - Accent4 15 2" xfId="2846"/>
    <cellStyle name="40% - Accent4 16" xfId="171"/>
    <cellStyle name="40% - Accent4 16 2" xfId="2847"/>
    <cellStyle name="40% - Accent4 17" xfId="2840"/>
    <cellStyle name="40% - Accent4 2" xfId="172"/>
    <cellStyle name="40% - Accent4 2 2" xfId="173"/>
    <cellStyle name="40% - Accent4 2 2 2" xfId="2849"/>
    <cellStyle name="40% - Accent4 2 3" xfId="174"/>
    <cellStyle name="40% - Accent4 2 3 2" xfId="2850"/>
    <cellStyle name="40% - Accent4 2 4" xfId="2848"/>
    <cellStyle name="40% - Accent4 3" xfId="175"/>
    <cellStyle name="40% - Accent4 3 2" xfId="2851"/>
    <cellStyle name="40% - Accent4 4" xfId="176"/>
    <cellStyle name="40% - Accent4 4 2" xfId="2852"/>
    <cellStyle name="40% - Accent4 5" xfId="177"/>
    <cellStyle name="40% - Accent4 5 2" xfId="2853"/>
    <cellStyle name="40% - Accent4 6" xfId="178"/>
    <cellStyle name="40% - Accent4 6 2" xfId="2854"/>
    <cellStyle name="40% - Accent4 7" xfId="179"/>
    <cellStyle name="40% - Accent4 7 2" xfId="2855"/>
    <cellStyle name="40% - Accent4 8" xfId="180"/>
    <cellStyle name="40% - Accent4 8 2" xfId="2856"/>
    <cellStyle name="40% - Accent4 9" xfId="181"/>
    <cellStyle name="40% - Accent4 9 2" xfId="2857"/>
    <cellStyle name="40% - Accent5" xfId="182" builtinId="47" customBuiltin="1"/>
    <cellStyle name="40% - Accent5 10" xfId="183"/>
    <cellStyle name="40% - Accent5 10 2" xfId="2859"/>
    <cellStyle name="40% - Accent5 11" xfId="184"/>
    <cellStyle name="40% - Accent5 11 2" xfId="2860"/>
    <cellStyle name="40% - Accent5 12" xfId="185"/>
    <cellStyle name="40% - Accent5 12 2" xfId="2861"/>
    <cellStyle name="40% - Accent5 13" xfId="186"/>
    <cellStyle name="40% - Accent5 13 2" xfId="2862"/>
    <cellStyle name="40% - Accent5 14" xfId="187"/>
    <cellStyle name="40% - Accent5 14 2" xfId="2863"/>
    <cellStyle name="40% - Accent5 15" xfId="188"/>
    <cellStyle name="40% - Accent5 15 2" xfId="2864"/>
    <cellStyle name="40% - Accent5 16" xfId="189"/>
    <cellStyle name="40% - Accent5 16 2" xfId="2865"/>
    <cellStyle name="40% - Accent5 17" xfId="2858"/>
    <cellStyle name="40% - Accent5 2" xfId="190"/>
    <cellStyle name="40% - Accent5 2 2" xfId="191"/>
    <cellStyle name="40% - Accent5 2 2 2" xfId="2867"/>
    <cellStyle name="40% - Accent5 2 3" xfId="192"/>
    <cellStyle name="40% - Accent5 2 3 2" xfId="2868"/>
    <cellStyle name="40% - Accent5 2 4" xfId="2866"/>
    <cellStyle name="40% - Accent5 3" xfId="193"/>
    <cellStyle name="40% - Accent5 3 2" xfId="2869"/>
    <cellStyle name="40% - Accent5 4" xfId="194"/>
    <cellStyle name="40% - Accent5 4 2" xfId="2870"/>
    <cellStyle name="40% - Accent5 5" xfId="195"/>
    <cellStyle name="40% - Accent5 5 2" xfId="2871"/>
    <cellStyle name="40% - Accent5 6" xfId="196"/>
    <cellStyle name="40% - Accent5 6 2" xfId="2872"/>
    <cellStyle name="40% - Accent5 7" xfId="197"/>
    <cellStyle name="40% - Accent5 7 2" xfId="2873"/>
    <cellStyle name="40% - Accent5 8" xfId="198"/>
    <cellStyle name="40% - Accent5 8 2" xfId="2874"/>
    <cellStyle name="40% - Accent5 9" xfId="199"/>
    <cellStyle name="40% - Accent5 9 2" xfId="2875"/>
    <cellStyle name="40% - Accent6" xfId="200" builtinId="51" customBuiltin="1"/>
    <cellStyle name="40% - Accent6 10" xfId="201"/>
    <cellStyle name="40% - Accent6 10 2" xfId="2877"/>
    <cellStyle name="40% - Accent6 11" xfId="202"/>
    <cellStyle name="40% - Accent6 11 2" xfId="2878"/>
    <cellStyle name="40% - Accent6 12" xfId="203"/>
    <cellStyle name="40% - Accent6 12 2" xfId="2879"/>
    <cellStyle name="40% - Accent6 13" xfId="204"/>
    <cellStyle name="40% - Accent6 13 2" xfId="2880"/>
    <cellStyle name="40% - Accent6 14" xfId="205"/>
    <cellStyle name="40% - Accent6 14 2" xfId="2881"/>
    <cellStyle name="40% - Accent6 15" xfId="206"/>
    <cellStyle name="40% - Accent6 15 2" xfId="2882"/>
    <cellStyle name="40% - Accent6 16" xfId="207"/>
    <cellStyle name="40% - Accent6 16 2" xfId="2883"/>
    <cellStyle name="40% - Accent6 17" xfId="2876"/>
    <cellStyle name="40% - Accent6 2" xfId="208"/>
    <cellStyle name="40% - Accent6 2 2" xfId="209"/>
    <cellStyle name="40% - Accent6 2 2 2" xfId="2885"/>
    <cellStyle name="40% - Accent6 2 3" xfId="210"/>
    <cellStyle name="40% - Accent6 2 3 2" xfId="2886"/>
    <cellStyle name="40% - Accent6 2 4" xfId="2884"/>
    <cellStyle name="40% - Accent6 3" xfId="211"/>
    <cellStyle name="40% - Accent6 3 2" xfId="2887"/>
    <cellStyle name="40% - Accent6 4" xfId="212"/>
    <cellStyle name="40% - Accent6 4 2" xfId="2888"/>
    <cellStyle name="40% - Accent6 5" xfId="213"/>
    <cellStyle name="40% - Accent6 5 2" xfId="2889"/>
    <cellStyle name="40% - Accent6 6" xfId="214"/>
    <cellStyle name="40% - Accent6 6 2" xfId="2890"/>
    <cellStyle name="40% - Accent6 7" xfId="215"/>
    <cellStyle name="40% - Accent6 7 2" xfId="2891"/>
    <cellStyle name="40% - Accent6 8" xfId="216"/>
    <cellStyle name="40% - Accent6 8 2" xfId="2892"/>
    <cellStyle name="40% - Accent6 9" xfId="217"/>
    <cellStyle name="40% - Accent6 9 2" xfId="2893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2 2 2 2" xfId="3680"/>
    <cellStyle name="Comma [0] 10 2 2 2 3" xfId="3721"/>
    <cellStyle name="Comma [0] 10 3" xfId="530"/>
    <cellStyle name="Comma [0] 10 3 2" xfId="2896"/>
    <cellStyle name="Comma [0] 10 4" xfId="531"/>
    <cellStyle name="Comma [0] 10 4 2" xfId="2897"/>
    <cellStyle name="Comma [0] 10 5" xfId="2895"/>
    <cellStyle name="Comma [0] 11" xfId="532"/>
    <cellStyle name="Comma [0] 11 2" xfId="533"/>
    <cellStyle name="Comma [0] 11 2 2" xfId="534"/>
    <cellStyle name="Comma [0] 11 2 2 2" xfId="2900"/>
    <cellStyle name="Comma [0] 11 2 3" xfId="2899"/>
    <cellStyle name="Comma [0] 11 3" xfId="535"/>
    <cellStyle name="Comma [0] 11 3 2" xfId="2901"/>
    <cellStyle name="Comma [0] 11 4" xfId="2898"/>
    <cellStyle name="Comma [0] 12" xfId="536"/>
    <cellStyle name="Comma [0] 12 2" xfId="537"/>
    <cellStyle name="Comma [0] 12 2 2" xfId="538"/>
    <cellStyle name="Comma [0] 12 2 2 2" xfId="2904"/>
    <cellStyle name="Comma [0] 12 2 3" xfId="2903"/>
    <cellStyle name="Comma [0] 12 3" xfId="539"/>
    <cellStyle name="Comma [0] 12 3 2" xfId="540"/>
    <cellStyle name="Comma [0] 12 3 2 2" xfId="2906"/>
    <cellStyle name="Comma [0] 12 3 3" xfId="2905"/>
    <cellStyle name="Comma [0] 12 4" xfId="2902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2 2 2" xfId="2908"/>
    <cellStyle name="Comma [0] 14 2 3" xfId="2907"/>
    <cellStyle name="Comma [0] 14 3" xfId="546"/>
    <cellStyle name="Comma [0] 15" xfId="547"/>
    <cellStyle name="Comma [0] 15 2" xfId="548"/>
    <cellStyle name="Comma [0] 15 2 2" xfId="549"/>
    <cellStyle name="Comma [0] 15 2 2 2" xfId="2911"/>
    <cellStyle name="Comma [0] 15 2 3" xfId="2910"/>
    <cellStyle name="Comma [0] 15 3" xfId="2909"/>
    <cellStyle name="Comma [0] 15_Book2" xfId="550"/>
    <cellStyle name="Comma [0] 16" xfId="551"/>
    <cellStyle name="Comma [0] 16 2" xfId="2912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2 2 2" xfId="2915"/>
    <cellStyle name="Comma [0] 18 2 3" xfId="2914"/>
    <cellStyle name="Comma [0] 18 3" xfId="557"/>
    <cellStyle name="Comma [0] 18 3 2" xfId="2916"/>
    <cellStyle name="Comma [0] 18 4" xfId="2913"/>
    <cellStyle name="Comma [0] 19" xfId="558"/>
    <cellStyle name="Comma [0] 19 2" xfId="559"/>
    <cellStyle name="Comma [0] 19 2 2" xfId="560"/>
    <cellStyle name="Comma [0] 19 2 2 2" xfId="2919"/>
    <cellStyle name="Comma [0] 19 2 3" xfId="2918"/>
    <cellStyle name="Comma [0] 19 3" xfId="561"/>
    <cellStyle name="Comma [0] 19 3 2" xfId="2920"/>
    <cellStyle name="Comma [0] 19 4" xfId="2917"/>
    <cellStyle name="Comma [0] 2" xfId="562"/>
    <cellStyle name="Comma [0] 2 10" xfId="563"/>
    <cellStyle name="Comma [0] 2 10 2" xfId="564"/>
    <cellStyle name="Comma [0] 2 10 2 2" xfId="2923"/>
    <cellStyle name="Comma [0] 2 10 3" xfId="565"/>
    <cellStyle name="Comma [0] 2 10 3 2" xfId="2924"/>
    <cellStyle name="Comma [0] 2 10 4" xfId="2922"/>
    <cellStyle name="Comma [0] 2 11" xfId="566"/>
    <cellStyle name="Comma [0] 2 11 2" xfId="2925"/>
    <cellStyle name="Comma [0] 2 12" xfId="567"/>
    <cellStyle name="Comma [0] 2 12 2" xfId="2926"/>
    <cellStyle name="Comma [0] 2 13" xfId="2921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2 2 2" xfId="2934"/>
    <cellStyle name="Comma [0] 2 2 2 2 2 2 2 2 3" xfId="2933"/>
    <cellStyle name="Comma [0] 2 2 2 2 2 2 2 3" xfId="576"/>
    <cellStyle name="Comma [0] 2 2 2 2 2 2 2 3 2" xfId="577"/>
    <cellStyle name="Comma [0] 2 2 2 2 2 2 2 3 2 2" xfId="2936"/>
    <cellStyle name="Comma [0] 2 2 2 2 2 2 2 3 3" xfId="2935"/>
    <cellStyle name="Comma [0] 2 2 2 2 2 2 2 4" xfId="2932"/>
    <cellStyle name="Comma [0] 2 2 2 2 2 2 3" xfId="578"/>
    <cellStyle name="Comma [0] 2 2 2 2 2 2 3 2" xfId="2937"/>
    <cellStyle name="Comma [0] 2 2 2 2 2 2 4" xfId="579"/>
    <cellStyle name="Comma [0] 2 2 2 2 2 2 4 2" xfId="2938"/>
    <cellStyle name="Comma [0] 2 2 2 2 2 2 5" xfId="2931"/>
    <cellStyle name="Comma [0] 2 2 2 2 2 3" xfId="580"/>
    <cellStyle name="Comma [0] 2 2 2 2 2 3 2" xfId="581"/>
    <cellStyle name="Comma [0] 2 2 2 2 2 3 2 2" xfId="2940"/>
    <cellStyle name="Comma [0] 2 2 2 2 2 3 3" xfId="2939"/>
    <cellStyle name="Comma [0] 2 2 2 2 2 4" xfId="582"/>
    <cellStyle name="Comma [0] 2 2 2 2 2 4 2" xfId="583"/>
    <cellStyle name="Comma [0] 2 2 2 2 2 4 2 2" xfId="2942"/>
    <cellStyle name="Comma [0] 2 2 2 2 2 4 3" xfId="2941"/>
    <cellStyle name="Comma [0] 2 2 2 2 2 5" xfId="2930"/>
    <cellStyle name="Comma [0] 2 2 2 2 3" xfId="584"/>
    <cellStyle name="Comma [0] 2 2 2 2 3 2" xfId="2943"/>
    <cellStyle name="Comma [0] 2 2 2 2 4" xfId="585"/>
    <cellStyle name="Comma [0] 2 2 2 2 4 2" xfId="2944"/>
    <cellStyle name="Comma [0] 2 2 2 2 5" xfId="586"/>
    <cellStyle name="Comma [0] 2 2 2 2 5 2" xfId="2945"/>
    <cellStyle name="Comma [0] 2 2 2 2 6" xfId="2929"/>
    <cellStyle name="Comma [0] 2 2 2 3" xfId="587"/>
    <cellStyle name="Comma [0] 2 2 2 3 2" xfId="588"/>
    <cellStyle name="Comma [0] 2 2 2 3 2 2" xfId="2947"/>
    <cellStyle name="Comma [0] 2 2 2 3 3" xfId="2946"/>
    <cellStyle name="Comma [0] 2 2 2 4" xfId="589"/>
    <cellStyle name="Comma [0] 2 2 2 4 2" xfId="590"/>
    <cellStyle name="Comma [0] 2 2 2 4 2 2" xfId="2949"/>
    <cellStyle name="Comma [0] 2 2 2 4 3" xfId="2948"/>
    <cellStyle name="Comma [0] 2 2 2 5" xfId="591"/>
    <cellStyle name="Comma [0] 2 2 2 5 2" xfId="592"/>
    <cellStyle name="Comma [0] 2 2 2 5 2 2" xfId="2951"/>
    <cellStyle name="Comma [0] 2 2 2 5 3" xfId="2950"/>
    <cellStyle name="Comma [0] 2 2 2 6" xfId="593"/>
    <cellStyle name="Comma [0] 2 2 2 6 2" xfId="2952"/>
    <cellStyle name="Comma [0] 2 2 2 7" xfId="2928"/>
    <cellStyle name="Comma [0] 2 2 3" xfId="594"/>
    <cellStyle name="Comma [0] 2 2 3 2" xfId="2953"/>
    <cellStyle name="Comma [0] 2 2 4" xfId="595"/>
    <cellStyle name="Comma [0] 2 2 4 2" xfId="2954"/>
    <cellStyle name="Comma [0] 2 2 5" xfId="596"/>
    <cellStyle name="Comma [0] 2 2 5 2" xfId="2955"/>
    <cellStyle name="Comma [0] 2 2 6" xfId="597"/>
    <cellStyle name="Comma [0] 2 2 6 2" xfId="598"/>
    <cellStyle name="Comma [0] 2 2 6 2 2" xfId="2957"/>
    <cellStyle name="Comma [0] 2 2 6 3" xfId="2956"/>
    <cellStyle name="Comma [0] 2 2 7" xfId="2927"/>
    <cellStyle name="Comma [0] 2 3" xfId="599"/>
    <cellStyle name="Comma [0] 2 3 2" xfId="600"/>
    <cellStyle name="Comma [0] 2 3 2 2" xfId="601"/>
    <cellStyle name="Comma [0] 2 3 2 2 2" xfId="602"/>
    <cellStyle name="Comma [0] 2 3 2 2 2 2" xfId="2961"/>
    <cellStyle name="Comma [0] 2 3 2 2 3" xfId="603"/>
    <cellStyle name="Comma [0] 2 3 2 2 3 2" xfId="2962"/>
    <cellStyle name="Comma [0] 2 3 2 2 4" xfId="604"/>
    <cellStyle name="Comma [0] 2 3 2 2 4 2" xfId="2963"/>
    <cellStyle name="Comma [0] 2 3 2 2 5" xfId="2960"/>
    <cellStyle name="Comma [0] 2 3 2 3" xfId="605"/>
    <cellStyle name="Comma [0] 2 3 2 3 2" xfId="2964"/>
    <cellStyle name="Comma [0] 2 3 2 4" xfId="606"/>
    <cellStyle name="Comma [0] 2 3 2 4 2" xfId="2965"/>
    <cellStyle name="Comma [0] 2 3 2 5" xfId="607"/>
    <cellStyle name="Comma [0] 2 3 2 5 2" xfId="2966"/>
    <cellStyle name="Comma [0] 2 3 2 6" xfId="608"/>
    <cellStyle name="Comma [0] 2 3 2 6 2" xfId="2967"/>
    <cellStyle name="Comma [0] 2 3 2 7" xfId="2959"/>
    <cellStyle name="Comma [0] 2 3 3" xfId="609"/>
    <cellStyle name="Comma [0] 2 3 3 2" xfId="2968"/>
    <cellStyle name="Comma [0] 2 3 4" xfId="610"/>
    <cellStyle name="Comma [0] 2 3 4 2" xfId="2969"/>
    <cellStyle name="Comma [0] 2 3 5" xfId="611"/>
    <cellStyle name="Comma [0] 2 3 5 2" xfId="2970"/>
    <cellStyle name="Comma [0] 2 3 6" xfId="612"/>
    <cellStyle name="Comma [0] 2 3 6 2" xfId="2971"/>
    <cellStyle name="Comma [0] 2 3 7" xfId="613"/>
    <cellStyle name="Comma [0] 2 3 7 2" xfId="2972"/>
    <cellStyle name="Comma [0] 2 3 8" xfId="614"/>
    <cellStyle name="Comma [0] 2 3 8 2" xfId="2973"/>
    <cellStyle name="Comma [0] 2 3 9" xfId="2958"/>
    <cellStyle name="Comma [0] 2 4" xfId="615"/>
    <cellStyle name="Comma [0] 2 4 2" xfId="616"/>
    <cellStyle name="Comma [0] 2 4 2 2" xfId="2974"/>
    <cellStyle name="Comma [0] 2 4 3" xfId="617"/>
    <cellStyle name="Comma [0] 2 4 3 2" xfId="2975"/>
    <cellStyle name="Comma [0] 2 4 4" xfId="618"/>
    <cellStyle name="Comma [0] 2 4 4 2" xfId="2976"/>
    <cellStyle name="Comma [0] 2 4 5" xfId="619"/>
    <cellStyle name="Comma [0] 2 4 5 2" xfId="620"/>
    <cellStyle name="Comma [0] 2 4 5 2 2" xfId="2978"/>
    <cellStyle name="Comma [0] 2 4 5 3" xfId="2977"/>
    <cellStyle name="Comma [0] 2 4 6" xfId="621"/>
    <cellStyle name="Comma [0] 2 5" xfId="622"/>
    <cellStyle name="Comma [0] 2 5 2" xfId="623"/>
    <cellStyle name="Comma [0] 2 5 2 2" xfId="2980"/>
    <cellStyle name="Comma [0] 2 5 3" xfId="624"/>
    <cellStyle name="Comma [0] 2 5 3 2" xfId="2981"/>
    <cellStyle name="Comma [0] 2 5 4" xfId="625"/>
    <cellStyle name="Comma [0] 2 5 4 2" xfId="2982"/>
    <cellStyle name="Comma [0] 2 5 5" xfId="2979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2 2" xfId="2988"/>
    <cellStyle name="Comma [0] 2 6 2 2 2 2 3" xfId="632"/>
    <cellStyle name="Comma [0] 2 6 2 2 2 2 3 2" xfId="2989"/>
    <cellStyle name="Comma [0] 2 6 2 2 2 2 4" xfId="633"/>
    <cellStyle name="Comma [0] 2 6 2 2 2 2 4 2" xfId="2990"/>
    <cellStyle name="Comma [0] 2 6 2 2 2 2 5" xfId="634"/>
    <cellStyle name="Comma [0] 2 6 2 2 2 2 5 2" xfId="2991"/>
    <cellStyle name="Comma [0] 2 6 2 2 2 2 6" xfId="2987"/>
    <cellStyle name="Comma [0] 2 6 2 2 2 3" xfId="635"/>
    <cellStyle name="Comma [0] 2 6 2 2 2 3 2" xfId="2992"/>
    <cellStyle name="Comma [0] 2 6 2 2 2 4" xfId="636"/>
    <cellStyle name="Comma [0] 2 6 2 2 2 4 2" xfId="2993"/>
    <cellStyle name="Comma [0] 2 6 2 2 2 5" xfId="637"/>
    <cellStyle name="Comma [0] 2 6 2 2 2 5 2" xfId="2994"/>
    <cellStyle name="Comma [0] 2 6 2 2 2 6" xfId="2986"/>
    <cellStyle name="Comma [0] 2 6 2 2 3" xfId="638"/>
    <cellStyle name="Comma [0] 2 6 2 2 3 2" xfId="2995"/>
    <cellStyle name="Comma [0] 2 6 2 2 4" xfId="639"/>
    <cellStyle name="Comma [0] 2 6 2 2 4 2" xfId="2996"/>
    <cellStyle name="Comma [0] 2 6 2 2 5" xfId="640"/>
    <cellStyle name="Comma [0] 2 6 2 2 5 2" xfId="2997"/>
    <cellStyle name="Comma [0] 2 6 2 2 6" xfId="2985"/>
    <cellStyle name="Comma [0] 2 6 2 3" xfId="641"/>
    <cellStyle name="Comma [0] 2 6 2 3 2" xfId="2998"/>
    <cellStyle name="Comma [0] 2 6 2 4" xfId="642"/>
    <cellStyle name="Comma [0] 2 6 2 4 2" xfId="2999"/>
    <cellStyle name="Comma [0] 2 6 2 5" xfId="643"/>
    <cellStyle name="Comma [0] 2 6 2 5 2" xfId="3000"/>
    <cellStyle name="Comma [0] 2 6 2 6" xfId="2984"/>
    <cellStyle name="Comma [0] 2 6 3" xfId="644"/>
    <cellStyle name="Comma [0] 2 6 3 2" xfId="3001"/>
    <cellStyle name="Comma [0] 2 6 4" xfId="645"/>
    <cellStyle name="Comma [0] 2 6 4 2" xfId="3002"/>
    <cellStyle name="Comma [0] 2 6 5" xfId="646"/>
    <cellStyle name="Comma [0] 2 6 5 2" xfId="3003"/>
    <cellStyle name="Comma [0] 2 6 6" xfId="2983"/>
    <cellStyle name="Comma [0] 2 7" xfId="647"/>
    <cellStyle name="Comma [0] 2 7 2" xfId="648"/>
    <cellStyle name="Comma [0] 2 7 2 2" xfId="3005"/>
    <cellStyle name="Comma [0] 2 7 3" xfId="3004"/>
    <cellStyle name="Comma [0] 2 8" xfId="649"/>
    <cellStyle name="Comma [0] 2 8 2" xfId="3006"/>
    <cellStyle name="Comma [0] 2 9" xfId="650"/>
    <cellStyle name="Comma [0] 2 9 2" xfId="3007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2 2" xfId="3008"/>
    <cellStyle name="Comma [0] 23" xfId="656"/>
    <cellStyle name="Comma [0] 23 2" xfId="3009"/>
    <cellStyle name="Comma [0] 24" xfId="657"/>
    <cellStyle name="Comma [0] 24 2" xfId="658"/>
    <cellStyle name="Comma [0] 24 2 2" xfId="659"/>
    <cellStyle name="Comma [0] 24 2 2 2" xfId="3012"/>
    <cellStyle name="Comma [0] 24 2 3" xfId="3011"/>
    <cellStyle name="Comma [0] 24 3" xfId="660"/>
    <cellStyle name="Comma [0] 24 3 2" xfId="3013"/>
    <cellStyle name="Comma [0] 24 4" xfId="3010"/>
    <cellStyle name="Comma [0] 25" xfId="661"/>
    <cellStyle name="Comma [0] 25 2" xfId="3014"/>
    <cellStyle name="Comma [0] 26" xfId="662"/>
    <cellStyle name="Comma [0] 26 2" xfId="3015"/>
    <cellStyle name="Comma [0] 27" xfId="663"/>
    <cellStyle name="Comma [0] 27 2" xfId="664"/>
    <cellStyle name="Comma [0] 27 2 2" xfId="3017"/>
    <cellStyle name="Comma [0] 27 3" xfId="3016"/>
    <cellStyle name="Comma [0] 3" xfId="665"/>
    <cellStyle name="Comma [0] 3 2" xfId="666"/>
    <cellStyle name="Comma [0] 3 2 2" xfId="667"/>
    <cellStyle name="Comma [0] 3 2 2 2" xfId="3020"/>
    <cellStyle name="Comma [0] 3 2 3" xfId="668"/>
    <cellStyle name="Comma [0] 3 2 3 2" xfId="3021"/>
    <cellStyle name="Comma [0] 3 2 4" xfId="3019"/>
    <cellStyle name="Comma [0] 3 3" xfId="669"/>
    <cellStyle name="Comma [0] 3 3 2" xfId="3022"/>
    <cellStyle name="Comma [0] 3 4" xfId="3018"/>
    <cellStyle name="Comma [0] 32" xfId="670"/>
    <cellStyle name="Comma [0] 32 2" xfId="671"/>
    <cellStyle name="Comma [0] 32 2 2" xfId="3024"/>
    <cellStyle name="Comma [0] 32 3" xfId="3023"/>
    <cellStyle name="Comma [0] 35" xfId="672"/>
    <cellStyle name="Comma [0] 35 2" xfId="3025"/>
    <cellStyle name="Comma [0] 4" xfId="673"/>
    <cellStyle name="Comma [0] 4 2" xfId="674"/>
    <cellStyle name="Comma [0] 4 2 2" xfId="675"/>
    <cellStyle name="Comma [0] 4 2 2 2" xfId="3028"/>
    <cellStyle name="Comma [0] 4 2 3" xfId="3027"/>
    <cellStyle name="Comma [0] 4 3" xfId="676"/>
    <cellStyle name="Comma [0] 4 3 2" xfId="677"/>
    <cellStyle name="Comma [0] 4 3 2 2" xfId="3030"/>
    <cellStyle name="Comma [0] 4 3 3" xfId="3029"/>
    <cellStyle name="Comma [0] 4 4" xfId="678"/>
    <cellStyle name="Comma [0] 4 4 2" xfId="679"/>
    <cellStyle name="Comma [0] 4 5" xfId="680"/>
    <cellStyle name="Comma [0] 4 5 2" xfId="3031"/>
    <cellStyle name="Comma [0] 4 6" xfId="681"/>
    <cellStyle name="Comma [0] 4 6 2" xfId="3032"/>
    <cellStyle name="Comma [0] 4 7" xfId="3026"/>
    <cellStyle name="Comma [0] 5" xfId="682"/>
    <cellStyle name="Comma [0] 5 2" xfId="683"/>
    <cellStyle name="Comma [0] 5 2 2" xfId="3034"/>
    <cellStyle name="Comma [0] 5 3" xfId="684"/>
    <cellStyle name="Comma [0] 5 3 2" xfId="3035"/>
    <cellStyle name="Comma [0] 5 4" xfId="3033"/>
    <cellStyle name="Comma [0] 6" xfId="685"/>
    <cellStyle name="Comma [0] 6 2" xfId="686"/>
    <cellStyle name="Comma [0] 6 2 2" xfId="3037"/>
    <cellStyle name="Comma [0] 6 3" xfId="687"/>
    <cellStyle name="Comma [0] 6 3 2" xfId="688"/>
    <cellStyle name="Comma [0] 6 3 2 2" xfId="3039"/>
    <cellStyle name="Comma [0] 6 3 3" xfId="3038"/>
    <cellStyle name="Comma [0] 6 4" xfId="3036"/>
    <cellStyle name="Comma [0] 7" xfId="689"/>
    <cellStyle name="Comma [0] 7 2" xfId="690"/>
    <cellStyle name="Comma [0] 7 2 2" xfId="691"/>
    <cellStyle name="Comma [0] 7 2 2 2" xfId="3041"/>
    <cellStyle name="Comma [0] 7 2 3" xfId="3040"/>
    <cellStyle name="Comma [0] 7 3" xfId="692"/>
    <cellStyle name="Comma [0] 8" xfId="693"/>
    <cellStyle name="Comma [0] 8 2" xfId="694"/>
    <cellStyle name="Comma [0] 8 2 2" xfId="695"/>
    <cellStyle name="Comma [0] 8 2 2 2" xfId="3044"/>
    <cellStyle name="Comma [0] 8 2 3" xfId="3043"/>
    <cellStyle name="Comma [0] 8 3" xfId="696"/>
    <cellStyle name="Comma [0] 8 3 2" xfId="697"/>
    <cellStyle name="Comma [0] 8 3 2 2" xfId="3046"/>
    <cellStyle name="Comma [0] 8 3 3" xfId="3045"/>
    <cellStyle name="Comma [0] 8 4" xfId="698"/>
    <cellStyle name="Comma [0] 8 4 2" xfId="3047"/>
    <cellStyle name="Comma [0] 8 5" xfId="3042"/>
    <cellStyle name="Comma [0] 9" xfId="699"/>
    <cellStyle name="Comma [0] 9 2" xfId="700"/>
    <cellStyle name="Comma [0] 9 2 2" xfId="701"/>
    <cellStyle name="Comma [0] 9 2 2 2" xfId="3050"/>
    <cellStyle name="Comma [0] 9 2 3" xfId="3049"/>
    <cellStyle name="Comma [0] 9 3" xfId="702"/>
    <cellStyle name="Comma [0] 9 3 2" xfId="703"/>
    <cellStyle name="Comma [0] 9 3 2 2" xfId="3052"/>
    <cellStyle name="Comma [0] 9 3 3" xfId="3051"/>
    <cellStyle name="Comma [0] 9 4" xfId="3048"/>
    <cellStyle name="Comma [0] 90" xfId="704"/>
    <cellStyle name="Comma [0] 90 2" xfId="705"/>
    <cellStyle name="Comma [0] 90 2 2" xfId="3054"/>
    <cellStyle name="Comma [0] 90 3" xfId="3053"/>
    <cellStyle name="Comma [0] 91" xfId="706"/>
    <cellStyle name="Comma [0] 91 2" xfId="707"/>
    <cellStyle name="Comma [0] 91 2 2" xfId="3056"/>
    <cellStyle name="Comma [0] 91 3" xfId="3055"/>
    <cellStyle name="Comma [0] 93" xfId="708"/>
    <cellStyle name="Comma [0] 93 2" xfId="709"/>
    <cellStyle name="Comma [0] 93 2 2" xfId="3058"/>
    <cellStyle name="Comma [0] 93 3" xfId="3057"/>
    <cellStyle name="Comma [0] 94" xfId="710"/>
    <cellStyle name="Comma [0] 94 2" xfId="711"/>
    <cellStyle name="Comma [0] 94 2 2" xfId="3060"/>
    <cellStyle name="Comma [0] 94 3" xfId="3059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2 2 2" xfId="3063"/>
    <cellStyle name="Comma 10 2 2 3" xfId="3062"/>
    <cellStyle name="Comma 10 2 3" xfId="718"/>
    <cellStyle name="Comma 10 2 3 2" xfId="3064"/>
    <cellStyle name="Comma 10 2 4" xfId="3061"/>
    <cellStyle name="Comma 10 3" xfId="719"/>
    <cellStyle name="Comma 10 3 2" xfId="720"/>
    <cellStyle name="Comma 10 3 2 2" xfId="3066"/>
    <cellStyle name="Comma 10 3 3" xfId="3065"/>
    <cellStyle name="Comma 10 4" xfId="721"/>
    <cellStyle name="Comma 10 4 2" xfId="722"/>
    <cellStyle name="Comma 10 4 2 2" xfId="3068"/>
    <cellStyle name="Comma 10 4 3" xfId="3067"/>
    <cellStyle name="Comma 10 5" xfId="723"/>
    <cellStyle name="Comma 10 5 2" xfId="724"/>
    <cellStyle name="Comma 10 5 2 2" xfId="3070"/>
    <cellStyle name="Comma 10 5 3" xfId="3069"/>
    <cellStyle name="Comma 10 6" xfId="725"/>
    <cellStyle name="Comma 10 6 2" xfId="726"/>
    <cellStyle name="Comma 10 6 2 2" xfId="3072"/>
    <cellStyle name="Comma 10 6 3" xfId="3071"/>
    <cellStyle name="Comma 10 7" xfId="727"/>
    <cellStyle name="Comma 10 7 2" xfId="3073"/>
    <cellStyle name="Comma 10 8" xfId="728"/>
    <cellStyle name="Comma 11" xfId="729"/>
    <cellStyle name="Comma 11 2" xfId="730"/>
    <cellStyle name="Comma 11 2 2" xfId="3075"/>
    <cellStyle name="Comma 11 3" xfId="3074"/>
    <cellStyle name="Comma 12" xfId="731"/>
    <cellStyle name="Comma 12 2" xfId="732"/>
    <cellStyle name="Comma 12 2 2" xfId="733"/>
    <cellStyle name="Comma 12 2 2 2" xfId="3078"/>
    <cellStyle name="Comma 12 2 3" xfId="3077"/>
    <cellStyle name="Comma 12 3" xfId="734"/>
    <cellStyle name="Comma 12 3 2" xfId="735"/>
    <cellStyle name="Comma 12 3 2 2" xfId="3080"/>
    <cellStyle name="Comma 12 3 3" xfId="3079"/>
    <cellStyle name="Comma 12 4" xfId="736"/>
    <cellStyle name="Comma 12 4 2" xfId="737"/>
    <cellStyle name="Comma 12 4 2 2" xfId="3082"/>
    <cellStyle name="Comma 12 4 3" xfId="3081"/>
    <cellStyle name="Comma 12 5" xfId="738"/>
    <cellStyle name="Comma 12 5 2" xfId="739"/>
    <cellStyle name="Comma 12 5 2 2" xfId="3084"/>
    <cellStyle name="Comma 12 5 3" xfId="3083"/>
    <cellStyle name="Comma 12 6" xfId="740"/>
    <cellStyle name="Comma 12 6 2" xfId="741"/>
    <cellStyle name="Comma 12 6 2 2" xfId="3086"/>
    <cellStyle name="Comma 12 6 3" xfId="3085"/>
    <cellStyle name="Comma 12 7" xfId="742"/>
    <cellStyle name="Comma 12 7 2" xfId="3087"/>
    <cellStyle name="Comma 12 8" xfId="3076"/>
    <cellStyle name="Comma 13" xfId="743"/>
    <cellStyle name="Comma 13 2" xfId="744"/>
    <cellStyle name="Comma 13 2 2" xfId="745"/>
    <cellStyle name="Comma 13 2 2 2" xfId="3090"/>
    <cellStyle name="Comma 13 2 3" xfId="3089"/>
    <cellStyle name="Comma 13 3" xfId="746"/>
    <cellStyle name="Comma 13 3 2" xfId="3091"/>
    <cellStyle name="Comma 13 4" xfId="3088"/>
    <cellStyle name="Comma 14" xfId="747"/>
    <cellStyle name="Comma 14 2" xfId="748"/>
    <cellStyle name="Comma 14 2 2" xfId="749"/>
    <cellStyle name="Comma 14 2 2 2" xfId="750"/>
    <cellStyle name="Comma 14 2 2 2 2" xfId="3095"/>
    <cellStyle name="Comma 14 2 2 3" xfId="3094"/>
    <cellStyle name="Comma 14 2 3" xfId="751"/>
    <cellStyle name="Comma 14 2 3 2" xfId="3096"/>
    <cellStyle name="Comma 14 2 4" xfId="3093"/>
    <cellStyle name="Comma 14 3" xfId="752"/>
    <cellStyle name="Comma 14 3 2" xfId="3097"/>
    <cellStyle name="Comma 14 4" xfId="3092"/>
    <cellStyle name="Comma 15" xfId="753"/>
    <cellStyle name="Comma 15 2" xfId="754"/>
    <cellStyle name="Comma 15 2 2" xfId="755"/>
    <cellStyle name="Comma 15 2 2 2" xfId="3100"/>
    <cellStyle name="Comma 15 2 3" xfId="3099"/>
    <cellStyle name="Comma 15 3" xfId="756"/>
    <cellStyle name="Comma 15 3 2" xfId="757"/>
    <cellStyle name="Comma 15 3 2 2" xfId="3102"/>
    <cellStyle name="Comma 15 3 3" xfId="3101"/>
    <cellStyle name="Comma 15 4" xfId="758"/>
    <cellStyle name="Comma 15 4 2" xfId="759"/>
    <cellStyle name="Comma 15 4 2 2" xfId="3104"/>
    <cellStyle name="Comma 15 4 3" xfId="3103"/>
    <cellStyle name="Comma 15 5" xfId="760"/>
    <cellStyle name="Comma 15 5 2" xfId="3105"/>
    <cellStyle name="Comma 15 6" xfId="3098"/>
    <cellStyle name="Comma 16" xfId="761"/>
    <cellStyle name="Comma 16 2" xfId="762"/>
    <cellStyle name="Comma 16 2 2" xfId="3107"/>
    <cellStyle name="Comma 16 3" xfId="3106"/>
    <cellStyle name="Comma 17" xfId="763"/>
    <cellStyle name="Comma 17 2" xfId="764"/>
    <cellStyle name="Comma 17 2 2" xfId="765"/>
    <cellStyle name="Comma 17 2 2 2" xfId="3110"/>
    <cellStyle name="Comma 17 2 3" xfId="3109"/>
    <cellStyle name="Comma 17 3" xfId="3108"/>
    <cellStyle name="Comma 18" xfId="766"/>
    <cellStyle name="Comma 18 2" xfId="767"/>
    <cellStyle name="Comma 18 2 2" xfId="768"/>
    <cellStyle name="Comma 18 2 2 2" xfId="3113"/>
    <cellStyle name="Comma 18 2 3" xfId="3112"/>
    <cellStyle name="Comma 18 3" xfId="769"/>
    <cellStyle name="Comma 18 3 2" xfId="3114"/>
    <cellStyle name="Comma 18 4" xfId="3111"/>
    <cellStyle name="Comma 19" xfId="770"/>
    <cellStyle name="Comma 19 2" xfId="771"/>
    <cellStyle name="Comma 19 2 2" xfId="3116"/>
    <cellStyle name="Comma 19 3" xfId="772"/>
    <cellStyle name="Comma 19 3 2" xfId="3117"/>
    <cellStyle name="Comma 19 4" xfId="773"/>
    <cellStyle name="Comma 19 4 2" xfId="3118"/>
    <cellStyle name="Comma 19 5" xfId="774"/>
    <cellStyle name="Comma 19 5 2" xfId="3119"/>
    <cellStyle name="Comma 19 6" xfId="3115"/>
    <cellStyle name="Comma 2" xfId="775"/>
    <cellStyle name="Comma 2 10" xfId="776"/>
    <cellStyle name="Comma 2 10 2" xfId="777"/>
    <cellStyle name="Comma 2 10 2 2" xfId="3122"/>
    <cellStyle name="Comma 2 10 3" xfId="3121"/>
    <cellStyle name="Comma 2 11" xfId="778"/>
    <cellStyle name="Comma 2 11 2" xfId="779"/>
    <cellStyle name="Comma 2 11 2 2" xfId="3124"/>
    <cellStyle name="Comma 2 11 3" xfId="3123"/>
    <cellStyle name="Comma 2 12" xfId="780"/>
    <cellStyle name="Comma 2 12 2" xfId="781"/>
    <cellStyle name="Comma 2 12 2 2" xfId="3126"/>
    <cellStyle name="Comma 2 12 3" xfId="3125"/>
    <cellStyle name="Comma 2 13" xfId="782"/>
    <cellStyle name="Comma 2 13 2" xfId="783"/>
    <cellStyle name="Comma 2 13 2 2" xfId="3128"/>
    <cellStyle name="Comma 2 13 3" xfId="3127"/>
    <cellStyle name="Comma 2 14" xfId="784"/>
    <cellStyle name="Comma 2 14 2" xfId="785"/>
    <cellStyle name="Comma 2 14 2 2" xfId="3130"/>
    <cellStyle name="Comma 2 14 3" xfId="3129"/>
    <cellStyle name="Comma 2 15" xfId="786"/>
    <cellStyle name="Comma 2 15 2" xfId="787"/>
    <cellStyle name="Comma 2 15 2 2" xfId="3132"/>
    <cellStyle name="Comma 2 15 3" xfId="3131"/>
    <cellStyle name="Comma 2 16" xfId="788"/>
    <cellStyle name="Comma 2 16 2" xfId="789"/>
    <cellStyle name="Comma 2 16 2 2" xfId="3134"/>
    <cellStyle name="Comma 2 16 3" xfId="3133"/>
    <cellStyle name="Comma 2 17" xfId="790"/>
    <cellStyle name="Comma 2 17 2" xfId="791"/>
    <cellStyle name="Comma 2 17 2 2" xfId="3136"/>
    <cellStyle name="Comma 2 17 3" xfId="3135"/>
    <cellStyle name="Comma 2 18" xfId="792"/>
    <cellStyle name="Comma 2 18 2" xfId="793"/>
    <cellStyle name="Comma 2 18 2 2" xfId="3138"/>
    <cellStyle name="Comma 2 18 3" xfId="3137"/>
    <cellStyle name="Comma 2 19" xfId="794"/>
    <cellStyle name="Comma 2 19 2" xfId="795"/>
    <cellStyle name="Comma 2 19 2 2" xfId="3140"/>
    <cellStyle name="Comma 2 19 3" xfId="3139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2 2 2" xfId="3147"/>
    <cellStyle name="Comma 2 2 2 2 2 2 2 2 3" xfId="3146"/>
    <cellStyle name="Comma 2 2 2 2 2 2 2 3" xfId="804"/>
    <cellStyle name="Comma 2 2 2 2 2 2 2 3 2" xfId="805"/>
    <cellStyle name="Comma 2 2 2 2 2 2 2 3 2 2" xfId="3149"/>
    <cellStyle name="Comma 2 2 2 2 2 2 2 3 3" xfId="3148"/>
    <cellStyle name="Comma 2 2 2 2 2 2 2 4" xfId="3145"/>
    <cellStyle name="Comma 2 2 2 2 2 2 3" xfId="806"/>
    <cellStyle name="Comma 2 2 2 2 2 2 3 2" xfId="3150"/>
    <cellStyle name="Comma 2 2 2 2 2 2 4" xfId="807"/>
    <cellStyle name="Comma 2 2 2 2 2 2 4 2" xfId="3151"/>
    <cellStyle name="Comma 2 2 2 2 2 2 5" xfId="3144"/>
    <cellStyle name="Comma 2 2 2 2 2 3" xfId="808"/>
    <cellStyle name="Comma 2 2 2 2 2 3 2" xfId="809"/>
    <cellStyle name="Comma 2 2 2 2 2 3 2 2" xfId="3153"/>
    <cellStyle name="Comma 2 2 2 2 2 3 3" xfId="3152"/>
    <cellStyle name="Comma 2 2 2 2 2 4" xfId="810"/>
    <cellStyle name="Comma 2 2 2 2 2 4 2" xfId="811"/>
    <cellStyle name="Comma 2 2 2 2 2 4 2 2" xfId="3155"/>
    <cellStyle name="Comma 2 2 2 2 2 4 3" xfId="3154"/>
    <cellStyle name="Comma 2 2 2 2 2 5" xfId="3143"/>
    <cellStyle name="Comma 2 2 2 2 3" xfId="812"/>
    <cellStyle name="Comma 2 2 2 2 3 2" xfId="3156"/>
    <cellStyle name="Comma 2 2 2 2 4" xfId="813"/>
    <cellStyle name="Comma 2 2 2 2 4 2" xfId="3157"/>
    <cellStyle name="Comma 2 2 2 2 5" xfId="814"/>
    <cellStyle name="Comma 2 2 2 2 5 2" xfId="3158"/>
    <cellStyle name="Comma 2 2 2 2 6" xfId="3142"/>
    <cellStyle name="Comma 2 2 2 3" xfId="815"/>
    <cellStyle name="Comma 2 2 2 3 2" xfId="816"/>
    <cellStyle name="Comma 2 2 2 3 2 2" xfId="3160"/>
    <cellStyle name="Comma 2 2 2 3 3" xfId="3159"/>
    <cellStyle name="Comma 2 2 2 4" xfId="817"/>
    <cellStyle name="Comma 2 2 2 4 2" xfId="818"/>
    <cellStyle name="Comma 2 2 2 4 2 2" xfId="3162"/>
    <cellStyle name="Comma 2 2 2 4 3" xfId="3161"/>
    <cellStyle name="Comma 2 2 2 5" xfId="819"/>
    <cellStyle name="Comma 2 2 2 5 2" xfId="820"/>
    <cellStyle name="Comma 2 2 2 5 2 2" xfId="3164"/>
    <cellStyle name="Comma 2 2 2 5 3" xfId="3163"/>
    <cellStyle name="Comma 2 2 2 6" xfId="3141"/>
    <cellStyle name="Comma 2 2 3" xfId="821"/>
    <cellStyle name="Comma 2 2 3 2" xfId="822"/>
    <cellStyle name="Comma 2 2 3 2 2" xfId="3166"/>
    <cellStyle name="Comma 2 2 3 3" xfId="3165"/>
    <cellStyle name="Comma 2 2 4" xfId="823"/>
    <cellStyle name="Comma 2 2 4 2" xfId="3167"/>
    <cellStyle name="Comma 2 2 5" xfId="824"/>
    <cellStyle name="Comma 2 2 5 2" xfId="3168"/>
    <cellStyle name="Comma 2 2 6" xfId="825"/>
    <cellStyle name="Comma 2 2 6 2" xfId="3169"/>
    <cellStyle name="Comma 2 2 7" xfId="826"/>
    <cellStyle name="Comma 2 20" xfId="827"/>
    <cellStyle name="Comma 2 20 2" xfId="828"/>
    <cellStyle name="Comma 2 20 2 2" xfId="3171"/>
    <cellStyle name="Comma 2 20 3" xfId="3170"/>
    <cellStyle name="Comma 2 21" xfId="829"/>
    <cellStyle name="Comma 2 21 2" xfId="830"/>
    <cellStyle name="Comma 2 21 2 2" xfId="3173"/>
    <cellStyle name="Comma 2 21 3" xfId="3172"/>
    <cellStyle name="Comma 2 22" xfId="831"/>
    <cellStyle name="Comma 2 22 2" xfId="832"/>
    <cellStyle name="Comma 2 22 2 2" xfId="3175"/>
    <cellStyle name="Comma 2 22 3" xfId="3174"/>
    <cellStyle name="Comma 2 23" xfId="833"/>
    <cellStyle name="Comma 2 23 2" xfId="834"/>
    <cellStyle name="Comma 2 23 2 2" xfId="3177"/>
    <cellStyle name="Comma 2 23 3" xfId="3176"/>
    <cellStyle name="Comma 2 24" xfId="835"/>
    <cellStyle name="Comma 2 24 2" xfId="836"/>
    <cellStyle name="Comma 2 24 2 2" xfId="3179"/>
    <cellStyle name="Comma 2 24 3" xfId="3178"/>
    <cellStyle name="Comma 2 25" xfId="837"/>
    <cellStyle name="Comma 2 25 2" xfId="838"/>
    <cellStyle name="Comma 2 25 2 2" xfId="3181"/>
    <cellStyle name="Comma 2 25 3" xfId="3180"/>
    <cellStyle name="Comma 2 26" xfId="839"/>
    <cellStyle name="Comma 2 26 2" xfId="840"/>
    <cellStyle name="Comma 2 26 2 2" xfId="3183"/>
    <cellStyle name="Comma 2 26 3" xfId="3182"/>
    <cellStyle name="Comma 2 27" xfId="841"/>
    <cellStyle name="Comma 2 27 2" xfId="842"/>
    <cellStyle name="Comma 2 27 2 2" xfId="3185"/>
    <cellStyle name="Comma 2 27 3" xfId="3184"/>
    <cellStyle name="Comma 2 28" xfId="843"/>
    <cellStyle name="Comma 2 28 2" xfId="844"/>
    <cellStyle name="Comma 2 28 2 2" xfId="3187"/>
    <cellStyle name="Comma 2 28 3" xfId="3186"/>
    <cellStyle name="Comma 2 29" xfId="845"/>
    <cellStyle name="Comma 2 29 2" xfId="846"/>
    <cellStyle name="Comma 2 29 2 2" xfId="3189"/>
    <cellStyle name="Comma 2 29 3" xfId="3188"/>
    <cellStyle name="Comma 2 3" xfId="847"/>
    <cellStyle name="Comma 2 3 2" xfId="848"/>
    <cellStyle name="Comma 2 3 2 2" xfId="3191"/>
    <cellStyle name="Comma 2 3 3" xfId="3190"/>
    <cellStyle name="Comma 2 30" xfId="849"/>
    <cellStyle name="Comma 2 30 2" xfId="850"/>
    <cellStyle name="Comma 2 30 2 2" xfId="3193"/>
    <cellStyle name="Comma 2 30 3" xfId="3192"/>
    <cellStyle name="Comma 2 31" xfId="851"/>
    <cellStyle name="Comma 2 31 2" xfId="852"/>
    <cellStyle name="Comma 2 31 2 2" xfId="3195"/>
    <cellStyle name="Comma 2 31 3" xfId="3194"/>
    <cellStyle name="Comma 2 32" xfId="853"/>
    <cellStyle name="Comma 2 32 2" xfId="854"/>
    <cellStyle name="Comma 2 32 2 2" xfId="3197"/>
    <cellStyle name="Comma 2 32 3" xfId="3196"/>
    <cellStyle name="Comma 2 33" xfId="855"/>
    <cellStyle name="Comma 2 33 2" xfId="856"/>
    <cellStyle name="Comma 2 33 2 2" xfId="3199"/>
    <cellStyle name="Comma 2 33 3" xfId="3198"/>
    <cellStyle name="Comma 2 34" xfId="857"/>
    <cellStyle name="Comma 2 34 2" xfId="858"/>
    <cellStyle name="Comma 2 34 2 2" xfId="3201"/>
    <cellStyle name="Comma 2 34 3" xfId="3200"/>
    <cellStyle name="Comma 2 35" xfId="859"/>
    <cellStyle name="Comma 2 35 2" xfId="860"/>
    <cellStyle name="Comma 2 35 2 2" xfId="3203"/>
    <cellStyle name="Comma 2 35 3" xfId="3202"/>
    <cellStyle name="Comma 2 36" xfId="861"/>
    <cellStyle name="Comma 2 36 2" xfId="862"/>
    <cellStyle name="Comma 2 36 2 2" xfId="3205"/>
    <cellStyle name="Comma 2 36 3" xfId="3204"/>
    <cellStyle name="Comma 2 37" xfId="863"/>
    <cellStyle name="Comma 2 37 2" xfId="864"/>
    <cellStyle name="Comma 2 37 2 2" xfId="3207"/>
    <cellStyle name="Comma 2 37 3" xfId="3206"/>
    <cellStyle name="Comma 2 38" xfId="865"/>
    <cellStyle name="Comma 2 38 2" xfId="866"/>
    <cellStyle name="Comma 2 38 2 2" xfId="3209"/>
    <cellStyle name="Comma 2 38 3" xfId="3208"/>
    <cellStyle name="Comma 2 39" xfId="867"/>
    <cellStyle name="Comma 2 39 2" xfId="868"/>
    <cellStyle name="Comma 2 39 2 2" xfId="3211"/>
    <cellStyle name="Comma 2 39 3" xfId="3210"/>
    <cellStyle name="Comma 2 4" xfId="869"/>
    <cellStyle name="Comma 2 4 2" xfId="870"/>
    <cellStyle name="Comma 2 4 2 2" xfId="3212"/>
    <cellStyle name="Comma 2 4 3" xfId="871"/>
    <cellStyle name="Comma 2 4 3 2" xfId="3213"/>
    <cellStyle name="Comma 2 4 4" xfId="872"/>
    <cellStyle name="Comma 2 40" xfId="873"/>
    <cellStyle name="Comma 2 40 2" xfId="874"/>
    <cellStyle name="Comma 2 40 2 2" xfId="3215"/>
    <cellStyle name="Comma 2 40 3" xfId="3214"/>
    <cellStyle name="Comma 2 41" xfId="875"/>
    <cellStyle name="Comma 2 41 2" xfId="876"/>
    <cellStyle name="Comma 2 41 2 2" xfId="3217"/>
    <cellStyle name="Comma 2 41 3" xfId="3216"/>
    <cellStyle name="Comma 2 42" xfId="877"/>
    <cellStyle name="Comma 2 42 2" xfId="878"/>
    <cellStyle name="Comma 2 42 2 2" xfId="3219"/>
    <cellStyle name="Comma 2 42 3" xfId="3218"/>
    <cellStyle name="Comma 2 43" xfId="879"/>
    <cellStyle name="Comma 2 43 2" xfId="880"/>
    <cellStyle name="Comma 2 43 2 2" xfId="3221"/>
    <cellStyle name="Comma 2 43 3" xfId="3220"/>
    <cellStyle name="Comma 2 44" xfId="881"/>
    <cellStyle name="Comma 2 44 2" xfId="882"/>
    <cellStyle name="Comma 2 44 2 2" xfId="3223"/>
    <cellStyle name="Comma 2 44 3" xfId="3222"/>
    <cellStyle name="Comma 2 45" xfId="883"/>
    <cellStyle name="Comma 2 45 2" xfId="884"/>
    <cellStyle name="Comma 2 45 2 2" xfId="3225"/>
    <cellStyle name="Comma 2 45 3" xfId="3224"/>
    <cellStyle name="Comma 2 46" xfId="885"/>
    <cellStyle name="Comma 2 46 2" xfId="886"/>
    <cellStyle name="Comma 2 46 2 2" xfId="3227"/>
    <cellStyle name="Comma 2 46 3" xfId="3226"/>
    <cellStyle name="Comma 2 47" xfId="887"/>
    <cellStyle name="Comma 2 47 2" xfId="888"/>
    <cellStyle name="Comma 2 47 2 2" xfId="3229"/>
    <cellStyle name="Comma 2 47 3" xfId="3228"/>
    <cellStyle name="Comma 2 48" xfId="889"/>
    <cellStyle name="Comma 2 48 2" xfId="890"/>
    <cellStyle name="Comma 2 48 2 2" xfId="3231"/>
    <cellStyle name="Comma 2 48 3" xfId="3230"/>
    <cellStyle name="Comma 2 49" xfId="891"/>
    <cellStyle name="Comma 2 49 2" xfId="892"/>
    <cellStyle name="Comma 2 49 2 2" xfId="3233"/>
    <cellStyle name="Comma 2 49 3" xfId="3232"/>
    <cellStyle name="Comma 2 5" xfId="893"/>
    <cellStyle name="Comma 2 5 2" xfId="894"/>
    <cellStyle name="Comma 2 5 2 2" xfId="3235"/>
    <cellStyle name="Comma 2 5 3" xfId="3234"/>
    <cellStyle name="Comma 2 50" xfId="895"/>
    <cellStyle name="Comma 2 50 2" xfId="896"/>
    <cellStyle name="Comma 2 50 2 2" xfId="3237"/>
    <cellStyle name="Comma 2 50 3" xfId="3236"/>
    <cellStyle name="Comma 2 51" xfId="897"/>
    <cellStyle name="Comma 2 51 2" xfId="898"/>
    <cellStyle name="Comma 2 51 2 2" xfId="3239"/>
    <cellStyle name="Comma 2 51 3" xfId="3238"/>
    <cellStyle name="Comma 2 52" xfId="899"/>
    <cellStyle name="Comma 2 52 2" xfId="900"/>
    <cellStyle name="Comma 2 52 2 2" xfId="3241"/>
    <cellStyle name="Comma 2 52 3" xfId="3240"/>
    <cellStyle name="Comma 2 53" xfId="901"/>
    <cellStyle name="Comma 2 53 2" xfId="902"/>
    <cellStyle name="Comma 2 53 2 2" xfId="3243"/>
    <cellStyle name="Comma 2 53 3" xfId="3242"/>
    <cellStyle name="Comma 2 54" xfId="903"/>
    <cellStyle name="Comma 2 54 2" xfId="904"/>
    <cellStyle name="Comma 2 54 2 2" xfId="3245"/>
    <cellStyle name="Comma 2 54 3" xfId="3244"/>
    <cellStyle name="Comma 2 55" xfId="905"/>
    <cellStyle name="Comma 2 55 2" xfId="906"/>
    <cellStyle name="Comma 2 55 2 2" xfId="3247"/>
    <cellStyle name="Comma 2 55 3" xfId="3246"/>
    <cellStyle name="Comma 2 56" xfId="907"/>
    <cellStyle name="Comma 2 56 2" xfId="908"/>
    <cellStyle name="Comma 2 56 2 2" xfId="3249"/>
    <cellStyle name="Comma 2 56 3" xfId="3248"/>
    <cellStyle name="Comma 2 57" xfId="909"/>
    <cellStyle name="Comma 2 57 2" xfId="910"/>
    <cellStyle name="Comma 2 57 2 2" xfId="3251"/>
    <cellStyle name="Comma 2 57 3" xfId="3250"/>
    <cellStyle name="Comma 2 58" xfId="911"/>
    <cellStyle name="Comma 2 58 2" xfId="912"/>
    <cellStyle name="Comma 2 58 2 2" xfId="913"/>
    <cellStyle name="Comma 2 58 2 2 2" xfId="3254"/>
    <cellStyle name="Comma 2 58 2 3" xfId="3253"/>
    <cellStyle name="Comma 2 58 3" xfId="914"/>
    <cellStyle name="Comma 2 58 3 2" xfId="915"/>
    <cellStyle name="Comma 2 58 3 2 2" xfId="3256"/>
    <cellStyle name="Comma 2 58 3 3" xfId="3255"/>
    <cellStyle name="Comma 2 58 4" xfId="916"/>
    <cellStyle name="Comma 2 58 4 2" xfId="917"/>
    <cellStyle name="Comma 2 58 4 2 2" xfId="3258"/>
    <cellStyle name="Comma 2 58 4 3" xfId="3257"/>
    <cellStyle name="Comma 2 58 5" xfId="918"/>
    <cellStyle name="Comma 2 58 5 2" xfId="3259"/>
    <cellStyle name="Comma 2 58 6" xfId="3252"/>
    <cellStyle name="Comma 2 59" xfId="919"/>
    <cellStyle name="Comma 2 59 2" xfId="920"/>
    <cellStyle name="Comma 2 59 2 2" xfId="3261"/>
    <cellStyle name="Comma 2 59 3" xfId="3260"/>
    <cellStyle name="Comma 2 6" xfId="921"/>
    <cellStyle name="Comma 2 6 2" xfId="922"/>
    <cellStyle name="Comma 2 60" xfId="923"/>
    <cellStyle name="Comma 2 60 2" xfId="924"/>
    <cellStyle name="Comma 2 60 2 2" xfId="3263"/>
    <cellStyle name="Comma 2 60 3" xfId="3262"/>
    <cellStyle name="Comma 2 61" xfId="3120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8 2 2" xfId="3265"/>
    <cellStyle name="Comma 2 8 3" xfId="3264"/>
    <cellStyle name="Comma 2 9" xfId="948"/>
    <cellStyle name="Comma 2 9 2" xfId="949"/>
    <cellStyle name="Comma 2 9 2 2" xfId="3267"/>
    <cellStyle name="Comma 2 9 3" xfId="3266"/>
    <cellStyle name="Comma 20" xfId="950"/>
    <cellStyle name="Comma 20 2" xfId="951"/>
    <cellStyle name="Comma 20 2 2" xfId="952"/>
    <cellStyle name="Comma 20 2 2 2" xfId="3270"/>
    <cellStyle name="Comma 20 2 3" xfId="3269"/>
    <cellStyle name="Comma 20 3" xfId="953"/>
    <cellStyle name="Comma 20 3 2" xfId="3271"/>
    <cellStyle name="Comma 20 4" xfId="3268"/>
    <cellStyle name="Comma 21" xfId="954"/>
    <cellStyle name="Comma 21 2" xfId="955"/>
    <cellStyle name="Comma 21 2 2" xfId="956"/>
    <cellStyle name="Comma 21 2 2 2" xfId="3274"/>
    <cellStyle name="Comma 21 2 3" xfId="3273"/>
    <cellStyle name="Comma 21 3" xfId="957"/>
    <cellStyle name="Comma 21 3 2" xfId="3275"/>
    <cellStyle name="Comma 21 4" xfId="3272"/>
    <cellStyle name="Comma 22" xfId="958"/>
    <cellStyle name="Comma 22 2" xfId="959"/>
    <cellStyle name="Comma 22 2 2" xfId="960"/>
    <cellStyle name="Comma 22 2 2 2" xfId="3278"/>
    <cellStyle name="Comma 22 2 3" xfId="3277"/>
    <cellStyle name="Comma 22 3" xfId="961"/>
    <cellStyle name="Comma 22 3 2" xfId="3279"/>
    <cellStyle name="Comma 22 4" xfId="3276"/>
    <cellStyle name="Comma 23" xfId="962"/>
    <cellStyle name="Comma 23 2" xfId="963"/>
    <cellStyle name="Comma 23 2 2" xfId="3281"/>
    <cellStyle name="Comma 23 3" xfId="3280"/>
    <cellStyle name="Comma 24" xfId="964"/>
    <cellStyle name="Comma 24 2" xfId="965"/>
    <cellStyle name="Comma 24 2 2" xfId="3283"/>
    <cellStyle name="Comma 24 3" xfId="3282"/>
    <cellStyle name="Comma 25" xfId="966"/>
    <cellStyle name="Comma 25 2" xfId="967"/>
    <cellStyle name="Comma 25 2 2" xfId="3285"/>
    <cellStyle name="Comma 25 3" xfId="3284"/>
    <cellStyle name="Comma 26" xfId="968"/>
    <cellStyle name="Comma 26 2" xfId="969"/>
    <cellStyle name="Comma 26 2 2" xfId="3287"/>
    <cellStyle name="Comma 26 3" xfId="3286"/>
    <cellStyle name="Comma 27" xfId="970"/>
    <cellStyle name="Comma 27 2" xfId="3288"/>
    <cellStyle name="Comma 28" xfId="971"/>
    <cellStyle name="Comma 28 2" xfId="972"/>
    <cellStyle name="Comma 28 2 2" xfId="3290"/>
    <cellStyle name="Comma 28 3" xfId="3289"/>
    <cellStyle name="Comma 29" xfId="973"/>
    <cellStyle name="Comma 29 2" xfId="974"/>
    <cellStyle name="Comma 29 2 2" xfId="3292"/>
    <cellStyle name="Comma 29 3" xfId="3291"/>
    <cellStyle name="Comma 3" xfId="975"/>
    <cellStyle name="Comma 3 10" xfId="976"/>
    <cellStyle name="Comma 3 10 2" xfId="3294"/>
    <cellStyle name="Comma 3 11" xfId="3293"/>
    <cellStyle name="Comma 3 2" xfId="977"/>
    <cellStyle name="Comma 3 2 2" xfId="978"/>
    <cellStyle name="Comma 3 2 2 2" xfId="979"/>
    <cellStyle name="Comma 3 2 2 2 2" xfId="980"/>
    <cellStyle name="Comma 3 2 2 2 2 2" xfId="3298"/>
    <cellStyle name="Comma 3 2 2 2 3" xfId="981"/>
    <cellStyle name="Comma 3 2 2 2 3 2" xfId="3299"/>
    <cellStyle name="Comma 3 2 2 2 4" xfId="982"/>
    <cellStyle name="Comma 3 2 2 2 4 2" xfId="3300"/>
    <cellStyle name="Comma 3 2 2 2 5" xfId="3297"/>
    <cellStyle name="Comma 3 2 2 3" xfId="983"/>
    <cellStyle name="Comma 3 2 2 3 2" xfId="3301"/>
    <cellStyle name="Comma 3 2 2 4" xfId="984"/>
    <cellStyle name="Comma 3 2 2 4 2" xfId="3302"/>
    <cellStyle name="Comma 3 2 2 5" xfId="985"/>
    <cellStyle name="Comma 3 2 2 5 2" xfId="3303"/>
    <cellStyle name="Comma 3 2 2 6" xfId="3296"/>
    <cellStyle name="Comma 3 2 3" xfId="986"/>
    <cellStyle name="Comma 3 2 3 2" xfId="3304"/>
    <cellStyle name="Comma 3 2 4" xfId="987"/>
    <cellStyle name="Comma 3 2 4 2" xfId="3305"/>
    <cellStyle name="Comma 3 2 5" xfId="988"/>
    <cellStyle name="Comma 3 2 5 2" xfId="3306"/>
    <cellStyle name="Comma 3 2 6" xfId="989"/>
    <cellStyle name="Comma 3 2 6 2" xfId="3307"/>
    <cellStyle name="Comma 3 2 7" xfId="3295"/>
    <cellStyle name="Comma 3 3" xfId="990"/>
    <cellStyle name="Comma 3 3 2" xfId="991"/>
    <cellStyle name="Comma 3 3 2 2" xfId="3309"/>
    <cellStyle name="Comma 3 3 3" xfId="992"/>
    <cellStyle name="Comma 3 3 3 2" xfId="3310"/>
    <cellStyle name="Comma 3 3 4" xfId="993"/>
    <cellStyle name="Comma 3 3 4 2" xfId="3311"/>
    <cellStyle name="Comma 3 3 5" xfId="3308"/>
    <cellStyle name="Comma 3 4" xfId="994"/>
    <cellStyle name="Comma 3 4 2" xfId="995"/>
    <cellStyle name="Comma 3 4 2 2" xfId="3313"/>
    <cellStyle name="Comma 3 4 3" xfId="996"/>
    <cellStyle name="Comma 3 4 3 2" xfId="3314"/>
    <cellStyle name="Comma 3 4 4" xfId="997"/>
    <cellStyle name="Comma 3 4 4 2" xfId="3315"/>
    <cellStyle name="Comma 3 4 5" xfId="3312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2 2" xfId="3321"/>
    <cellStyle name="Comma 3 5 2 2 2 2 3" xfId="1004"/>
    <cellStyle name="Comma 3 5 2 2 2 2 3 2" xfId="3322"/>
    <cellStyle name="Comma 3 5 2 2 2 2 4" xfId="1005"/>
    <cellStyle name="Comma 3 5 2 2 2 2 4 2" xfId="3323"/>
    <cellStyle name="Comma 3 5 2 2 2 2 5" xfId="1006"/>
    <cellStyle name="Comma 3 5 2 2 2 2 5 2" xfId="3324"/>
    <cellStyle name="Comma 3 5 2 2 2 2 6" xfId="3320"/>
    <cellStyle name="Comma 3 5 2 2 2 3" xfId="1007"/>
    <cellStyle name="Comma 3 5 2 2 2 3 2" xfId="3325"/>
    <cellStyle name="Comma 3 5 2 2 2 4" xfId="1008"/>
    <cellStyle name="Comma 3 5 2 2 2 4 2" xfId="3326"/>
    <cellStyle name="Comma 3 5 2 2 2 5" xfId="1009"/>
    <cellStyle name="Comma 3 5 2 2 2 5 2" xfId="3327"/>
    <cellStyle name="Comma 3 5 2 2 2 6" xfId="3319"/>
    <cellStyle name="Comma 3 5 2 2 3" xfId="1010"/>
    <cellStyle name="Comma 3 5 2 2 3 2" xfId="3328"/>
    <cellStyle name="Comma 3 5 2 2 4" xfId="1011"/>
    <cellStyle name="Comma 3 5 2 2 4 2" xfId="3329"/>
    <cellStyle name="Comma 3 5 2 2 5" xfId="1012"/>
    <cellStyle name="Comma 3 5 2 2 5 2" xfId="3330"/>
    <cellStyle name="Comma 3 5 2 2 6" xfId="3318"/>
    <cellStyle name="Comma 3 5 2 3" xfId="1013"/>
    <cellStyle name="Comma 3 5 2 3 2" xfId="3331"/>
    <cellStyle name="Comma 3 5 2 4" xfId="1014"/>
    <cellStyle name="Comma 3 5 2 4 2" xfId="3332"/>
    <cellStyle name="Comma 3 5 2 5" xfId="1015"/>
    <cellStyle name="Comma 3 5 2 5 2" xfId="3333"/>
    <cellStyle name="Comma 3 5 2 6" xfId="3317"/>
    <cellStyle name="Comma 3 5 3" xfId="1016"/>
    <cellStyle name="Comma 3 5 3 2" xfId="1017"/>
    <cellStyle name="Comma 3 5 3 2 2" xfId="3335"/>
    <cellStyle name="Comma 3 5 3 3" xfId="1018"/>
    <cellStyle name="Comma 3 5 3 3 2" xfId="3336"/>
    <cellStyle name="Comma 3 5 3 4" xfId="1019"/>
    <cellStyle name="Comma 3 5 3 4 2" xfId="3337"/>
    <cellStyle name="Comma 3 5 3 5" xfId="3334"/>
    <cellStyle name="Comma 3 5 4" xfId="1020"/>
    <cellStyle name="Comma 3 5 4 2" xfId="3338"/>
    <cellStyle name="Comma 3 5 5" xfId="1021"/>
    <cellStyle name="Comma 3 5 5 2" xfId="3339"/>
    <cellStyle name="Comma 3 5 6" xfId="1022"/>
    <cellStyle name="Comma 3 5 6 2" xfId="3340"/>
    <cellStyle name="Comma 3 5 7" xfId="3316"/>
    <cellStyle name="Comma 3 6" xfId="1023"/>
    <cellStyle name="Comma 3 6 2" xfId="3341"/>
    <cellStyle name="Comma 3 7" xfId="1024"/>
    <cellStyle name="Comma 3 7 2" xfId="3342"/>
    <cellStyle name="Comma 3 8" xfId="1025"/>
    <cellStyle name="Comma 3 8 2" xfId="3343"/>
    <cellStyle name="Comma 3 9" xfId="1026"/>
    <cellStyle name="Comma 3 9 2" xfId="2672"/>
    <cellStyle name="Comma 3 9 2 2" xfId="3678"/>
    <cellStyle name="Comma 3 9 3" xfId="3344"/>
    <cellStyle name="Comma 3_(PRK 111601-111604) 20130401 Joint AAU - GJN 4 - BNL 5 - KTN 7" xfId="1027"/>
    <cellStyle name="Comma 30" xfId="1028"/>
    <cellStyle name="Comma 30 2" xfId="1029"/>
    <cellStyle name="Comma 30 2 2" xfId="3346"/>
    <cellStyle name="Comma 30 3" xfId="3345"/>
    <cellStyle name="Comma 31" xfId="1030"/>
    <cellStyle name="Comma 31 2" xfId="1031"/>
    <cellStyle name="Comma 31 2 2" xfId="3348"/>
    <cellStyle name="Comma 31 3" xfId="3347"/>
    <cellStyle name="Comma 32" xfId="1032"/>
    <cellStyle name="Comma 32 2" xfId="1033"/>
    <cellStyle name="Comma 33" xfId="1034"/>
    <cellStyle name="Comma 33 2" xfId="1035"/>
    <cellStyle name="Comma 33 2 2" xfId="1036"/>
    <cellStyle name="Comma 33 2 2 2" xfId="3351"/>
    <cellStyle name="Comma 33 2 3" xfId="3350"/>
    <cellStyle name="Comma 33 3" xfId="1037"/>
    <cellStyle name="Comma 33 3 2" xfId="3352"/>
    <cellStyle name="Comma 33 4" xfId="3349"/>
    <cellStyle name="Comma 34" xfId="1038"/>
    <cellStyle name="Comma 34 2" xfId="1039"/>
    <cellStyle name="Comma 34 2 2" xfId="3354"/>
    <cellStyle name="Comma 34 3" xfId="3353"/>
    <cellStyle name="Comma 35" xfId="1040"/>
    <cellStyle name="Comma 36" xfId="1041"/>
    <cellStyle name="Comma 37" xfId="1042"/>
    <cellStyle name="Comma 37 2" xfId="1043"/>
    <cellStyle name="Comma 37 2 2" xfId="3356"/>
    <cellStyle name="Comma 37 3" xfId="3355"/>
    <cellStyle name="Comma 38" xfId="1044"/>
    <cellStyle name="Comma 38 2" xfId="1045"/>
    <cellStyle name="Comma 38 2 2" xfId="3358"/>
    <cellStyle name="Comma 38 3" xfId="3357"/>
    <cellStyle name="Comma 39" xfId="1046"/>
    <cellStyle name="Comma 39 2" xfId="3359"/>
    <cellStyle name="Comma 4" xfId="1047"/>
    <cellStyle name="Comma 4 2" xfId="1048"/>
    <cellStyle name="Comma 4 2 2" xfId="1049"/>
    <cellStyle name="Comma 4 2 2 2" xfId="3362"/>
    <cellStyle name="Comma 4 2 3" xfId="3361"/>
    <cellStyle name="Comma 4 3" xfId="1050"/>
    <cellStyle name="Comma 4 3 2" xfId="3363"/>
    <cellStyle name="Comma 4 4" xfId="1051"/>
    <cellStyle name="Comma 4 4 2" xfId="3364"/>
    <cellStyle name="Comma 4 5" xfId="1052"/>
    <cellStyle name="Comma 4 5 2" xfId="3365"/>
    <cellStyle name="Comma 4 6" xfId="3360"/>
    <cellStyle name="Comma 40" xfId="1053"/>
    <cellStyle name="Comma 40 2" xfId="3366"/>
    <cellStyle name="Comma 41" xfId="2894"/>
    <cellStyle name="Comma 42" xfId="1054"/>
    <cellStyle name="Comma 42 2" xfId="1055"/>
    <cellStyle name="Comma 42 2 2" xfId="3368"/>
    <cellStyle name="Comma 42 3" xfId="3367"/>
    <cellStyle name="Comma 43" xfId="3485"/>
    <cellStyle name="Comma 44" xfId="3685"/>
    <cellStyle name="Comma 45" xfId="1056"/>
    <cellStyle name="Comma 45 2" xfId="1057"/>
    <cellStyle name="Comma 45 2 2" xfId="3370"/>
    <cellStyle name="Comma 45 3" xfId="3369"/>
    <cellStyle name="Comma 46" xfId="1058"/>
    <cellStyle name="Comma 46 2" xfId="1059"/>
    <cellStyle name="Comma 46 2 2" xfId="3372"/>
    <cellStyle name="Comma 46 3" xfId="3371"/>
    <cellStyle name="Comma 47" xfId="1060"/>
    <cellStyle name="Comma 47 2" xfId="1061"/>
    <cellStyle name="Comma 47 2 2" xfId="3374"/>
    <cellStyle name="Comma 47 3" xfId="3373"/>
    <cellStyle name="Comma 48" xfId="1062"/>
    <cellStyle name="Comma 48 2" xfId="1063"/>
    <cellStyle name="Comma 48 2 2" xfId="3376"/>
    <cellStyle name="Comma 48 3" xfId="3375"/>
    <cellStyle name="Comma 49" xfId="1064"/>
    <cellStyle name="Comma 49 2" xfId="1065"/>
    <cellStyle name="Comma 49 2 2" xfId="3378"/>
    <cellStyle name="Comma 49 3" xfId="3377"/>
    <cellStyle name="Comma 5" xfId="1066"/>
    <cellStyle name="Comma 5 2" xfId="1067"/>
    <cellStyle name="Comma 5 2 2" xfId="1068"/>
    <cellStyle name="Comma 5 2 2 2" xfId="3380"/>
    <cellStyle name="Comma 5 2 3" xfId="3379"/>
    <cellStyle name="Comma 5 3" xfId="1069"/>
    <cellStyle name="Comma 50" xfId="1070"/>
    <cellStyle name="Comma 50 2" xfId="1071"/>
    <cellStyle name="Comma 50 2 2" xfId="3382"/>
    <cellStyle name="Comma 50 3" xfId="3381"/>
    <cellStyle name="Comma 51" xfId="1072"/>
    <cellStyle name="Comma 51 2" xfId="1073"/>
    <cellStyle name="Comma 51 2 2" xfId="3384"/>
    <cellStyle name="Comma 51 3" xfId="3383"/>
    <cellStyle name="Comma 52" xfId="1074"/>
    <cellStyle name="Comma 52 2" xfId="1075"/>
    <cellStyle name="Comma 52 2 2" xfId="3386"/>
    <cellStyle name="Comma 52 3" xfId="3385"/>
    <cellStyle name="Comma 53" xfId="3484"/>
    <cellStyle name="Comma 54" xfId="3684"/>
    <cellStyle name="Comma 55" xfId="3481"/>
    <cellStyle name="Comma 56" xfId="3683"/>
    <cellStyle name="Comma 57" xfId="3694"/>
    <cellStyle name="Comma 58" xfId="1076"/>
    <cellStyle name="Comma 58 2" xfId="1077"/>
    <cellStyle name="Comma 58 2 2" xfId="3388"/>
    <cellStyle name="Comma 58 3" xfId="3387"/>
    <cellStyle name="Comma 59" xfId="1078"/>
    <cellStyle name="Comma 59 2" xfId="1079"/>
    <cellStyle name="Comma 59 2 2" xfId="3390"/>
    <cellStyle name="Comma 59 3" xfId="3389"/>
    <cellStyle name="Comma 6" xfId="1080"/>
    <cellStyle name="Comma 6 2" xfId="1081"/>
    <cellStyle name="Comma 6 2 2" xfId="1082"/>
    <cellStyle name="Comma 6 2 2 2" xfId="3393"/>
    <cellStyle name="Comma 6 2 3" xfId="3392"/>
    <cellStyle name="Comma 6 3" xfId="3391"/>
    <cellStyle name="Comma 60" xfId="3717"/>
    <cellStyle name="Comma 61" xfId="3692"/>
    <cellStyle name="Comma 62" xfId="1083"/>
    <cellStyle name="Comma 62 2" xfId="1084"/>
    <cellStyle name="Comma 62 2 2" xfId="3395"/>
    <cellStyle name="Comma 62 3" xfId="3394"/>
    <cellStyle name="Comma 63" xfId="1085"/>
    <cellStyle name="Comma 63 2" xfId="1086"/>
    <cellStyle name="Comma 63 2 2" xfId="3397"/>
    <cellStyle name="Comma 63 3" xfId="3396"/>
    <cellStyle name="Comma 64" xfId="3716"/>
    <cellStyle name="Comma 65" xfId="3693"/>
    <cellStyle name="Comma 66" xfId="1087"/>
    <cellStyle name="Comma 66 2" xfId="3398"/>
    <cellStyle name="Comma 67" xfId="1088"/>
    <cellStyle name="Comma 67 2" xfId="1089"/>
    <cellStyle name="Comma 67 2 2" xfId="3400"/>
    <cellStyle name="Comma 67 3" xfId="3399"/>
    <cellStyle name="Comma 68" xfId="3715"/>
    <cellStyle name="Comma 69" xfId="3695"/>
    <cellStyle name="Comma 7" xfId="1090"/>
    <cellStyle name="Comma 7 2" xfId="1091"/>
    <cellStyle name="Comma 7 2 2" xfId="1092"/>
    <cellStyle name="Comma 7 2 2 2" xfId="3403"/>
    <cellStyle name="Comma 7 2 3" xfId="3402"/>
    <cellStyle name="Comma 7 3" xfId="1093"/>
    <cellStyle name="Comma 7 3 2" xfId="1094"/>
    <cellStyle name="Comma 7 3 2 2" xfId="3405"/>
    <cellStyle name="Comma 7 3 3" xfId="3404"/>
    <cellStyle name="Comma 7 4" xfId="3401"/>
    <cellStyle name="Comma 70" xfId="3718"/>
    <cellStyle name="Comma 71" xfId="3696"/>
    <cellStyle name="Comma 72" xfId="1095"/>
    <cellStyle name="Comma 72 2" xfId="3406"/>
    <cellStyle name="Comma 74" xfId="1096"/>
    <cellStyle name="Comma 74 2" xfId="1097"/>
    <cellStyle name="Comma 74 2 2" xfId="3408"/>
    <cellStyle name="Comma 74 3" xfId="3407"/>
    <cellStyle name="Comma 75" xfId="1098"/>
    <cellStyle name="Comma 75 2" xfId="1099"/>
    <cellStyle name="Comma 75 2 2" xfId="3410"/>
    <cellStyle name="Comma 75 3" xfId="3409"/>
    <cellStyle name="Comma 8" xfId="1100"/>
    <cellStyle name="Comma 8 2" xfId="1101"/>
    <cellStyle name="Comma 8 2 2" xfId="1102"/>
    <cellStyle name="Comma 8 2 2 2" xfId="1103"/>
    <cellStyle name="Comma 8 2 2 2 2" xfId="3414"/>
    <cellStyle name="Comma 8 2 2 3" xfId="3413"/>
    <cellStyle name="Comma 8 2 3" xfId="1104"/>
    <cellStyle name="Comma 8 2 3 2" xfId="3415"/>
    <cellStyle name="Comma 8 2 4" xfId="3412"/>
    <cellStyle name="Comma 8 3" xfId="1105"/>
    <cellStyle name="Comma 8 3 2" xfId="3416"/>
    <cellStyle name="Comma 8 4" xfId="3411"/>
    <cellStyle name="Comma 82" xfId="1106"/>
    <cellStyle name="Comma 82 2" xfId="1107"/>
    <cellStyle name="Comma 82 2 2" xfId="3418"/>
    <cellStyle name="Comma 82 3" xfId="3417"/>
    <cellStyle name="Comma 83" xfId="1108"/>
    <cellStyle name="Comma 83 2" xfId="1109"/>
    <cellStyle name="Comma 83 2 2" xfId="3420"/>
    <cellStyle name="Comma 83 3" xfId="3419"/>
    <cellStyle name="Comma 85" xfId="1110"/>
    <cellStyle name="Comma 85 2" xfId="1111"/>
    <cellStyle name="Comma 85 2 2" xfId="3422"/>
    <cellStyle name="Comma 85 3" xfId="3421"/>
    <cellStyle name="Comma 86" xfId="1112"/>
    <cellStyle name="Comma 86 2" xfId="1113"/>
    <cellStyle name="Comma 86 2 2" xfId="3424"/>
    <cellStyle name="Comma 86 3" xfId="3423"/>
    <cellStyle name="Comma 89" xfId="1114"/>
    <cellStyle name="Comma 89 2" xfId="3425"/>
    <cellStyle name="Comma 9" xfId="1115"/>
    <cellStyle name="Comma 9 2" xfId="1116"/>
    <cellStyle name="Comma 9 2 2" xfId="3427"/>
    <cellStyle name="Comma 9 3" xfId="1117"/>
    <cellStyle name="Comma 9 3 2" xfId="3428"/>
    <cellStyle name="Comma 9 4" xfId="1118"/>
    <cellStyle name="Comma 9 4 2" xfId="3429"/>
    <cellStyle name="Comma 9 5" xfId="3426"/>
    <cellStyle name="Comma 98" xfId="1119"/>
    <cellStyle name="Comma 98 2" xfId="3430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2 2" xfId="3431"/>
    <cellStyle name="Currency [0] 3" xfId="1127"/>
    <cellStyle name="Currency [0] 3 2" xfId="3432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6 2 2" xfId="3434"/>
    <cellStyle name="Normal 126 2 3" xfId="3698"/>
    <cellStyle name="Normal 126 3" xfId="3433"/>
    <cellStyle name="Normal 126 4" xfId="3697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4 2 2" xfId="3436"/>
    <cellStyle name="Normal 134 2 3" xfId="3700"/>
    <cellStyle name="Normal 134 3" xfId="3435"/>
    <cellStyle name="Normal 134 4" xfId="3699"/>
    <cellStyle name="Normal 135" xfId="1536"/>
    <cellStyle name="Normal 135 2" xfId="3437"/>
    <cellStyle name="Normal 135 3" xfId="3701"/>
    <cellStyle name="Normal 136" xfId="1537"/>
    <cellStyle name="Normal 136 2" xfId="3438"/>
    <cellStyle name="Normal 136 3" xfId="3702"/>
    <cellStyle name="Normal 137" xfId="1538"/>
    <cellStyle name="Normal 137 2" xfId="1539"/>
    <cellStyle name="Normal 137 2 2" xfId="2673"/>
    <cellStyle name="Normal 137 2 2 2" xfId="3679"/>
    <cellStyle name="Normal 137 2 2 3" xfId="3720"/>
    <cellStyle name="Normal 137 2 3" xfId="3440"/>
    <cellStyle name="Normal 137 2 4" xfId="3704"/>
    <cellStyle name="Normal 137 3" xfId="2670"/>
    <cellStyle name="Normal 137 3 2" xfId="3677"/>
    <cellStyle name="Normal 137 3 3" xfId="3719"/>
    <cellStyle name="Normal 137 4" xfId="3439"/>
    <cellStyle name="Normal 137 5" xfId="3703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2 2" xfId="3441"/>
    <cellStyle name="Normal 16 3" xfId="1573"/>
    <cellStyle name="Normal 16 3 2" xfId="1574"/>
    <cellStyle name="Normal 16 3 2 2" xfId="3443"/>
    <cellStyle name="Normal 16 3 3" xfId="3442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 5" xfId="3444"/>
    <cellStyle name="Normal 18_4_Pembangunan JTM Baru Penyulang CPU 5" xfId="1596"/>
    <cellStyle name="Normal 19" xfId="1597"/>
    <cellStyle name="Normal 19 2" xfId="3445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6 2" xfId="3446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2 2" xfId="3448"/>
    <cellStyle name="Normal 2 11 3" xfId="1618"/>
    <cellStyle name="Normal 2 11 3 2" xfId="3449"/>
    <cellStyle name="Normal 2 11 4" xfId="1619"/>
    <cellStyle name="Normal 2 11 4 2" xfId="3450"/>
    <cellStyle name="Normal 2 11 5" xfId="3447"/>
    <cellStyle name="Normal 2 12" xfId="1620"/>
    <cellStyle name="Normal 2 12 2" xfId="1621"/>
    <cellStyle name="Normal 2 12 2 2" xfId="3452"/>
    <cellStyle name="Normal 2 12 3" xfId="3451"/>
    <cellStyle name="Normal 2 12_SR DERET_ASLI" xfId="1622"/>
    <cellStyle name="Normal 2 13" xfId="1623"/>
    <cellStyle name="Normal 2 13 2" xfId="3453"/>
    <cellStyle name="Normal 2 14" xfId="1624"/>
    <cellStyle name="Normal 2 15" xfId="1625"/>
    <cellStyle name="Normal 2 15 2" xfId="3454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0 2" xfId="3455"/>
    <cellStyle name="Normal 2 2 11" xfId="1636"/>
    <cellStyle name="Normal 2 2 11 2" xfId="3456"/>
    <cellStyle name="Normal 2 2 12" xfId="1637"/>
    <cellStyle name="Normal 2 2 12 2" xfId="3457"/>
    <cellStyle name="Normal 2 2 13" xfId="1638"/>
    <cellStyle name="Normal 2 2 13 2" xfId="3458"/>
    <cellStyle name="Normal 2 2 14" xfId="1639"/>
    <cellStyle name="Normal 2 2 14 2" xfId="3459"/>
    <cellStyle name="Normal 2 2 15" xfId="1640"/>
    <cellStyle name="Normal 2 2 15 2" xfId="3460"/>
    <cellStyle name="Normal 2 2 16" xfId="1641"/>
    <cellStyle name="Normal 2 2 16 2" xfId="346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4 2" xfId="3462"/>
    <cellStyle name="Normal 2 2 5" xfId="1674"/>
    <cellStyle name="Normal 2 2 5 2" xfId="3463"/>
    <cellStyle name="Normal 2 2 6" xfId="1675"/>
    <cellStyle name="Normal 2 2 6 2" xfId="3464"/>
    <cellStyle name="Normal 2 2 7" xfId="1676"/>
    <cellStyle name="Normal 2 2 7 2" xfId="3465"/>
    <cellStyle name="Normal 2 2 8" xfId="1677"/>
    <cellStyle name="Normal 2 2 8 2" xfId="3466"/>
    <cellStyle name="Normal 2 2 9" xfId="1678"/>
    <cellStyle name="Normal 2 2 9 2" xfId="3467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2 2 2" xfId="3470"/>
    <cellStyle name="Normal 2 5 2 2 3" xfId="3707"/>
    <cellStyle name="Normal 2 5 2 3" xfId="3469"/>
    <cellStyle name="Normal 2 5 2 4" xfId="3706"/>
    <cellStyle name="Normal 2 5 3" xfId="1754"/>
    <cellStyle name="Normal 2 5 3 2" xfId="3471"/>
    <cellStyle name="Normal 2 5 3 3" xfId="3708"/>
    <cellStyle name="Normal 2 5 4" xfId="3468"/>
    <cellStyle name="Normal 2 5 5" xfId="3705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 3" xfId="3472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 2" xfId="3473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10" xfId="3474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 2" xfId="3476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 7" xfId="3477"/>
    <cellStyle name="Normal 20_RAB_LOK_SPK_Tw_II_2010-2" xfId="1880"/>
    <cellStyle name="Normal 21" xfId="1881"/>
    <cellStyle name="Normal 21 2" xfId="1882"/>
    <cellStyle name="Normal 21 2 2" xfId="1883"/>
    <cellStyle name="Normal 21 3" xfId="3478"/>
    <cellStyle name="Normal 21_DATA DINGO &amp; IMG _OK" xfId="1884"/>
    <cellStyle name="Normal 22" xfId="1885"/>
    <cellStyle name="Normal 22 2" xfId="3479"/>
    <cellStyle name="Normal 23" xfId="1886"/>
    <cellStyle name="Normal 23 2" xfId="3480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 4 2" xfId="3483"/>
    <cellStyle name="Normal 4 4 3" xfId="3710"/>
    <cellStyle name="Normal 4 5" xfId="3482"/>
    <cellStyle name="Normal 4 6" xfId="3709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2 2" xfId="3487"/>
    <cellStyle name="Normal 8 3" xfId="2024"/>
    <cellStyle name="Normal 8 3 2" xfId="3488"/>
    <cellStyle name="Normal 8 3 3" xfId="3712"/>
    <cellStyle name="Normal 8 4" xfId="3486"/>
    <cellStyle name="Normal 8 5" xfId="3711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10" xfId="3475"/>
    <cellStyle name="Normal 9 11" xfId="3713"/>
    <cellStyle name="Normal 9 2" xfId="2043"/>
    <cellStyle name="Normal 9 2 2" xfId="2044"/>
    <cellStyle name="Normal 9 2 2 2" xfId="2045"/>
    <cellStyle name="Normal 9 2 2 2 2" xfId="3492"/>
    <cellStyle name="Normal 9 2 2 3" xfId="2046"/>
    <cellStyle name="Normal 9 2 2 3 2" xfId="3493"/>
    <cellStyle name="Normal 9 2 2 4" xfId="2047"/>
    <cellStyle name="Normal 9 2 2 4 2" xfId="3494"/>
    <cellStyle name="Normal 9 2 2 5" xfId="3491"/>
    <cellStyle name="Normal 9 2 3" xfId="2048"/>
    <cellStyle name="Normal 9 2 3 2" xfId="2049"/>
    <cellStyle name="Normal 9 2 3 2 2" xfId="2050"/>
    <cellStyle name="Normal 9 2 3 2 2 2" xfId="2051"/>
    <cellStyle name="Normal 9 2 3 2 2 2 2" xfId="3498"/>
    <cellStyle name="Normal 9 2 3 2 2 3" xfId="2052"/>
    <cellStyle name="Normal 9 2 3 2 2 3 2" xfId="3499"/>
    <cellStyle name="Normal 9 2 3 2 2 4" xfId="2053"/>
    <cellStyle name="Normal 9 2 3 2 2 4 2" xfId="3500"/>
    <cellStyle name="Normal 9 2 3 2 2 5" xfId="2054"/>
    <cellStyle name="Normal 9 2 3 2 2 5 2" xfId="3501"/>
    <cellStyle name="Normal 9 2 3 2 2 6" xfId="3497"/>
    <cellStyle name="Normal 9 2 3 2 3" xfId="2055"/>
    <cellStyle name="Normal 9 2 3 2 3 2" xfId="2056"/>
    <cellStyle name="Normal 9 2 3 2 3 2 2" xfId="3503"/>
    <cellStyle name="Normal 9 2 3 2 3 3" xfId="2057"/>
    <cellStyle name="Normal 9 2 3 2 3 3 2" xfId="3504"/>
    <cellStyle name="Normal 9 2 3 2 3 4" xfId="2058"/>
    <cellStyle name="Normal 9 2 3 2 3 4 2" xfId="3505"/>
    <cellStyle name="Normal 9 2 3 2 3 5" xfId="3502"/>
    <cellStyle name="Normal 9 2 3 2 4" xfId="2059"/>
    <cellStyle name="Normal 9 2 3 2 4 2" xfId="3506"/>
    <cellStyle name="Normal 9 2 3 2 5" xfId="2060"/>
    <cellStyle name="Normal 9 2 3 2 5 2" xfId="3507"/>
    <cellStyle name="Normal 9 2 3 2 6" xfId="2061"/>
    <cellStyle name="Normal 9 2 3 2 6 2" xfId="3508"/>
    <cellStyle name="Normal 9 2 3 2 7" xfId="3496"/>
    <cellStyle name="Normal 9 2 3 2_PETA POHON LITA TRW I 2010" xfId="2062"/>
    <cellStyle name="Normal 9 2 3 3" xfId="2063"/>
    <cellStyle name="Normal 9 2 3 3 2" xfId="3509"/>
    <cellStyle name="Normal 9 2 3 4" xfId="2064"/>
    <cellStyle name="Normal 9 2 3 4 2" xfId="3510"/>
    <cellStyle name="Normal 9 2 3 5" xfId="2065"/>
    <cellStyle name="Normal 9 2 3 5 2" xfId="3511"/>
    <cellStyle name="Normal 9 2 3 6" xfId="3495"/>
    <cellStyle name="Normal 9 2 3_FORMAT PETA&amp;LOKASI RABAS2 JUNI 2010" xfId="2066"/>
    <cellStyle name="Normal 9 2 4" xfId="2067"/>
    <cellStyle name="Normal 9 2 4 2" xfId="3512"/>
    <cellStyle name="Normal 9 2 5" xfId="2068"/>
    <cellStyle name="Normal 9 2 5 2" xfId="3513"/>
    <cellStyle name="Normal 9 2 6" xfId="2069"/>
    <cellStyle name="Normal 9 2 6 2" xfId="3514"/>
    <cellStyle name="Normal 9 2 7" xfId="3490"/>
    <cellStyle name="Normal 9 2_ENTRI RABAS-RABAS TRW IV_LT_qq" xfId="2070"/>
    <cellStyle name="Normal 9 3" xfId="2071"/>
    <cellStyle name="Normal 9 3 2" xfId="3515"/>
    <cellStyle name="Normal 9 4" xfId="2072"/>
    <cellStyle name="Normal 9 4 2" xfId="3516"/>
    <cellStyle name="Normal 9 5" xfId="2073"/>
    <cellStyle name="Normal 9 5 2" xfId="3517"/>
    <cellStyle name="Normal 9 6" xfId="2074"/>
    <cellStyle name="Normal 9 6 2" xfId="2075"/>
    <cellStyle name="Normal 9 7" xfId="2076"/>
    <cellStyle name="Normal 9 7 2" xfId="3518"/>
    <cellStyle name="Normal 9 7 3" xfId="3714"/>
    <cellStyle name="Normal 9 8" xfId="3489"/>
    <cellStyle name="Normal 9 9" xfId="3682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 3 2" xfId="3520"/>
    <cellStyle name="Note 16 4" xfId="3519"/>
    <cellStyle name="Note 16_TRAFO" xfId="2126"/>
    <cellStyle name="Note 17" xfId="2127"/>
    <cellStyle name="Note 17 2" xfId="2128"/>
    <cellStyle name="Note 17 2 2" xfId="2129"/>
    <cellStyle name="Note 17 3" xfId="2130"/>
    <cellStyle name="Note 17 3 2" xfId="3522"/>
    <cellStyle name="Note 17 4" xfId="3521"/>
    <cellStyle name="Note 17_TRAFO" xfId="2131"/>
    <cellStyle name="Note 18" xfId="2132"/>
    <cellStyle name="Note 18 2" xfId="2133"/>
    <cellStyle name="Note 18 2 2" xfId="2134"/>
    <cellStyle name="Note 18 3" xfId="2135"/>
    <cellStyle name="Note 18 3 2" xfId="3524"/>
    <cellStyle name="Note 18 4" xfId="3523"/>
    <cellStyle name="Note 18_TRAFO" xfId="2136"/>
    <cellStyle name="Note 19" xfId="2137"/>
    <cellStyle name="Note 19 2" xfId="2138"/>
    <cellStyle name="Note 19 2 2" xfId="2139"/>
    <cellStyle name="Note 19 3" xfId="2140"/>
    <cellStyle name="Note 19 3 2" xfId="3526"/>
    <cellStyle name="Note 19 4" xfId="3525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 3 2" xfId="3528"/>
    <cellStyle name="Note 20 4" xfId="3527"/>
    <cellStyle name="Note 20_TRAFO" xfId="2153"/>
    <cellStyle name="Note 21" xfId="2154"/>
    <cellStyle name="Note 21 2" xfId="2155"/>
    <cellStyle name="Note 21 2 2" xfId="2156"/>
    <cellStyle name="Note 21 3" xfId="2157"/>
    <cellStyle name="Note 21 3 2" xfId="3530"/>
    <cellStyle name="Note 21 4" xfId="3529"/>
    <cellStyle name="Note 21_TRAFO" xfId="2158"/>
    <cellStyle name="Note 22" xfId="2159"/>
    <cellStyle name="Note 22 2" xfId="2160"/>
    <cellStyle name="Note 22 2 2" xfId="2161"/>
    <cellStyle name="Note 22 3" xfId="2162"/>
    <cellStyle name="Note 22 3 2" xfId="3532"/>
    <cellStyle name="Note 22 4" xfId="3531"/>
    <cellStyle name="Note 22_TRAFO" xfId="2163"/>
    <cellStyle name="Note 23" xfId="2164"/>
    <cellStyle name="Note 23 2" xfId="2165"/>
    <cellStyle name="Note 23 2 2" xfId="2166"/>
    <cellStyle name="Note 23 3" xfId="2167"/>
    <cellStyle name="Note 23 3 2" xfId="3534"/>
    <cellStyle name="Note 23 4" xfId="3533"/>
    <cellStyle name="Note 23_TRAFO" xfId="2168"/>
    <cellStyle name="Note 24" xfId="2169"/>
    <cellStyle name="Note 24 2" xfId="2170"/>
    <cellStyle name="Note 24 2 2" xfId="2171"/>
    <cellStyle name="Note 24 3" xfId="2172"/>
    <cellStyle name="Note 24 3 2" xfId="3536"/>
    <cellStyle name="Note 24 4" xfId="3535"/>
    <cellStyle name="Note 24_TRAFO" xfId="2173"/>
    <cellStyle name="Note 25" xfId="2174"/>
    <cellStyle name="Note 25 2" xfId="2175"/>
    <cellStyle name="Note 25 2 2" xfId="2176"/>
    <cellStyle name="Note 25 3" xfId="2177"/>
    <cellStyle name="Note 25 3 2" xfId="3538"/>
    <cellStyle name="Note 25 4" xfId="3537"/>
    <cellStyle name="Note 25_TRAFO" xfId="2178"/>
    <cellStyle name="Note 26" xfId="2179"/>
    <cellStyle name="Note 26 2" xfId="2180"/>
    <cellStyle name="Note 26 2 2" xfId="2181"/>
    <cellStyle name="Note 26 3" xfId="2182"/>
    <cellStyle name="Note 26 3 2" xfId="3540"/>
    <cellStyle name="Note 26 4" xfId="3539"/>
    <cellStyle name="Note 26_TRAFO" xfId="2183"/>
    <cellStyle name="Note 27" xfId="2184"/>
    <cellStyle name="Note 27 2" xfId="2185"/>
    <cellStyle name="Note 27 2 2" xfId="2186"/>
    <cellStyle name="Note 27 3" xfId="2187"/>
    <cellStyle name="Note 27 3 2" xfId="3542"/>
    <cellStyle name="Note 27 4" xfId="3541"/>
    <cellStyle name="Note 27_TRAFO" xfId="2188"/>
    <cellStyle name="Note 28" xfId="2189"/>
    <cellStyle name="Note 28 2" xfId="2190"/>
    <cellStyle name="Note 28 2 2" xfId="2191"/>
    <cellStyle name="Note 28 3" xfId="2192"/>
    <cellStyle name="Note 28 3 2" xfId="3544"/>
    <cellStyle name="Note 28 4" xfId="3543"/>
    <cellStyle name="Note 28_TRAFO" xfId="2193"/>
    <cellStyle name="Note 29" xfId="2194"/>
    <cellStyle name="Note 29 2" xfId="2195"/>
    <cellStyle name="Note 29 2 2" xfId="2196"/>
    <cellStyle name="Note 29 3" xfId="2197"/>
    <cellStyle name="Note 29 3 2" xfId="3546"/>
    <cellStyle name="Note 29 4" xfId="3545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 3 2" xfId="3548"/>
    <cellStyle name="Note 30 4" xfId="3547"/>
    <cellStyle name="Note 30_TRAFO" xfId="2208"/>
    <cellStyle name="Note 31" xfId="2209"/>
    <cellStyle name="Note 31 2" xfId="2210"/>
    <cellStyle name="Note 31 2 2" xfId="2211"/>
    <cellStyle name="Note 31 3" xfId="2212"/>
    <cellStyle name="Note 31 3 2" xfId="3550"/>
    <cellStyle name="Note 31 4" xfId="3549"/>
    <cellStyle name="Note 31_TRAFO" xfId="2213"/>
    <cellStyle name="Note 32" xfId="2214"/>
    <cellStyle name="Note 32 2" xfId="2215"/>
    <cellStyle name="Note 32 2 2" xfId="2216"/>
    <cellStyle name="Note 32 3" xfId="2217"/>
    <cellStyle name="Note 32 3 2" xfId="3552"/>
    <cellStyle name="Note 32 4" xfId="3551"/>
    <cellStyle name="Note 32_TRAFO" xfId="2218"/>
    <cellStyle name="Note 33" xfId="2219"/>
    <cellStyle name="Note 33 2" xfId="2220"/>
    <cellStyle name="Note 33 2 2" xfId="2221"/>
    <cellStyle name="Note 33 3" xfId="2222"/>
    <cellStyle name="Note 33 3 2" xfId="3554"/>
    <cellStyle name="Note 33 4" xfId="3553"/>
    <cellStyle name="Note 33_TRAFO" xfId="2223"/>
    <cellStyle name="Note 34" xfId="2224"/>
    <cellStyle name="Note 34 2" xfId="2225"/>
    <cellStyle name="Note 34 2 2" xfId="2226"/>
    <cellStyle name="Note 34 3" xfId="2227"/>
    <cellStyle name="Note 34 3 2" xfId="3556"/>
    <cellStyle name="Note 34 4" xfId="3555"/>
    <cellStyle name="Note 34_TRAFO" xfId="2228"/>
    <cellStyle name="Note 35" xfId="2229"/>
    <cellStyle name="Note 35 2" xfId="2230"/>
    <cellStyle name="Note 35 2 2" xfId="2231"/>
    <cellStyle name="Note 35 3" xfId="2232"/>
    <cellStyle name="Note 35 3 2" xfId="3558"/>
    <cellStyle name="Note 35 4" xfId="3557"/>
    <cellStyle name="Note 35_TRAFO" xfId="2233"/>
    <cellStyle name="Note 36" xfId="2234"/>
    <cellStyle name="Note 36 2" xfId="2235"/>
    <cellStyle name="Note 36 2 2" xfId="2236"/>
    <cellStyle name="Note 36 3" xfId="2237"/>
    <cellStyle name="Note 36 3 2" xfId="3560"/>
    <cellStyle name="Note 36 4" xfId="3559"/>
    <cellStyle name="Note 36_TRAFO" xfId="2238"/>
    <cellStyle name="Note 37" xfId="2239"/>
    <cellStyle name="Note 37 2" xfId="2240"/>
    <cellStyle name="Note 37 2 2" xfId="2241"/>
    <cellStyle name="Note 37 3" xfId="2242"/>
    <cellStyle name="Note 37 3 2" xfId="3562"/>
    <cellStyle name="Note 37 4" xfId="3561"/>
    <cellStyle name="Note 37_TRAFO" xfId="2243"/>
    <cellStyle name="Note 38" xfId="2244"/>
    <cellStyle name="Note 38 2" xfId="2245"/>
    <cellStyle name="Note 38 2 2" xfId="2246"/>
    <cellStyle name="Note 38 3" xfId="2247"/>
    <cellStyle name="Note 38 3 2" xfId="3564"/>
    <cellStyle name="Note 38 4" xfId="3563"/>
    <cellStyle name="Note 38_TRAFO" xfId="2248"/>
    <cellStyle name="Note 39" xfId="2249"/>
    <cellStyle name="Note 39 2" xfId="2250"/>
    <cellStyle name="Note 39 2 2" xfId="2251"/>
    <cellStyle name="Note 39 3" xfId="2252"/>
    <cellStyle name="Note 39 3 2" xfId="3566"/>
    <cellStyle name="Note 39 4" xfId="3565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 3 2" xfId="3568"/>
    <cellStyle name="Note 40 4" xfId="3567"/>
    <cellStyle name="Note 40_TRAFO" xfId="2263"/>
    <cellStyle name="Note 41" xfId="2264"/>
    <cellStyle name="Note 41 2" xfId="2265"/>
    <cellStyle name="Note 41 2 2" xfId="2266"/>
    <cellStyle name="Note 41 3" xfId="2267"/>
    <cellStyle name="Note 41 3 2" xfId="3570"/>
    <cellStyle name="Note 41 4" xfId="3569"/>
    <cellStyle name="Note 41_TRAFO" xfId="2268"/>
    <cellStyle name="Note 42" xfId="2269"/>
    <cellStyle name="Note 42 2" xfId="2270"/>
    <cellStyle name="Note 42 2 2" xfId="2271"/>
    <cellStyle name="Note 42 3" xfId="2272"/>
    <cellStyle name="Note 42 3 2" xfId="3572"/>
    <cellStyle name="Note 42 4" xfId="3571"/>
    <cellStyle name="Note 42_TRAFO" xfId="2273"/>
    <cellStyle name="Note 43" xfId="2274"/>
    <cellStyle name="Note 43 2" xfId="2275"/>
    <cellStyle name="Note 43 2 2" xfId="2276"/>
    <cellStyle name="Note 43 3" xfId="2277"/>
    <cellStyle name="Note 43 3 2" xfId="3574"/>
    <cellStyle name="Note 43 4" xfId="3573"/>
    <cellStyle name="Note 43_TRAFO" xfId="2278"/>
    <cellStyle name="Note 44" xfId="2279"/>
    <cellStyle name="Note 44 2" xfId="2280"/>
    <cellStyle name="Note 44 2 2" xfId="2281"/>
    <cellStyle name="Note 44 3" xfId="2282"/>
    <cellStyle name="Note 44 3 2" xfId="3576"/>
    <cellStyle name="Note 44 4" xfId="3575"/>
    <cellStyle name="Note 44_TRAFO" xfId="2283"/>
    <cellStyle name="Note 45" xfId="2284"/>
    <cellStyle name="Note 45 2" xfId="2285"/>
    <cellStyle name="Note 45 2 2" xfId="2286"/>
    <cellStyle name="Note 45 3" xfId="2287"/>
    <cellStyle name="Note 45 3 2" xfId="3578"/>
    <cellStyle name="Note 45 4" xfId="3577"/>
    <cellStyle name="Note 45_TRAFO" xfId="2288"/>
    <cellStyle name="Note 46" xfId="2289"/>
    <cellStyle name="Note 46 2" xfId="2290"/>
    <cellStyle name="Note 46 2 2" xfId="2291"/>
    <cellStyle name="Note 46 3" xfId="2292"/>
    <cellStyle name="Note 46 3 2" xfId="3580"/>
    <cellStyle name="Note 46 4" xfId="3579"/>
    <cellStyle name="Note 46_TRAFO" xfId="2293"/>
    <cellStyle name="Note 47" xfId="2294"/>
    <cellStyle name="Note 47 2" xfId="2295"/>
    <cellStyle name="Note 47 2 2" xfId="2296"/>
    <cellStyle name="Note 47 3" xfId="2297"/>
    <cellStyle name="Note 47 3 2" xfId="3582"/>
    <cellStyle name="Note 47 4" xfId="3581"/>
    <cellStyle name="Note 47_TRAFO" xfId="2298"/>
    <cellStyle name="Note 48" xfId="2299"/>
    <cellStyle name="Note 48 2" xfId="2300"/>
    <cellStyle name="Note 48 2 2" xfId="2301"/>
    <cellStyle name="Note 48 3" xfId="2302"/>
    <cellStyle name="Note 48 3 2" xfId="3584"/>
    <cellStyle name="Note 48 4" xfId="3583"/>
    <cellStyle name="Note 48_TRAFO" xfId="2303"/>
    <cellStyle name="Note 49" xfId="2304"/>
    <cellStyle name="Note 49 2" xfId="2305"/>
    <cellStyle name="Note 49 2 2" xfId="2306"/>
    <cellStyle name="Note 49 3" xfId="2307"/>
    <cellStyle name="Note 49 3 2" xfId="3586"/>
    <cellStyle name="Note 49 4" xfId="3585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 3 2" xfId="3588"/>
    <cellStyle name="Note 50 4" xfId="3587"/>
    <cellStyle name="Note 50_TRAFO" xfId="2318"/>
    <cellStyle name="Note 51" xfId="2319"/>
    <cellStyle name="Note 51 2" xfId="2320"/>
    <cellStyle name="Note 51 2 2" xfId="2321"/>
    <cellStyle name="Note 51 3" xfId="2322"/>
    <cellStyle name="Note 51 3 2" xfId="3590"/>
    <cellStyle name="Note 51 4" xfId="3589"/>
    <cellStyle name="Note 51_TRAFO" xfId="2323"/>
    <cellStyle name="Note 52" xfId="2324"/>
    <cellStyle name="Note 52 2" xfId="2325"/>
    <cellStyle name="Note 52 2 2" xfId="2326"/>
    <cellStyle name="Note 52 3" xfId="2327"/>
    <cellStyle name="Note 52 3 2" xfId="3592"/>
    <cellStyle name="Note 52 4" xfId="3591"/>
    <cellStyle name="Note 52_TRAFO" xfId="2328"/>
    <cellStyle name="Note 53" xfId="2329"/>
    <cellStyle name="Note 53 2" xfId="2330"/>
    <cellStyle name="Note 53 2 2" xfId="2331"/>
    <cellStyle name="Note 53 3" xfId="2332"/>
    <cellStyle name="Note 53 3 2" xfId="3594"/>
    <cellStyle name="Note 53 4" xfId="3593"/>
    <cellStyle name="Note 53_TRAFO" xfId="2333"/>
    <cellStyle name="Note 54" xfId="2334"/>
    <cellStyle name="Note 54 2" xfId="2335"/>
    <cellStyle name="Note 54 2 2" xfId="2336"/>
    <cellStyle name="Note 54 3" xfId="2337"/>
    <cellStyle name="Note 54 3 2" xfId="3596"/>
    <cellStyle name="Note 54 4" xfId="3595"/>
    <cellStyle name="Note 54_TRAFO" xfId="2338"/>
    <cellStyle name="Note 55" xfId="2339"/>
    <cellStyle name="Note 55 2" xfId="2340"/>
    <cellStyle name="Note 55 2 2" xfId="2341"/>
    <cellStyle name="Note 55 3" xfId="2342"/>
    <cellStyle name="Note 55 3 2" xfId="3598"/>
    <cellStyle name="Note 55 4" xfId="3597"/>
    <cellStyle name="Note 55_TRAFO" xfId="2343"/>
    <cellStyle name="Note 56" xfId="2344"/>
    <cellStyle name="Note 56 2" xfId="2345"/>
    <cellStyle name="Note 56 2 2" xfId="2346"/>
    <cellStyle name="Note 56 3" xfId="2347"/>
    <cellStyle name="Note 56 3 2" xfId="3600"/>
    <cellStyle name="Note 56 4" xfId="3599"/>
    <cellStyle name="Note 56_TRAFO" xfId="2348"/>
    <cellStyle name="Note 57" xfId="2349"/>
    <cellStyle name="Note 57 2" xfId="2350"/>
    <cellStyle name="Note 57 2 2" xfId="2351"/>
    <cellStyle name="Note 57 3" xfId="2352"/>
    <cellStyle name="Note 57 3 2" xfId="3602"/>
    <cellStyle name="Note 57 4" xfId="3601"/>
    <cellStyle name="Note 57_TRAFO" xfId="2353"/>
    <cellStyle name="Note 58" xfId="2354"/>
    <cellStyle name="Note 58 2" xfId="2355"/>
    <cellStyle name="Note 58 2 2" xfId="2356"/>
    <cellStyle name="Note 58 3" xfId="2357"/>
    <cellStyle name="Note 58 3 2" xfId="3604"/>
    <cellStyle name="Note 58 4" xfId="3603"/>
    <cellStyle name="Note 58_TRAFO" xfId="2358"/>
    <cellStyle name="Note 59" xfId="2359"/>
    <cellStyle name="Note 59 2" xfId="2360"/>
    <cellStyle name="Note 59 2 2" xfId="2361"/>
    <cellStyle name="Note 59 3" xfId="2362"/>
    <cellStyle name="Note 59 3 2" xfId="3606"/>
    <cellStyle name="Note 59 4" xfId="3605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 3 2" xfId="3608"/>
    <cellStyle name="Note 60 4" xfId="3607"/>
    <cellStyle name="Note 60_TRAFO" xfId="2373"/>
    <cellStyle name="Note 61" xfId="2374"/>
    <cellStyle name="Note 61 2" xfId="2375"/>
    <cellStyle name="Note 61 2 2" xfId="2376"/>
    <cellStyle name="Note 61 3" xfId="2377"/>
    <cellStyle name="Note 61 3 2" xfId="3610"/>
    <cellStyle name="Note 61 4" xfId="3609"/>
    <cellStyle name="Note 61_TRAFO" xfId="2378"/>
    <cellStyle name="Note 62" xfId="2379"/>
    <cellStyle name="Note 62 2" xfId="2380"/>
    <cellStyle name="Note 62 2 2" xfId="2381"/>
    <cellStyle name="Note 62 3" xfId="2382"/>
    <cellStyle name="Note 62 3 2" xfId="3612"/>
    <cellStyle name="Note 62 4" xfId="3611"/>
    <cellStyle name="Note 62_TRAFO" xfId="2383"/>
    <cellStyle name="Note 63" xfId="2384"/>
    <cellStyle name="Note 63 2" xfId="2385"/>
    <cellStyle name="Note 63 2 2" xfId="2386"/>
    <cellStyle name="Note 63 3" xfId="2387"/>
    <cellStyle name="Note 63 3 2" xfId="3614"/>
    <cellStyle name="Note 63 4" xfId="3613"/>
    <cellStyle name="Note 63_TRAFO" xfId="2388"/>
    <cellStyle name="Note 64" xfId="2389"/>
    <cellStyle name="Note 64 2" xfId="2390"/>
    <cellStyle name="Note 64 2 2" xfId="2391"/>
    <cellStyle name="Note 64 3" xfId="2392"/>
    <cellStyle name="Note 64 3 2" xfId="3616"/>
    <cellStyle name="Note 64 4" xfId="3615"/>
    <cellStyle name="Note 64_TRAFO" xfId="2393"/>
    <cellStyle name="Note 65" xfId="2394"/>
    <cellStyle name="Note 65 2" xfId="2395"/>
    <cellStyle name="Note 65 2 2" xfId="2396"/>
    <cellStyle name="Note 65 3" xfId="2397"/>
    <cellStyle name="Note 65 3 2" xfId="3618"/>
    <cellStyle name="Note 65 4" xfId="3617"/>
    <cellStyle name="Note 65_TRAFO" xfId="2398"/>
    <cellStyle name="Note 66" xfId="2399"/>
    <cellStyle name="Note 66 2" xfId="2400"/>
    <cellStyle name="Note 66 2 2" xfId="2401"/>
    <cellStyle name="Note 66 3" xfId="2402"/>
    <cellStyle name="Note 66 3 2" xfId="3620"/>
    <cellStyle name="Note 66 4" xfId="3619"/>
    <cellStyle name="Note 66_TRAFO" xfId="2403"/>
    <cellStyle name="Note 67" xfId="2404"/>
    <cellStyle name="Note 67 2" xfId="2405"/>
    <cellStyle name="Note 67 2 2" xfId="2406"/>
    <cellStyle name="Note 67 3" xfId="2407"/>
    <cellStyle name="Note 67 3 2" xfId="3622"/>
    <cellStyle name="Note 67 4" xfId="3621"/>
    <cellStyle name="Note 67_TRAFO" xfId="2408"/>
    <cellStyle name="Note 68" xfId="2409"/>
    <cellStyle name="Note 68 2" xfId="2410"/>
    <cellStyle name="Note 68 2 2" xfId="2411"/>
    <cellStyle name="Note 68 3" xfId="2412"/>
    <cellStyle name="Note 68 3 2" xfId="3624"/>
    <cellStyle name="Note 68 4" xfId="3623"/>
    <cellStyle name="Note 68_TRAFO" xfId="2413"/>
    <cellStyle name="Note 69" xfId="2414"/>
    <cellStyle name="Note 69 2" xfId="2415"/>
    <cellStyle name="Note 69 2 2" xfId="2416"/>
    <cellStyle name="Note 69 3" xfId="2417"/>
    <cellStyle name="Note 69 3 2" xfId="3626"/>
    <cellStyle name="Note 69 4" xfId="3625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 3 2" xfId="3628"/>
    <cellStyle name="Note 70 4" xfId="3627"/>
    <cellStyle name="Note 70_TRAFO" xfId="2428"/>
    <cellStyle name="Note 71" xfId="2429"/>
    <cellStyle name="Note 71 2" xfId="2430"/>
    <cellStyle name="Note 71 2 2" xfId="2431"/>
    <cellStyle name="Note 71 3" xfId="2432"/>
    <cellStyle name="Note 71 3 2" xfId="3630"/>
    <cellStyle name="Note 71 4" xfId="3629"/>
    <cellStyle name="Note 71_TRAFO" xfId="2433"/>
    <cellStyle name="Note 72" xfId="2434"/>
    <cellStyle name="Note 72 2" xfId="2435"/>
    <cellStyle name="Note 72 2 2" xfId="2436"/>
    <cellStyle name="Note 72 3" xfId="2437"/>
    <cellStyle name="Note 72 3 2" xfId="3632"/>
    <cellStyle name="Note 72 4" xfId="3631"/>
    <cellStyle name="Note 72_TRAFO" xfId="2438"/>
    <cellStyle name="Note 73" xfId="2439"/>
    <cellStyle name="Note 73 2" xfId="2440"/>
    <cellStyle name="Note 73 2 2" xfId="2441"/>
    <cellStyle name="Note 73 3" xfId="2442"/>
    <cellStyle name="Note 73 3 2" xfId="3634"/>
    <cellStyle name="Note 73 4" xfId="3633"/>
    <cellStyle name="Note 73_TRAFO" xfId="2443"/>
    <cellStyle name="Note 74" xfId="2444"/>
    <cellStyle name="Note 74 2" xfId="2445"/>
    <cellStyle name="Note 74 2 2" xfId="2446"/>
    <cellStyle name="Note 74 3" xfId="2447"/>
    <cellStyle name="Note 74 3 2" xfId="3636"/>
    <cellStyle name="Note 74 4" xfId="3635"/>
    <cellStyle name="Note 74_TRAFO" xfId="2448"/>
    <cellStyle name="Note 75" xfId="2449"/>
    <cellStyle name="Note 75 2" xfId="2450"/>
    <cellStyle name="Note 75 2 2" xfId="2451"/>
    <cellStyle name="Note 75 3" xfId="2452"/>
    <cellStyle name="Note 75 3 2" xfId="3638"/>
    <cellStyle name="Note 75 4" xfId="3637"/>
    <cellStyle name="Note 75_TRAFO" xfId="2453"/>
    <cellStyle name="Note 76" xfId="2454"/>
    <cellStyle name="Note 76 2" xfId="2455"/>
    <cellStyle name="Note 76 2 2" xfId="2456"/>
    <cellStyle name="Note 76 3" xfId="2457"/>
    <cellStyle name="Note 76 3 2" xfId="3640"/>
    <cellStyle name="Note 76 4" xfId="3639"/>
    <cellStyle name="Note 76_TRAFO" xfId="2458"/>
    <cellStyle name="Note 77" xfId="2459"/>
    <cellStyle name="Note 77 2" xfId="2460"/>
    <cellStyle name="Note 77 2 2" xfId="2461"/>
    <cellStyle name="Note 77 3" xfId="2462"/>
    <cellStyle name="Note 77 3 2" xfId="3642"/>
    <cellStyle name="Note 77 4" xfId="3641"/>
    <cellStyle name="Note 77_TRAFO" xfId="2463"/>
    <cellStyle name="Note 78" xfId="2464"/>
    <cellStyle name="Note 78 2" xfId="2465"/>
    <cellStyle name="Note 78 2 2" xfId="2466"/>
    <cellStyle name="Note 78 3" xfId="2467"/>
    <cellStyle name="Note 78 3 2" xfId="3644"/>
    <cellStyle name="Note 78 4" xfId="3643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12" xfId="3681"/>
    <cellStyle name="Percent 13" xfId="3686"/>
    <cellStyle name="Percent 14" xfId="3687"/>
    <cellStyle name="Percent 15" xfId="3688"/>
    <cellStyle name="Percent 16" xfId="3689"/>
    <cellStyle name="Percent 17" xfId="3690"/>
    <cellStyle name="Percent 18" xfId="3691"/>
    <cellStyle name="Percent 19" xfId="3722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2 2" xfId="3648"/>
    <cellStyle name="Percent 2 2 2 2 2 3" xfId="2528"/>
    <cellStyle name="Percent 2 2 2 2 2 3 2" xfId="3649"/>
    <cellStyle name="Percent 2 2 2 2 2 4" xfId="2529"/>
    <cellStyle name="Percent 2 2 2 2 2 4 2" xfId="3650"/>
    <cellStyle name="Percent 2 2 2 2 2 5" xfId="2530"/>
    <cellStyle name="Percent 2 2 2 2 2 5 2" xfId="3651"/>
    <cellStyle name="Percent 2 2 2 2 2 6" xfId="3647"/>
    <cellStyle name="Percent 2 2 2 2 3" xfId="2531"/>
    <cellStyle name="Percent 2 2 2 2 3 2" xfId="3652"/>
    <cellStyle name="Percent 2 2 2 2 4" xfId="2532"/>
    <cellStyle name="Percent 2 2 2 2 4 2" xfId="3653"/>
    <cellStyle name="Percent 2 2 2 2 5" xfId="2533"/>
    <cellStyle name="Percent 2 2 2 2 5 2" xfId="3654"/>
    <cellStyle name="Percent 2 2 2 2 6" xfId="3646"/>
    <cellStyle name="Percent 2 2 2 3" xfId="2534"/>
    <cellStyle name="Percent 2 2 2 3 2" xfId="3655"/>
    <cellStyle name="Percent 2 2 2 4" xfId="2535"/>
    <cellStyle name="Percent 2 2 2 4 2" xfId="3656"/>
    <cellStyle name="Percent 2 2 2 5" xfId="2536"/>
    <cellStyle name="Percent 2 2 2 5 2" xfId="3657"/>
    <cellStyle name="Percent 2 2 2 6" xfId="2537"/>
    <cellStyle name="Percent 2 2 2 6 2" xfId="3658"/>
    <cellStyle name="Percent 2 2 2 7" xfId="2538"/>
    <cellStyle name="Percent 2 2 2 7 2" xfId="3659"/>
    <cellStyle name="Percent 2 2 2 8" xfId="3645"/>
    <cellStyle name="Percent 2 2 3" xfId="2539"/>
    <cellStyle name="Percent 2 2 3 2" xfId="3660"/>
    <cellStyle name="Percent 2 2 4" xfId="2540"/>
    <cellStyle name="Percent 2 2 4 2" xfId="3661"/>
    <cellStyle name="Percent 2 2 5" xfId="2541"/>
    <cellStyle name="Percent 2 2 5 2" xfId="3662"/>
    <cellStyle name="Percent 2 2 6" xfId="2542"/>
    <cellStyle name="Percent 2 3" xfId="2543"/>
    <cellStyle name="Percent 2 3 2" xfId="2544"/>
    <cellStyle name="Percent 2 3 2 2" xfId="2545"/>
    <cellStyle name="Percent 2 3 3" xfId="3663"/>
    <cellStyle name="Percent 2 4" xfId="2546"/>
    <cellStyle name="Percent 2 4 2" xfId="3664"/>
    <cellStyle name="Percent 2 5" xfId="2547"/>
    <cellStyle name="Percent 2 5 2" xfId="3665"/>
    <cellStyle name="Percent 2 6" xfId="2548"/>
    <cellStyle name="Percent 2 6 2" xfId="3666"/>
    <cellStyle name="Percent 2 7" xfId="2549"/>
    <cellStyle name="Percent 20" xfId="3723"/>
    <cellStyle name="Percent 21" xfId="3724"/>
    <cellStyle name="Percent 22" xfId="3725"/>
    <cellStyle name="Percent 23" xfId="3726"/>
    <cellStyle name="Percent 24" xfId="3727"/>
    <cellStyle name="Percent 25" xfId="3728"/>
    <cellStyle name="Percent 26" xfId="3729"/>
    <cellStyle name="Percent 27" xfId="3730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2 2" xfId="3669"/>
    <cellStyle name="Percent 5 2 3" xfId="2558"/>
    <cellStyle name="Percent 5 2 3 2" xfId="3670"/>
    <cellStyle name="Percent 5 2 4" xfId="2559"/>
    <cellStyle name="Percent 5 2 4 2" xfId="3671"/>
    <cellStyle name="Percent 5 2 5" xfId="2560"/>
    <cellStyle name="Percent 5 2 5 2" xfId="3672"/>
    <cellStyle name="Percent 5 2 6" xfId="2561"/>
    <cellStyle name="Percent 5 2 6 2" xfId="2562"/>
    <cellStyle name="Percent 5 2 7" xfId="3668"/>
    <cellStyle name="Percent 5 3" xfId="2563"/>
    <cellStyle name="Percent 5 3 2" xfId="3673"/>
    <cellStyle name="Percent 5 4" xfId="2564"/>
    <cellStyle name="Percent 5 4 2" xfId="3674"/>
    <cellStyle name="Percent 5 5" xfId="2565"/>
    <cellStyle name="Percent 5 5 2" xfId="3675"/>
    <cellStyle name="Percent 5 6" xfId="3667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8 2" xfId="3676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7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0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0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402836</xdr:colOff>
      <xdr:row>12</xdr:row>
      <xdr:rowOff>118968</xdr:rowOff>
    </xdr:from>
    <xdr:to>
      <xdr:col>21</xdr:col>
      <xdr:colOff>51955</xdr:colOff>
      <xdr:row>32</xdr:row>
      <xdr:rowOff>41985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2783D657-B367-471C-9209-F20CD59962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323" t="36463" r="5086" b="28968"/>
        <a:stretch/>
      </xdr:blipFill>
      <xdr:spPr>
        <a:xfrm>
          <a:off x="604542" y="2001556"/>
          <a:ext cx="7000178" cy="3049458"/>
        </a:xfrm>
        <a:prstGeom prst="rect">
          <a:avLst/>
        </a:prstGeom>
      </xdr:spPr>
    </xdr:pic>
    <xdr:clientData/>
  </xdr:twoCellAnchor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43519F8C-CC28-4963-9904-CCA6341803A7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CD9A36D7-E87E-4ED1-A076-88CA5FB9BE3F}"/>
            </a:ext>
          </a:extLst>
        </xdr:cNvPr>
        <xdr:cNvGrpSpPr/>
      </xdr:nvGrpSpPr>
      <xdr:grpSpPr>
        <a:xfrm>
          <a:off x="9624848" y="824752"/>
          <a:ext cx="1374305" cy="1826559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7432C66D-49BD-4E37-819F-93029B6A2D26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913F0338-7B62-46A5-B597-CD6A5165FB7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41FC4530-2516-46A2-AE68-C9CD4216E3D7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F2FD76AE-D6D8-4692-9825-02972DFE748E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6BF731F8-68BD-4F68-8EF0-831277F305E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92458EB8-CA25-497A-AB44-99A414C773DC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CB6772F4-563D-4F46-AE70-6BC277921A61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D6BCB872-FA69-421D-84E0-889B77444154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45FB60F5-3790-432E-8567-35DCAC929C0B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DE9FCB42-8E09-4AFC-8531-0C650B4DCABB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92C10AEE-FDEE-4714-B949-9960CB341ACA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A9F850A0-623D-48DD-ACDF-2B7D47CA247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6EB0D5A0-AB38-4C1D-943E-D3F790CE8805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48F0654-5810-4377-A7AC-0B054AB547A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1BAF89C1-9435-42DD-A7E9-7FECE9B3DA5A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ADD66ADD-E518-4A7A-BE77-2016A6AC95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C7642F98-700E-4747-9A46-B89ED9D76DCE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B95BC650-356E-4675-B864-9EAF8569D56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D1D75E9A-7600-414F-8491-AD7E59151272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0410BF-9CD7-460A-91F2-E8B574C388D6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96908828-ADB8-457E-8EF0-37CDA8BFE326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E7E11B25-D58B-4BB4-897D-B799841C33E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9CE2413B-1B6E-4A23-9742-ADE1C8DDC24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BEF2FD-8EBF-4B83-8017-E61BD903DDB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3471C07A-637E-4BC5-B871-6EA11C6926A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2EF0A2FC-A63A-4037-BFED-A0A0B23D1673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45A5C9FE-CF3F-47D8-8CBB-F5FC02E3095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16880B9-64C4-47AE-8BAB-9A557FA0164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9F443B7B-1090-4A1E-8425-C49CD0701E44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71AD6D37-92FB-4816-BCEC-AF9E2F988DFB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9D417E2-31AE-4D6B-981B-F5955B32032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35F479FF-1E50-416C-8E02-040D543F08A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6A4DB460-312E-467B-9B00-3D58A8F9AF3F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D597D1BA-086B-4A6A-B800-845D7396802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66A41086-0074-44C6-B4BC-A1791815F40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D6DE9A4F-EA3B-478B-804D-2A53FF63E6D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E6C9C7D3-0C4F-4433-9DDF-E0E19FBA166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FD5A4F1F-4A92-4DE2-A2AA-37B9CF96ED3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6FA72D60-54B5-4424-B1B6-5039F84A232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A921D549-1F48-46D9-8AF6-524D33598CF8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A22EB306-1AD2-4DA2-BE6B-27FC041CCCD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6C101F0A-D576-4A2C-898A-11FF408C597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48780031-B338-49CB-B9EA-987338B81D2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A66036E0-4E25-4637-96A2-CB54BDFEC06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03E75546-2D04-48CE-B9F4-96B8C4AF189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4C27F859-6443-439D-B9E9-AFEB0F896851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1D8D66B0-54B7-49EB-979B-DF31A7177E5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C9F31C5-8106-4E7E-8183-BF4686EEF30A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B92A2DF-2C2A-4F97-B8AD-65E27EDBD88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BD92FE96-BFB8-438E-B35C-1E99C80AE9D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6791E99B-5F89-4763-BCE3-6B0CD0A9CF68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73CD960A-0525-4986-9461-8F3EADB4EA7D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849290DB-B4DD-4D68-8B05-2D6C9EC6523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4FCEC1C0-91BB-4A10-AB65-6AEF71095E6E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879534CE-1362-4951-9C14-354BF83F2830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54730549-FF62-481B-88E2-F7E5200E072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668C9B97-2334-452A-A6E1-13ED53FE06D8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5698DBFA-7096-49C9-8347-41EAF3C358D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39A6A10E-C5EC-4D88-8A77-8A565887DB1A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B7329872-B69D-4C42-969F-C78E684CA02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728784DF-B6AD-4FCA-A374-7A7BDC32A613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077BE36D-F42B-4CB1-B455-86BF073ED9A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5970E41-F80A-4892-8533-8DE175FC29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60A4A7A8-7D43-4C11-AF43-930294781736}"/>
            </a:ext>
          </a:extLst>
        </xdr:cNvPr>
        <xdr:cNvGrpSpPr>
          <a:grpSpLocks/>
        </xdr:cNvGrpSpPr>
      </xdr:nvGrpSpPr>
      <xdr:grpSpPr bwMode="auto">
        <a:xfrm>
          <a:off x="12321135" y="950819"/>
          <a:ext cx="152400" cy="151840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8897C17C-DF00-49FD-9CCC-558C8E97099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64AF1382-55C4-495C-A685-28B8AA6AC0CB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B2ED66A3-F777-4F94-88FE-9FB250C73C9B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A5E98DE5-F080-457B-8BE8-50D9886CCFCA}"/>
            </a:ext>
          </a:extLst>
        </xdr:cNvPr>
        <xdr:cNvGrpSpPr>
          <a:grpSpLocks/>
        </xdr:cNvGrpSpPr>
      </xdr:nvGrpSpPr>
      <xdr:grpSpPr bwMode="auto">
        <a:xfrm>
          <a:off x="12845010" y="941294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903A2EF8-7D09-40BD-8464-AC32B4E5E11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CF052196-D3A6-405C-8C9A-F91584DA58F1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B87B8AA-AEA9-4EA2-B517-03E71439F564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FD0C5B27-23A4-4B5A-B76F-1B591036D8DE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67A16077-6A79-40B9-8F44-E826792020FE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31D6BBE3-1553-4AFD-90AA-E28AD22E8712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5B75811E-BCBA-4C3A-8AF9-AF17613B4391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F6625C4C-72A2-45D5-BBA6-70F9054DCA3F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131C0B1D-BFFC-45F3-B9C4-AE3B299998F2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785E7010-6C51-481D-A718-8000B73CD886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FC210465-1E55-48E8-88BB-8DCB6CCE9061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6F90F12E-01A7-4E18-8910-5A5A58A6E9AC}"/>
            </a:ext>
          </a:extLst>
        </xdr:cNvPr>
        <xdr:cNvGrpSpPr>
          <a:grpSpLocks/>
        </xdr:cNvGrpSpPr>
      </xdr:nvGrpSpPr>
      <xdr:grpSpPr bwMode="auto">
        <a:xfrm>
          <a:off x="12616410" y="2113430"/>
          <a:ext cx="152400" cy="109257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EB4B3765-ADCA-4BAF-9769-3E1A137E313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31E152BB-E7D9-4DA4-81A9-D67A1562F497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6ECC3538-022F-41C4-85EC-834E8DFD07EF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4ED0E06F-0C8D-46AC-B347-E2C90F0E374B}"/>
            </a:ext>
          </a:extLst>
        </xdr:cNvPr>
        <xdr:cNvGrpSpPr>
          <a:grpSpLocks/>
        </xdr:cNvGrpSpPr>
      </xdr:nvGrpSpPr>
      <xdr:grpSpPr bwMode="auto">
        <a:xfrm>
          <a:off x="12606885" y="2284320"/>
          <a:ext cx="161925" cy="99732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B72303C8-B3A8-4060-99BB-90C7C9E499F6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8F38FB9C-C55D-4B7A-B633-23CCC7BFDE5F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6C59C5ED-3160-443F-B45C-5E6D5BFDF42D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AD2D0237-3DDD-40E6-BD63-BFEB893EA124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F9CB7E6E-4332-4432-9C75-CDE1A79A9B95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083823A8-0516-4FE7-9693-89F45C4B416E}"/>
            </a:ext>
          </a:extLst>
        </xdr:cNvPr>
        <xdr:cNvGrpSpPr>
          <a:grpSpLocks/>
        </xdr:cNvGrpSpPr>
      </xdr:nvGrpSpPr>
      <xdr:grpSpPr bwMode="auto">
        <a:xfrm>
          <a:off x="12616410" y="2455209"/>
          <a:ext cx="190500" cy="99733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75B28B4E-7CEC-4845-844D-D3AAC90CCC5E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C2DAF01A-C014-4A49-86A9-E1859D627721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A75601CB-1419-425A-98A4-601DC6EA1457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636A238B-AA42-4797-9F33-88068E0F0049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A2CC8785-6D03-4D4A-ABED-AC3315DB9AF9}"/>
            </a:ext>
          </a:extLst>
        </xdr:cNvPr>
        <xdr:cNvGrpSpPr>
          <a:grpSpLocks/>
        </xdr:cNvGrpSpPr>
      </xdr:nvGrpSpPr>
      <xdr:grpSpPr bwMode="auto">
        <a:xfrm>
          <a:off x="12616410" y="2626099"/>
          <a:ext cx="190500" cy="113740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B153BC3C-A11F-4F2A-9C6E-F73383ADCF07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F5137BD3-A3C7-4CB3-9F52-7C85D558A688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0093A4F-B4D2-4951-BC58-B85C2D3C5E5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6B801FED-2444-47F2-93DD-F6571D8E5F03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ED20D15B-116B-4E96-BC07-26F629C9DCCC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4EBC04B4-286A-4BD2-8D86-459417B81BC8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285EDA42-F20B-4704-8156-B9AFDAF1761F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C1DDCE73-C5A9-4BFB-9611-992BEDA7A091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197F811B-0B0E-4308-9E8A-13398447C0A3}"/>
            </a:ext>
          </a:extLst>
        </xdr:cNvPr>
        <xdr:cNvGrpSpPr>
          <a:grpSpLocks/>
        </xdr:cNvGrpSpPr>
      </xdr:nvGrpSpPr>
      <xdr:grpSpPr bwMode="auto">
        <a:xfrm>
          <a:off x="12397335" y="3617819"/>
          <a:ext cx="685800" cy="313205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AB352D7B-6BBC-4E5F-AA36-24D230BE9F91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45E61377-23FF-4823-87AC-22AD99DBD365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8C96A86-4885-48A0-8D6C-187BFC186EF3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F0A7CDBA-49B1-4916-905D-B25284841920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754F7495-ABAC-4653-B168-5E9B74000EE1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1D6A3177-7B91-4412-8C36-1EAF459501FB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C33A641-BEDA-4A8F-B5FF-9C478413160C}"/>
            </a:ext>
          </a:extLst>
        </xdr:cNvPr>
        <xdr:cNvSpPr txBox="1"/>
      </xdr:nvSpPr>
      <xdr:spPr>
        <a:xfrm>
          <a:off x="13898923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E249646D-BE8C-4FB1-8821-A8D10EAB9AC4}"/>
            </a:ext>
          </a:extLst>
        </xdr:cNvPr>
        <xdr:cNvSpPr txBox="1"/>
      </xdr:nvSpPr>
      <xdr:spPr>
        <a:xfrm>
          <a:off x="13889398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93830D0A-391C-4F05-947C-F4A6DCA36899}"/>
            </a:ext>
          </a:extLst>
        </xdr:cNvPr>
        <xdr:cNvGrpSpPr>
          <a:grpSpLocks/>
        </xdr:cNvGrpSpPr>
      </xdr:nvGrpSpPr>
      <xdr:grpSpPr bwMode="auto">
        <a:xfrm>
          <a:off x="12349710" y="4643158"/>
          <a:ext cx="266700" cy="150159"/>
          <a:chOff x="12001500" y="4327373"/>
          <a:chExt cx="262305" cy="151942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86842FE2-6391-423B-816A-83F4A79DE932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5433C4CF-92D9-4AF2-8496-D53280EF042F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D80F1D52-3CB2-4903-9BAB-59918FAA8E81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BE27DC8C-813C-43F4-AEFB-00828015C2D9}"/>
            </a:ext>
          </a:extLst>
        </xdr:cNvPr>
        <xdr:cNvGrpSpPr>
          <a:grpSpLocks/>
        </xdr:cNvGrpSpPr>
      </xdr:nvGrpSpPr>
      <xdr:grpSpPr bwMode="auto">
        <a:xfrm>
          <a:off x="12892635" y="4666690"/>
          <a:ext cx="247650" cy="145677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00DB2CDF-0548-4B04-8DB0-08B563C0F989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AE0BFAD2-DD31-41A4-B569-29FF3DC99E97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0ACC607C-929F-4651-B135-0822BBE4BBBA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C852723C-B3BA-42D2-BE9B-BF5E9B054DED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F370607F-4744-40E2-893C-18497676C265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6BB34D1A-3C42-4F68-8148-689DC3268CE2}"/>
            </a:ext>
          </a:extLst>
        </xdr:cNvPr>
        <xdr:cNvGrpSpPr>
          <a:grpSpLocks/>
        </xdr:cNvGrpSpPr>
      </xdr:nvGrpSpPr>
      <xdr:grpSpPr bwMode="auto">
        <a:xfrm>
          <a:off x="12378285" y="5362575"/>
          <a:ext cx="200025" cy="142315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E8E47998-7B45-48DE-AFD6-22C5269E694B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20CF1F1A-33DF-4F36-A2B8-5C43891A87E6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FD66837C-1CCD-4DF3-8D66-2FC8A04513B9}"/>
            </a:ext>
          </a:extLst>
        </xdr:cNvPr>
        <xdr:cNvGrpSpPr>
          <a:grpSpLocks/>
        </xdr:cNvGrpSpPr>
      </xdr:nvGrpSpPr>
      <xdr:grpSpPr bwMode="auto">
        <a:xfrm>
          <a:off x="12940260" y="5353050"/>
          <a:ext cx="190500" cy="142315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96D46497-F9F3-40E8-B0A6-C9A20F9DC184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283B246-FB37-4384-9932-F65F6475B463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577F6EB-0D67-4E58-A56C-018D88DC99CB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856BB3D4-F335-4118-B0C7-1479B8BF9E6A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13</xdr:col>
      <xdr:colOff>298323</xdr:colOff>
      <xdr:row>38</xdr:row>
      <xdr:rowOff>29054</xdr:rowOff>
    </xdr:from>
    <xdr:to>
      <xdr:col>15</xdr:col>
      <xdr:colOff>65867</xdr:colOff>
      <xdr:row>39</xdr:row>
      <xdr:rowOff>63072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F7E88981-C00E-4677-B539-48C911AA450A}"/>
            </a:ext>
          </a:extLst>
        </xdr:cNvPr>
        <xdr:cNvSpPr txBox="1"/>
      </xdr:nvSpPr>
      <xdr:spPr>
        <a:xfrm>
          <a:off x="4773561" y="5804530"/>
          <a:ext cx="523496" cy="1852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chemeClr val="tx1"/>
              </a:solidFill>
            </a:rPr>
            <a:t>50KVA</a:t>
          </a:r>
        </a:p>
      </xdr:txBody>
    </xdr:sp>
    <xdr:clientData/>
  </xdr:twoCellAnchor>
  <xdr:twoCellAnchor>
    <xdr:from>
      <xdr:col>16</xdr:col>
      <xdr:colOff>131738</xdr:colOff>
      <xdr:row>23</xdr:row>
      <xdr:rowOff>94580</xdr:rowOff>
    </xdr:from>
    <xdr:to>
      <xdr:col>16</xdr:col>
      <xdr:colOff>358869</xdr:colOff>
      <xdr:row>26</xdr:row>
      <xdr:rowOff>84037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2C81DDB3-FD9E-4825-9683-EADE7D32DBC2}"/>
            </a:ext>
          </a:extLst>
        </xdr:cNvPr>
        <xdr:cNvSpPr/>
      </xdr:nvSpPr>
      <xdr:spPr>
        <a:xfrm rot="569635">
          <a:off x="5779503" y="3702874"/>
          <a:ext cx="227131" cy="46010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298796</xdr:colOff>
      <xdr:row>26</xdr:row>
      <xdr:rowOff>10342</xdr:rowOff>
    </xdr:from>
    <xdr:to>
      <xdr:col>8</xdr:col>
      <xdr:colOff>51460</xdr:colOff>
      <xdr:row>26</xdr:row>
      <xdr:rowOff>152114</xdr:rowOff>
    </xdr:to>
    <xdr:grpSp>
      <xdr:nvGrpSpPr>
        <xdr:cNvPr id="168" name="Group 682">
          <a:extLst>
            <a:ext uri="{FF2B5EF4-FFF2-40B4-BE49-F238E27FC236}">
              <a16:creationId xmlns:a16="http://schemas.microsoft.com/office/drawing/2014/main" id="{1CD750EA-4442-467A-BB07-475744F16E98}"/>
            </a:ext>
          </a:extLst>
        </xdr:cNvPr>
        <xdr:cNvGrpSpPr>
          <a:grpSpLocks/>
        </xdr:cNvGrpSpPr>
      </xdr:nvGrpSpPr>
      <xdr:grpSpPr bwMode="auto">
        <a:xfrm>
          <a:off x="2517561" y="4089283"/>
          <a:ext cx="133664" cy="141772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69" name="Oval 168">
            <a:extLst>
              <a:ext uri="{FF2B5EF4-FFF2-40B4-BE49-F238E27FC236}">
                <a16:creationId xmlns:a16="http://schemas.microsoft.com/office/drawing/2014/main" id="{A6DF6D7B-75DC-4BAC-A495-567E767D2AF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0A565B24-D59A-447A-9169-585D17B13194}"/>
              </a:ext>
            </a:extLst>
          </xdr:cNvPr>
          <xdr:cNvCxnSpPr>
            <a:stCxn id="169" idx="1"/>
            <a:endCxn id="16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282409AC-E6BB-4DDF-99AA-06804E6B7D95}"/>
              </a:ext>
            </a:extLst>
          </xdr:cNvPr>
          <xdr:cNvCxnSpPr>
            <a:stCxn id="169" idx="3"/>
            <a:endCxn id="16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10149</xdr:colOff>
      <xdr:row>17</xdr:row>
      <xdr:rowOff>2243</xdr:rowOff>
    </xdr:from>
    <xdr:to>
      <xdr:col>15</xdr:col>
      <xdr:colOff>139845</xdr:colOff>
      <xdr:row>17</xdr:row>
      <xdr:rowOff>126040</xdr:rowOff>
    </xdr:to>
    <xdr:grpSp>
      <xdr:nvGrpSpPr>
        <xdr:cNvPr id="174" name="Group 682">
          <a:extLst>
            <a:ext uri="{FF2B5EF4-FFF2-40B4-BE49-F238E27FC236}">
              <a16:creationId xmlns:a16="http://schemas.microsoft.com/office/drawing/2014/main" id="{20CF99D1-FDBC-4B8C-BFF7-73449CF8239F}"/>
            </a:ext>
          </a:extLst>
        </xdr:cNvPr>
        <xdr:cNvGrpSpPr>
          <a:grpSpLocks/>
        </xdr:cNvGrpSpPr>
      </xdr:nvGrpSpPr>
      <xdr:grpSpPr bwMode="auto">
        <a:xfrm>
          <a:off x="5276914" y="2669243"/>
          <a:ext cx="129696" cy="12379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75" name="Oval 174">
            <a:extLst>
              <a:ext uri="{FF2B5EF4-FFF2-40B4-BE49-F238E27FC236}">
                <a16:creationId xmlns:a16="http://schemas.microsoft.com/office/drawing/2014/main" id="{51F230F7-310D-4F3E-88B1-1BEC522F7F2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77F9D342-0705-44C2-A293-3DB81B9C57D2}"/>
              </a:ext>
            </a:extLst>
          </xdr:cNvPr>
          <xdr:cNvCxnSpPr>
            <a:stCxn id="175" idx="1"/>
            <a:endCxn id="17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EC26A4AF-CB03-4221-B149-06D927B841C6}"/>
              </a:ext>
            </a:extLst>
          </xdr:cNvPr>
          <xdr:cNvCxnSpPr>
            <a:stCxn id="175" idx="3"/>
            <a:endCxn id="17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33618</xdr:colOff>
      <xdr:row>25</xdr:row>
      <xdr:rowOff>11194</xdr:rowOff>
    </xdr:from>
    <xdr:to>
      <xdr:col>17</xdr:col>
      <xdr:colOff>24093</xdr:colOff>
      <xdr:row>26</xdr:row>
      <xdr:rowOff>91317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DF6560AF-A974-4DDC-8BCE-FD3FE02FF28C}"/>
            </a:ext>
          </a:extLst>
        </xdr:cNvPr>
        <xdr:cNvSpPr txBox="1"/>
      </xdr:nvSpPr>
      <xdr:spPr>
        <a:xfrm rot="629238">
          <a:off x="5681383" y="3933253"/>
          <a:ext cx="371475" cy="2370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6</xdr:col>
      <xdr:colOff>56029</xdr:colOff>
      <xdr:row>12</xdr:row>
      <xdr:rowOff>145677</xdr:rowOff>
    </xdr:from>
    <xdr:to>
      <xdr:col>11</xdr:col>
      <xdr:colOff>324970</xdr:colOff>
      <xdr:row>32</xdr:row>
      <xdr:rowOff>22412</xdr:rowOff>
    </xdr:to>
    <xdr:sp macro="" textlink="">
      <xdr:nvSpPr>
        <xdr:cNvPr id="151" name="Freeform: Shape 150">
          <a:extLst>
            <a:ext uri="{FF2B5EF4-FFF2-40B4-BE49-F238E27FC236}">
              <a16:creationId xmlns:a16="http://schemas.microsoft.com/office/drawing/2014/main" id="{BF016144-A68C-41D2-AE26-48B91C28C268}"/>
            </a:ext>
          </a:extLst>
        </xdr:cNvPr>
        <xdr:cNvSpPr/>
      </xdr:nvSpPr>
      <xdr:spPr>
        <a:xfrm>
          <a:off x="1893794" y="2028265"/>
          <a:ext cx="2173941" cy="3003176"/>
        </a:xfrm>
        <a:custGeom>
          <a:avLst/>
          <a:gdLst>
            <a:gd name="connsiteX0" fmla="*/ 0 w 2173941"/>
            <a:gd name="connsiteY0" fmla="*/ 3003176 h 3003176"/>
            <a:gd name="connsiteX1" fmla="*/ 1355912 w 2173941"/>
            <a:gd name="connsiteY1" fmla="*/ 1591235 h 3003176"/>
            <a:gd name="connsiteX2" fmla="*/ 2173941 w 2173941"/>
            <a:gd name="connsiteY2" fmla="*/ 0 h 3003176"/>
            <a:gd name="connsiteX3" fmla="*/ 2173941 w 2173941"/>
            <a:gd name="connsiteY3" fmla="*/ 0 h 300317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173941" h="3003176">
              <a:moveTo>
                <a:pt x="0" y="3003176"/>
              </a:moveTo>
              <a:cubicBezTo>
                <a:pt x="496794" y="2547470"/>
                <a:pt x="993589" y="2091764"/>
                <a:pt x="1355912" y="1591235"/>
              </a:cubicBezTo>
              <a:cubicBezTo>
                <a:pt x="1718235" y="1090706"/>
                <a:pt x="2173941" y="0"/>
                <a:pt x="2173941" y="0"/>
              </a:cubicBezTo>
              <a:lnTo>
                <a:pt x="2173941" y="0"/>
              </a:lnTo>
            </a:path>
          </a:pathLst>
        </a:custGeom>
        <a:noFill/>
        <a:ln w="1270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90137</xdr:colOff>
      <xdr:row>16</xdr:row>
      <xdr:rowOff>5774</xdr:rowOff>
    </xdr:from>
    <xdr:to>
      <xdr:col>10</xdr:col>
      <xdr:colOff>212676</xdr:colOff>
      <xdr:row>16</xdr:row>
      <xdr:rowOff>146234</xdr:rowOff>
    </xdr:to>
    <xdr:sp macro="" textlink="">
      <xdr:nvSpPr>
        <xdr:cNvPr id="152" name="Rectangle 151">
          <a:extLst>
            <a:ext uri="{FF2B5EF4-FFF2-40B4-BE49-F238E27FC236}">
              <a16:creationId xmlns:a16="http://schemas.microsoft.com/office/drawing/2014/main" id="{EA291B54-C868-4D7C-A931-F9B22CE2E414}"/>
            </a:ext>
          </a:extLst>
        </xdr:cNvPr>
        <xdr:cNvSpPr/>
      </xdr:nvSpPr>
      <xdr:spPr>
        <a:xfrm rot="1429529">
          <a:off x="784902" y="2515892"/>
          <a:ext cx="2789539" cy="140460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224116</xdr:colOff>
      <xdr:row>24</xdr:row>
      <xdr:rowOff>0</xdr:rowOff>
    </xdr:from>
    <xdr:to>
      <xdr:col>15</xdr:col>
      <xdr:colOff>207329</xdr:colOff>
      <xdr:row>32</xdr:row>
      <xdr:rowOff>89648</xdr:rowOff>
    </xdr:to>
    <xdr:sp macro="" textlink="">
      <xdr:nvSpPr>
        <xdr:cNvPr id="155" name="Freeform: Shape 154">
          <a:extLst>
            <a:ext uri="{FF2B5EF4-FFF2-40B4-BE49-F238E27FC236}">
              <a16:creationId xmlns:a16="http://schemas.microsoft.com/office/drawing/2014/main" id="{5CF911E1-FA85-449E-985B-69343B6BF86C}"/>
            </a:ext>
          </a:extLst>
        </xdr:cNvPr>
        <xdr:cNvSpPr/>
      </xdr:nvSpPr>
      <xdr:spPr>
        <a:xfrm>
          <a:off x="3204881" y="3765176"/>
          <a:ext cx="2269213" cy="1333501"/>
        </a:xfrm>
        <a:custGeom>
          <a:avLst/>
          <a:gdLst>
            <a:gd name="connsiteX0" fmla="*/ 0 w 2179565"/>
            <a:gd name="connsiteY0" fmla="*/ 0 h 1288676"/>
            <a:gd name="connsiteX1" fmla="*/ 1882589 w 2179565"/>
            <a:gd name="connsiteY1" fmla="*/ 593911 h 1288676"/>
            <a:gd name="connsiteX2" fmla="*/ 2173942 w 2179565"/>
            <a:gd name="connsiteY2" fmla="*/ 1288676 h 1288676"/>
            <a:gd name="connsiteX3" fmla="*/ 2173942 w 2179565"/>
            <a:gd name="connsiteY3" fmla="*/ 1288676 h 128867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179565" h="1288676">
              <a:moveTo>
                <a:pt x="0" y="0"/>
              </a:moveTo>
              <a:cubicBezTo>
                <a:pt x="760132" y="189566"/>
                <a:pt x="1520265" y="379132"/>
                <a:pt x="1882589" y="593911"/>
              </a:cubicBezTo>
              <a:cubicBezTo>
                <a:pt x="2244913" y="808690"/>
                <a:pt x="2173942" y="1288676"/>
                <a:pt x="2173942" y="1288676"/>
              </a:cubicBezTo>
              <a:lnTo>
                <a:pt x="2173942" y="1288676"/>
              </a:lnTo>
            </a:path>
          </a:pathLst>
        </a:custGeom>
        <a:noFill/>
        <a:ln w="127000"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70196</xdr:colOff>
      <xdr:row>17</xdr:row>
      <xdr:rowOff>95501</xdr:rowOff>
    </xdr:from>
    <xdr:to>
      <xdr:col>10</xdr:col>
      <xdr:colOff>203860</xdr:colOff>
      <xdr:row>18</xdr:row>
      <xdr:rowOff>80391</xdr:rowOff>
    </xdr:to>
    <xdr:grpSp>
      <xdr:nvGrpSpPr>
        <xdr:cNvPr id="205" name="Group 682">
          <a:extLst>
            <a:ext uri="{FF2B5EF4-FFF2-40B4-BE49-F238E27FC236}">
              <a16:creationId xmlns:a16="http://schemas.microsoft.com/office/drawing/2014/main" id="{07B10AA2-1053-451D-8946-D6288A898070}"/>
            </a:ext>
          </a:extLst>
        </xdr:cNvPr>
        <xdr:cNvGrpSpPr>
          <a:grpSpLocks/>
        </xdr:cNvGrpSpPr>
      </xdr:nvGrpSpPr>
      <xdr:grpSpPr bwMode="auto">
        <a:xfrm>
          <a:off x="3431961" y="2762501"/>
          <a:ext cx="133664" cy="141772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06" name="Oval 205">
            <a:extLst>
              <a:ext uri="{FF2B5EF4-FFF2-40B4-BE49-F238E27FC236}">
                <a16:creationId xmlns:a16="http://schemas.microsoft.com/office/drawing/2014/main" id="{B209594F-3434-46D6-B117-3B410ABBD3B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7" name="Straight Connector 206">
            <a:extLst>
              <a:ext uri="{FF2B5EF4-FFF2-40B4-BE49-F238E27FC236}">
                <a16:creationId xmlns:a16="http://schemas.microsoft.com/office/drawing/2014/main" id="{AAF6F78B-2155-42B2-91A5-2F0DF0FAFC15}"/>
              </a:ext>
            </a:extLst>
          </xdr:cNvPr>
          <xdr:cNvCxnSpPr>
            <a:stCxn id="206" idx="1"/>
            <a:endCxn id="20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Straight Connector 207">
            <a:extLst>
              <a:ext uri="{FF2B5EF4-FFF2-40B4-BE49-F238E27FC236}">
                <a16:creationId xmlns:a16="http://schemas.microsoft.com/office/drawing/2014/main" id="{14B81640-7935-4DDB-B02F-ED69799F6CE1}"/>
              </a:ext>
            </a:extLst>
          </xdr:cNvPr>
          <xdr:cNvCxnSpPr>
            <a:stCxn id="206" idx="3"/>
            <a:endCxn id="20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189928</xdr:colOff>
      <xdr:row>25</xdr:row>
      <xdr:rowOff>62943</xdr:rowOff>
    </xdr:from>
    <xdr:to>
      <xdr:col>10</xdr:col>
      <xdr:colOff>323592</xdr:colOff>
      <xdr:row>26</xdr:row>
      <xdr:rowOff>47833</xdr:rowOff>
    </xdr:to>
    <xdr:grpSp>
      <xdr:nvGrpSpPr>
        <xdr:cNvPr id="209" name="Group 682">
          <a:extLst>
            <a:ext uri="{FF2B5EF4-FFF2-40B4-BE49-F238E27FC236}">
              <a16:creationId xmlns:a16="http://schemas.microsoft.com/office/drawing/2014/main" id="{1E62C366-9AF2-4931-9F2F-833E6FEA59B7}"/>
            </a:ext>
          </a:extLst>
        </xdr:cNvPr>
        <xdr:cNvGrpSpPr>
          <a:grpSpLocks/>
        </xdr:cNvGrpSpPr>
      </xdr:nvGrpSpPr>
      <xdr:grpSpPr bwMode="auto">
        <a:xfrm>
          <a:off x="3551693" y="3985002"/>
          <a:ext cx="133664" cy="141772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0" name="Oval 209">
            <a:extLst>
              <a:ext uri="{FF2B5EF4-FFF2-40B4-BE49-F238E27FC236}">
                <a16:creationId xmlns:a16="http://schemas.microsoft.com/office/drawing/2014/main" id="{71F73FC0-D585-4E59-9F9C-A53AC7EC5F6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7052D282-71D6-4919-8EC9-8CF103EE1270}"/>
              </a:ext>
            </a:extLst>
          </xdr:cNvPr>
          <xdr:cNvCxnSpPr>
            <a:stCxn id="210" idx="1"/>
            <a:endCxn id="21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F1541FFE-CB08-49A3-B71F-431F1DF5A2C6}"/>
              </a:ext>
            </a:extLst>
          </xdr:cNvPr>
          <xdr:cNvCxnSpPr>
            <a:stCxn id="210" idx="3"/>
            <a:endCxn id="21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297510</xdr:colOff>
      <xdr:row>27</xdr:row>
      <xdr:rowOff>2432</xdr:rowOff>
    </xdr:from>
    <xdr:to>
      <xdr:col>13</xdr:col>
      <xdr:colOff>50174</xdr:colOff>
      <xdr:row>27</xdr:row>
      <xdr:rowOff>144204</xdr:rowOff>
    </xdr:to>
    <xdr:grpSp>
      <xdr:nvGrpSpPr>
        <xdr:cNvPr id="215" name="Group 682">
          <a:extLst>
            <a:ext uri="{FF2B5EF4-FFF2-40B4-BE49-F238E27FC236}">
              <a16:creationId xmlns:a16="http://schemas.microsoft.com/office/drawing/2014/main" id="{DC724CC8-5060-454B-B0FA-9AF9307EFFA8}"/>
            </a:ext>
          </a:extLst>
        </xdr:cNvPr>
        <xdr:cNvGrpSpPr>
          <a:grpSpLocks/>
        </xdr:cNvGrpSpPr>
      </xdr:nvGrpSpPr>
      <xdr:grpSpPr bwMode="auto">
        <a:xfrm>
          <a:off x="4421275" y="4238256"/>
          <a:ext cx="133664" cy="141772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6" name="Oval 215">
            <a:extLst>
              <a:ext uri="{FF2B5EF4-FFF2-40B4-BE49-F238E27FC236}">
                <a16:creationId xmlns:a16="http://schemas.microsoft.com/office/drawing/2014/main" id="{19A6D44D-7455-4E18-B614-9DF7E436ECB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0A4DC085-9D0F-4DCE-BD10-AF61E8E2D7C7}"/>
              </a:ext>
            </a:extLst>
          </xdr:cNvPr>
          <xdr:cNvCxnSpPr>
            <a:stCxn id="216" idx="1"/>
            <a:endCxn id="21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88116D52-BA2D-48A9-991F-61965A5B67E3}"/>
              </a:ext>
            </a:extLst>
          </xdr:cNvPr>
          <xdr:cNvCxnSpPr>
            <a:stCxn id="216" idx="3"/>
            <a:endCxn id="21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24086</xdr:colOff>
      <xdr:row>27</xdr:row>
      <xdr:rowOff>20360</xdr:rowOff>
    </xdr:from>
    <xdr:to>
      <xdr:col>15</xdr:col>
      <xdr:colOff>157750</xdr:colOff>
      <xdr:row>28</xdr:row>
      <xdr:rowOff>5250</xdr:rowOff>
    </xdr:to>
    <xdr:grpSp>
      <xdr:nvGrpSpPr>
        <xdr:cNvPr id="219" name="Group 682">
          <a:extLst>
            <a:ext uri="{FF2B5EF4-FFF2-40B4-BE49-F238E27FC236}">
              <a16:creationId xmlns:a16="http://schemas.microsoft.com/office/drawing/2014/main" id="{57A08E00-DD51-41C6-9848-6E829ED8F242}"/>
            </a:ext>
          </a:extLst>
        </xdr:cNvPr>
        <xdr:cNvGrpSpPr>
          <a:grpSpLocks/>
        </xdr:cNvGrpSpPr>
      </xdr:nvGrpSpPr>
      <xdr:grpSpPr bwMode="auto">
        <a:xfrm>
          <a:off x="5290851" y="4256184"/>
          <a:ext cx="133664" cy="141772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20" name="Oval 219">
            <a:extLst>
              <a:ext uri="{FF2B5EF4-FFF2-40B4-BE49-F238E27FC236}">
                <a16:creationId xmlns:a16="http://schemas.microsoft.com/office/drawing/2014/main" id="{8F01975D-7E0A-4E65-8982-FF4AB159E17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DF7B565B-61E9-43BA-B7F2-986DF7A8BDEB}"/>
              </a:ext>
            </a:extLst>
          </xdr:cNvPr>
          <xdr:cNvCxnSpPr>
            <a:stCxn id="220" idx="1"/>
            <a:endCxn id="22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A4375197-BB8E-4D33-89E0-57CB35084027}"/>
              </a:ext>
            </a:extLst>
          </xdr:cNvPr>
          <xdr:cNvCxnSpPr>
            <a:stCxn id="220" idx="3"/>
            <a:endCxn id="22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31885</xdr:colOff>
      <xdr:row>18</xdr:row>
      <xdr:rowOff>59629</xdr:rowOff>
    </xdr:from>
    <xdr:to>
      <xdr:col>10</xdr:col>
      <xdr:colOff>89771</xdr:colOff>
      <xdr:row>26</xdr:row>
      <xdr:rowOff>31104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B5EC477F-3FC2-4EB5-B90F-D6A940303622}"/>
            </a:ext>
          </a:extLst>
        </xdr:cNvPr>
        <xdr:cNvCxnSpPr>
          <a:stCxn id="169" idx="7"/>
          <a:endCxn id="206" idx="3"/>
        </xdr:cNvCxnSpPr>
      </xdr:nvCxnSpPr>
      <xdr:spPr>
        <a:xfrm flipV="1">
          <a:off x="2631650" y="2883511"/>
          <a:ext cx="819886" cy="122653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51460</xdr:colOff>
      <xdr:row>25</xdr:row>
      <xdr:rowOff>133829</xdr:rowOff>
    </xdr:from>
    <xdr:to>
      <xdr:col>10</xdr:col>
      <xdr:colOff>189928</xdr:colOff>
      <xdr:row>26</xdr:row>
      <xdr:rowOff>81228</xdr:rowOff>
    </xdr:to>
    <xdr:cxnSp macro="">
      <xdr:nvCxnSpPr>
        <xdr:cNvPr id="160" name="Straight Connector 159">
          <a:extLst>
            <a:ext uri="{FF2B5EF4-FFF2-40B4-BE49-F238E27FC236}">
              <a16:creationId xmlns:a16="http://schemas.microsoft.com/office/drawing/2014/main" id="{E17E252B-EA27-45A9-A8FE-D8950D7D9A34}"/>
            </a:ext>
          </a:extLst>
        </xdr:cNvPr>
        <xdr:cNvCxnSpPr>
          <a:stCxn id="169" idx="6"/>
          <a:endCxn id="210" idx="2"/>
        </xdr:cNvCxnSpPr>
      </xdr:nvCxnSpPr>
      <xdr:spPr>
        <a:xfrm flipV="1">
          <a:off x="2651225" y="4055888"/>
          <a:ext cx="900468" cy="10428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336176</xdr:colOff>
      <xdr:row>25</xdr:row>
      <xdr:rowOff>134470</xdr:rowOff>
    </xdr:from>
    <xdr:to>
      <xdr:col>12</xdr:col>
      <xdr:colOff>317085</xdr:colOff>
      <xdr:row>27</xdr:row>
      <xdr:rowOff>23194</xdr:rowOff>
    </xdr:to>
    <xdr:cxnSp macro="">
      <xdr:nvCxnSpPr>
        <xdr:cNvPr id="162" name="Straight Connector 161">
          <a:extLst>
            <a:ext uri="{FF2B5EF4-FFF2-40B4-BE49-F238E27FC236}">
              <a16:creationId xmlns:a16="http://schemas.microsoft.com/office/drawing/2014/main" id="{E383EFBA-1492-46E0-93A8-4DA6F324F0B2}"/>
            </a:ext>
          </a:extLst>
        </xdr:cNvPr>
        <xdr:cNvCxnSpPr>
          <a:endCxn id="216" idx="1"/>
        </xdr:cNvCxnSpPr>
      </xdr:nvCxnSpPr>
      <xdr:spPr>
        <a:xfrm>
          <a:off x="3697941" y="4056529"/>
          <a:ext cx="742909" cy="20248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50174</xdr:colOff>
      <xdr:row>27</xdr:row>
      <xdr:rowOff>73318</xdr:rowOff>
    </xdr:from>
    <xdr:to>
      <xdr:col>15</xdr:col>
      <xdr:colOff>24086</xdr:colOff>
      <xdr:row>27</xdr:row>
      <xdr:rowOff>91246</xdr:rowOff>
    </xdr:to>
    <xdr:cxnSp macro="">
      <xdr:nvCxnSpPr>
        <xdr:cNvPr id="180" name="Straight Connector 179">
          <a:extLst>
            <a:ext uri="{FF2B5EF4-FFF2-40B4-BE49-F238E27FC236}">
              <a16:creationId xmlns:a16="http://schemas.microsoft.com/office/drawing/2014/main" id="{D9719D10-56AF-4E8F-9F6A-7C3B6EF38B37}"/>
            </a:ext>
          </a:extLst>
        </xdr:cNvPr>
        <xdr:cNvCxnSpPr>
          <a:stCxn id="216" idx="6"/>
          <a:endCxn id="220" idx="2"/>
        </xdr:cNvCxnSpPr>
      </xdr:nvCxnSpPr>
      <xdr:spPr>
        <a:xfrm>
          <a:off x="4554939" y="4309142"/>
          <a:ext cx="735912" cy="1792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168088</xdr:colOff>
      <xdr:row>26</xdr:row>
      <xdr:rowOff>89338</xdr:rowOff>
    </xdr:from>
    <xdr:to>
      <xdr:col>16</xdr:col>
      <xdr:colOff>197786</xdr:colOff>
      <xdr:row>27</xdr:row>
      <xdr:rowOff>89647</xdr:rowOff>
    </xdr:to>
    <xdr:cxnSp macro="">
      <xdr:nvCxnSpPr>
        <xdr:cNvPr id="182" name="Straight Connector 181">
          <a:extLst>
            <a:ext uri="{FF2B5EF4-FFF2-40B4-BE49-F238E27FC236}">
              <a16:creationId xmlns:a16="http://schemas.microsoft.com/office/drawing/2014/main" id="{81112E99-5718-4E0D-8043-59EF5D5CD2B3}"/>
            </a:ext>
          </a:extLst>
        </xdr:cNvPr>
        <xdr:cNvCxnSpPr>
          <a:endCxn id="203" idx="2"/>
        </xdr:cNvCxnSpPr>
      </xdr:nvCxnSpPr>
      <xdr:spPr>
        <a:xfrm flipV="1">
          <a:off x="5434853" y="4168279"/>
          <a:ext cx="410698" cy="15719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347387</xdr:colOff>
      <xdr:row>25</xdr:row>
      <xdr:rowOff>145678</xdr:rowOff>
    </xdr:from>
    <xdr:to>
      <xdr:col>9</xdr:col>
      <xdr:colOff>128312</xdr:colOff>
      <xdr:row>26</xdr:row>
      <xdr:rowOff>88528</xdr:rowOff>
    </xdr:to>
    <xdr:grpSp>
      <xdr:nvGrpSpPr>
        <xdr:cNvPr id="224" name="Group 22">
          <a:extLst>
            <a:ext uri="{FF2B5EF4-FFF2-40B4-BE49-F238E27FC236}">
              <a16:creationId xmlns:a16="http://schemas.microsoft.com/office/drawing/2014/main" id="{5948A8A9-5509-4FD4-AB0F-470F18185160}"/>
            </a:ext>
          </a:extLst>
        </xdr:cNvPr>
        <xdr:cNvGrpSpPr>
          <a:grpSpLocks/>
        </xdr:cNvGrpSpPr>
      </xdr:nvGrpSpPr>
      <xdr:grpSpPr bwMode="auto">
        <a:xfrm>
          <a:off x="2947152" y="4067737"/>
          <a:ext cx="161925" cy="99732"/>
          <a:chOff x="12262141" y="2055842"/>
          <a:chExt cx="156559" cy="95595"/>
        </a:xfrm>
      </xdr:grpSpPr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6E16F1B6-AC5A-4A49-9F8D-77E81D562B94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2BC039CB-16EB-4FFB-A5C8-E8222460B4D8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469D6D08-8335-4BB7-9AC4-D5E197280E1D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242053</xdr:colOff>
      <xdr:row>26</xdr:row>
      <xdr:rowOff>29136</xdr:rowOff>
    </xdr:from>
    <xdr:to>
      <xdr:col>12</xdr:col>
      <xdr:colOff>22978</xdr:colOff>
      <xdr:row>26</xdr:row>
      <xdr:rowOff>128868</xdr:rowOff>
    </xdr:to>
    <xdr:grpSp>
      <xdr:nvGrpSpPr>
        <xdr:cNvPr id="228" name="Group 22">
          <a:extLst>
            <a:ext uri="{FF2B5EF4-FFF2-40B4-BE49-F238E27FC236}">
              <a16:creationId xmlns:a16="http://schemas.microsoft.com/office/drawing/2014/main" id="{7EB4E07F-71F8-4089-86B7-E510D5F39F90}"/>
            </a:ext>
          </a:extLst>
        </xdr:cNvPr>
        <xdr:cNvGrpSpPr>
          <a:grpSpLocks/>
        </xdr:cNvGrpSpPr>
      </xdr:nvGrpSpPr>
      <xdr:grpSpPr bwMode="auto">
        <a:xfrm>
          <a:off x="3984818" y="4108077"/>
          <a:ext cx="161925" cy="99732"/>
          <a:chOff x="12262141" y="2055842"/>
          <a:chExt cx="156559" cy="95595"/>
        </a:xfrm>
      </xdr:grpSpPr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3BEE6EA9-0C94-4389-85B2-A28F17E0F36A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FBFC08C4-DD47-4316-B23C-C1C669026088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CA9672A2-07D9-4407-9E28-6997B29CFFEB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268943</xdr:colOff>
      <xdr:row>27</xdr:row>
      <xdr:rowOff>33615</xdr:rowOff>
    </xdr:from>
    <xdr:to>
      <xdr:col>14</xdr:col>
      <xdr:colOff>49868</xdr:colOff>
      <xdr:row>27</xdr:row>
      <xdr:rowOff>133347</xdr:rowOff>
    </xdr:to>
    <xdr:grpSp>
      <xdr:nvGrpSpPr>
        <xdr:cNvPr id="232" name="Group 22">
          <a:extLst>
            <a:ext uri="{FF2B5EF4-FFF2-40B4-BE49-F238E27FC236}">
              <a16:creationId xmlns:a16="http://schemas.microsoft.com/office/drawing/2014/main" id="{B9E74DCD-9E7C-44FE-9F2A-46F820B9A8B1}"/>
            </a:ext>
          </a:extLst>
        </xdr:cNvPr>
        <xdr:cNvGrpSpPr>
          <a:grpSpLocks/>
        </xdr:cNvGrpSpPr>
      </xdr:nvGrpSpPr>
      <xdr:grpSpPr bwMode="auto">
        <a:xfrm>
          <a:off x="4773708" y="4269439"/>
          <a:ext cx="161925" cy="99732"/>
          <a:chOff x="12262141" y="2055842"/>
          <a:chExt cx="156559" cy="95595"/>
        </a:xfrm>
      </xdr:grpSpPr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4DCBD98E-52A2-4F33-ABB0-A5514B966C4D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4E2F7647-68AC-4ED5-9FBA-4DA1856B5395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EC029801-A622-49FC-9A30-B6515D6C49E6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257736</xdr:colOff>
      <xdr:row>26</xdr:row>
      <xdr:rowOff>134162</xdr:rowOff>
    </xdr:from>
    <xdr:to>
      <xdr:col>16</xdr:col>
      <xdr:colOff>38661</xdr:colOff>
      <xdr:row>27</xdr:row>
      <xdr:rowOff>77011</xdr:rowOff>
    </xdr:to>
    <xdr:grpSp>
      <xdr:nvGrpSpPr>
        <xdr:cNvPr id="236" name="Group 22">
          <a:extLst>
            <a:ext uri="{FF2B5EF4-FFF2-40B4-BE49-F238E27FC236}">
              <a16:creationId xmlns:a16="http://schemas.microsoft.com/office/drawing/2014/main" id="{8908CF99-68AC-4A07-AB7B-6079EA5D101E}"/>
            </a:ext>
          </a:extLst>
        </xdr:cNvPr>
        <xdr:cNvGrpSpPr>
          <a:grpSpLocks/>
        </xdr:cNvGrpSpPr>
      </xdr:nvGrpSpPr>
      <xdr:grpSpPr bwMode="auto">
        <a:xfrm rot="19721165">
          <a:off x="5524501" y="4213103"/>
          <a:ext cx="161925" cy="99732"/>
          <a:chOff x="12262141" y="2055842"/>
          <a:chExt cx="156559" cy="95595"/>
        </a:xfrm>
      </xdr:grpSpPr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F5BCD70C-BF68-4D32-9529-0B9A6092F098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937D210F-BD6B-40EF-B4A7-F7B0EC82BD09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E5BC5183-B24A-4A02-8AE7-3D653ECFF27F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89072</xdr:colOff>
      <xdr:row>25</xdr:row>
      <xdr:rowOff>130174</xdr:rowOff>
    </xdr:from>
    <xdr:to>
      <xdr:col>7</xdr:col>
      <xdr:colOff>257592</xdr:colOff>
      <xdr:row>26</xdr:row>
      <xdr:rowOff>127330</xdr:rowOff>
    </xdr:to>
    <xdr:sp macro="" textlink="">
      <xdr:nvSpPr>
        <xdr:cNvPr id="240" name="Isosceles Triangle 239">
          <a:extLst>
            <a:ext uri="{FF2B5EF4-FFF2-40B4-BE49-F238E27FC236}">
              <a16:creationId xmlns:a16="http://schemas.microsoft.com/office/drawing/2014/main" id="{148C8B20-C0CF-43D8-80DE-6FE1918BAD4E}"/>
            </a:ext>
          </a:extLst>
        </xdr:cNvPr>
        <xdr:cNvSpPr/>
      </xdr:nvSpPr>
      <xdr:spPr>
        <a:xfrm>
          <a:off x="2307837" y="4052233"/>
          <a:ext cx="168520" cy="15403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</xdr:col>
      <xdr:colOff>235323</xdr:colOff>
      <xdr:row>24</xdr:row>
      <xdr:rowOff>100854</xdr:rowOff>
    </xdr:from>
    <xdr:to>
      <xdr:col>7</xdr:col>
      <xdr:colOff>190499</xdr:colOff>
      <xdr:row>27</xdr:row>
      <xdr:rowOff>134470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8E81BAD6-943D-4EAC-A9A8-E6763017F7FB}"/>
            </a:ext>
          </a:extLst>
        </xdr:cNvPr>
        <xdr:cNvSpPr txBox="1"/>
      </xdr:nvSpPr>
      <xdr:spPr>
        <a:xfrm>
          <a:off x="930088" y="3866030"/>
          <a:ext cx="1479176" cy="5042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u="sng">
              <a:solidFill>
                <a:srgbClr val="FF0000"/>
              </a:solidFill>
            </a:rPr>
            <a:t>MGN04-194/50</a:t>
          </a:r>
        </a:p>
        <a:p>
          <a:pPr algn="ctr"/>
          <a:r>
            <a:rPr lang="en-US" sz="900">
              <a:solidFill>
                <a:srgbClr val="FF0000"/>
              </a:solidFill>
            </a:rPr>
            <a:t>1 CG-136 50 KVA</a:t>
          </a:r>
        </a:p>
        <a:p>
          <a:pPr algn="ctr"/>
          <a:r>
            <a:rPr lang="en-US" sz="900">
              <a:solidFill>
                <a:srgbClr val="FF0000"/>
              </a:solidFill>
            </a:rPr>
            <a:t>2 CM2-11M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86589</xdr:colOff>
      <xdr:row>8</xdr:row>
      <xdr:rowOff>51954</xdr:rowOff>
    </xdr:from>
    <xdr:to>
      <xdr:col>21</xdr:col>
      <xdr:colOff>56222</xdr:colOff>
      <xdr:row>38</xdr:row>
      <xdr:rowOff>138545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4E447F-AE4F-474D-B286-0077E39E04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323" t="36463" r="5086" b="28968"/>
        <a:stretch/>
      </xdr:blipFill>
      <xdr:spPr>
        <a:xfrm>
          <a:off x="917862" y="1454727"/>
          <a:ext cx="11416951" cy="47625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DA5E6A-5623-463B-A6C1-DCF29E72388E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6366E728-731B-434D-9007-99207B28EB96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KERJA%20KUY/1.%20SAR%20&amp;%20PP%20UP3%20DEMAK/PERMOHONAN%20PELANGGAN/PERMOHONAN%20TM/23.%20PT%20GLORY/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" sqref="D20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6" t="s">
        <v>1104</v>
      </c>
      <c r="C4" s="526"/>
      <c r="D4" s="526"/>
      <c r="E4" s="526"/>
      <c r="F4" s="526"/>
      <c r="G4" s="526"/>
      <c r="H4" s="52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7" t="s">
        <v>0</v>
      </c>
      <c r="C7" s="527" t="s">
        <v>1</v>
      </c>
      <c r="D7" s="528" t="s">
        <v>32</v>
      </c>
      <c r="E7" s="528" t="s">
        <v>33</v>
      </c>
      <c r="F7" s="528" t="s">
        <v>1105</v>
      </c>
      <c r="G7" s="529" t="s">
        <v>31</v>
      </c>
      <c r="H7" s="525" t="s">
        <v>1012</v>
      </c>
      <c r="I7" s="525" t="s">
        <v>1107</v>
      </c>
      <c r="J7" s="525" t="s">
        <v>996</v>
      </c>
      <c r="K7" s="519" t="s">
        <v>994</v>
      </c>
      <c r="L7" s="520"/>
    </row>
    <row r="8" spans="1:12" ht="15" customHeight="1">
      <c r="B8" s="527"/>
      <c r="C8" s="527"/>
      <c r="D8" s="528"/>
      <c r="E8" s="528"/>
      <c r="F8" s="528"/>
      <c r="G8" s="529"/>
      <c r="H8" s="525"/>
      <c r="I8" s="525"/>
      <c r="J8" s="525"/>
      <c r="K8" s="521"/>
      <c r="L8" s="522"/>
    </row>
    <row r="9" spans="1:12" ht="15" customHeight="1">
      <c r="B9" s="527"/>
      <c r="C9" s="527"/>
      <c r="D9" s="528"/>
      <c r="E9" s="528"/>
      <c r="F9" s="528"/>
      <c r="G9" s="529"/>
      <c r="H9" s="525"/>
      <c r="I9" s="525"/>
      <c r="J9" s="525"/>
      <c r="K9" s="523"/>
      <c r="L9" s="52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</v>
      </c>
      <c r="G15" s="41">
        <f ca="1">IF(ISERROR(OFFSET('HARGA SATUAN'!$I$6,MATCH(C15,'HARGA SATUAN'!$C$7:$C$1492,0),0)),"",OFFSET('HARGA SATUAN'!$I$6,MATCH(C15,'HARGA SATUAN'!$C$7:$C$1492,0),0))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2 x 16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35</v>
      </c>
      <c r="G16" s="41">
        <f ca="1">IF(ISERROR(OFFSET('HARGA SATUAN'!$I$6,MATCH(C16,'HARGA SATUAN'!$C$7:$C$1492,0),0)),"",OFFSET('HARGA SATUAN'!$I$6,MATCH(C16,'HARGA SATUAN'!$C$7:$C$1492,0),0))</f>
        <v>6600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SUMIFS(RAB!$F$14:$F$61,RAB!$C$14:$C$61,C714)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SUMIFS(RAB!$F$14:$F$61,RAB!$C$14:$C$61,C715)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SUMIFS(RAB!$F$14:$F$61,RAB!$C$14:$C$61,C716)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SUMIFS(RAB!$F$14:$F$61,RAB!$C$14:$C$61,C717)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SUMIFS(RAB!$F$14:$F$61,RAB!$C$14:$C$61,C718)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SUMIFS(RAB!$F$14:$F$61,RAB!$C$14:$C$61,C719)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SUMIFS(RAB!$F$14:$F$61,RAB!$C$14:$C$61,C720)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SUMIFS(RAB!$F$14:$F$61,RAB!$C$14:$C$61,C721)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SUMIFS(RAB!$F$14:$F$61,RAB!$C$14:$C$61,C722)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SUMIFS(RAB!$F$14:$F$61,RAB!$C$14:$C$61,C723)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SUMIFS(RAB!$F$14:$F$61,RAB!$C$14:$C$61,C724)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SUMIFS(RAB!$F$14:$F$61,RAB!$C$14:$C$61,C725)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SUMIFS(RAB!$F$14:$F$61,RAB!$C$14:$C$61,C726)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SUMIFS(RAB!$F$14:$F$61,RAB!$C$14:$C$61,C727)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SUMIFS(RAB!$F$14:$F$61,RAB!$C$14:$C$61,C728)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SUMIFS(RAB!$F$14:$F$61,RAB!$C$14:$C$61,C729)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SUMIFS(RAB!$F$14:$F$61,RAB!$C$14:$C$61,C730)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SUMIFS(RAB!$F$14:$F$61,RAB!$C$14:$C$61,C731)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SUMIFS(RAB!$F$14:$F$61,RAB!$C$14:$C$61,C732)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SUMIFS(RAB!$F$14:$F$61,RAB!$C$14:$C$61,C733)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SUMIFS(RAB!$F$14:$F$61,RAB!$C$14:$C$61,C734)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SUMIFS(RAB!$F$14:$F$61,RAB!$C$14:$C$61,C735)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SUMIFS(RAB!$F$14:$F$61,RAB!$C$14:$C$61,C736)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SUMIFS(RAB!$F$14:$F$61,RAB!$C$14:$C$61,C737)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SUMIFS(RAB!$F$14:$F$61,RAB!$C$14:$C$61,C738)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SUMIFS(RAB!$F$14:$F$61,RAB!$C$14:$C$61,C739)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SUMIFS(RAB!$F$14:$F$61,RAB!$C$14:$C$61,C740)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SUMIFS(RAB!$F$14:$F$61,RAB!$C$14:$C$61,C741)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SUMIFS(RAB!$F$14:$F$61,RAB!$C$14:$C$61,C742)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SUMIFS(RAB!$F$14:$F$61,RAB!$C$14:$C$61,C743)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SUMIFS(RAB!$F$14:$F$61,RAB!$C$14:$C$61,C744)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SUMIFS(RAB!$F$14:$F$61,RAB!$C$14:$C$61,C745)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SUMIFS(RAB!$F$14:$F$61,RAB!$C$14:$C$61,C746)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SUMIFS(RAB!$F$14:$F$61,RAB!$C$14:$C$61,C747)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SUMIFS(RAB!$F$14:$F$61,RAB!$C$14:$C$61,C748)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SUMIFS(RAB!$F$14:$F$61,RAB!$C$14:$C$61,C749)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SUMIFS(RAB!$F$14:$F$61,RAB!$C$14:$C$61,C750)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SUMIFS(RAB!$F$14:$F$61,RAB!$C$14:$C$61,C751)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SUMIFS(RAB!$F$14:$F$61,RAB!$C$14:$C$61,C752)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SUMIFS(RAB!$F$14:$F$61,RAB!$C$14:$C$61,C753)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SUMIFS(RAB!$F$14:$F$61,RAB!$C$14:$C$61,C754)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SUMIFS(RAB!$F$14:$F$61,RAB!$C$14:$C$61,C755)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SUMIFS(RAB!$F$14:$F$61,RAB!$C$14:$C$61,C756)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SUMIFS(RAB!$F$14:$F$61,RAB!$C$14:$C$61,C757)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SUMIFS(RAB!$F$14:$F$61,RAB!$C$14:$C$61,C758)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SUMIFS(RAB!$F$14:$F$61,RAB!$C$14:$C$61,C759)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SUMIFS(RAB!$F$14:$F$61,RAB!$C$14:$C$61,C760)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SUMIFS(RAB!$F$14:$F$61,RAB!$C$14:$C$61,C761)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SUMIFS(RAB!$F$14:$F$61,RAB!$C$14:$C$61,C762)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SUMIFS(RAB!$F$14:$F$61,RAB!$C$14:$C$61,C763)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SUMIFS(RAB!$F$14:$F$61,RAB!$C$14:$C$61,C764)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SUMIFS(RAB!$F$14:$F$61,RAB!$C$14:$C$61,C765)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SUMIFS(RAB!$F$14:$F$61,RAB!$C$14:$C$61,C766)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SUMIFS(RAB!$F$14:$F$61,RAB!$C$14:$C$61,C767)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SUMIFS(RAB!$F$14:$F$61,RAB!$C$14:$C$61,C768)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SUMIFS(RAB!$F$14:$F$61,RAB!$C$14:$C$61,C769)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SUMIFS(RAB!$F$14:$F$61,RAB!$C$14:$C$61,C770)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SUMIFS(RAB!$F$14:$F$61,RAB!$C$14:$C$61,C771)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SUMIFS(RAB!$F$14:$F$61,RAB!$C$14:$C$61,C772)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SUMIFS(RAB!$F$14:$F$61,RAB!$C$14:$C$61,C773)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SUMIFS(RAB!$F$14:$F$61,RAB!$C$14:$C$61,C774)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SUMIFS(RAB!$F$14:$F$61,RAB!$C$14:$C$61,C775)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SUMIFS(RAB!$F$14:$F$61,RAB!$C$14:$C$61,C776)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SUMIFS(RAB!$F$14:$F$61,RAB!$C$14:$C$61,C777)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SUMIFS(RAB!$F$14:$F$61,RAB!$C$14:$C$61,C778)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SUMIFS(RAB!$F$14:$F$61,RAB!$C$14:$C$61,C779)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SUMIFS(RAB!$F$14:$F$61,RAB!$C$14:$C$61,C780)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SUMIFS(RAB!$F$14:$F$61,RAB!$C$14:$C$61,C781)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SUMIFS(RAB!$F$14:$F$61,RAB!$C$14:$C$61,C782)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SUMIFS(RAB!$F$14:$F$61,RAB!$C$14:$C$61,C783)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SUMIFS(RAB!$F$14:$F$61,RAB!$C$14:$C$61,C784)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SUMIFS(RAB!$F$14:$F$61,RAB!$C$14:$C$61,C785)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SUMIFS(RAB!$F$14:$F$61,RAB!$C$14:$C$61,C786)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SUMIFS(RAB!$F$14:$F$61,RAB!$C$14:$C$61,C787)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SUMIFS(RAB!$F$14:$F$61,RAB!$C$14:$C$61,C788)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SUMIFS(RAB!$F$14:$F$61,RAB!$C$14:$C$61,C789)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SUMIFS(RAB!$F$14:$F$61,RAB!$C$14:$C$61,C790)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SUMIFS(RAB!$F$14:$F$61,RAB!$C$14:$C$61,C791)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SUMIFS(RAB!$F$14:$F$61,RAB!$C$14:$C$61,C792)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SUMIFS(RAB!$F$14:$F$61,RAB!$C$14:$C$61,C793)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SUMIFS(RAB!$F$14:$F$61,RAB!$C$14:$C$61,C794)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SUMIFS(RAB!$F$14:$F$61,RAB!$C$14:$C$61,C795)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SUMIFS(RAB!$F$14:$F$61,RAB!$C$14:$C$61,C796)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SUMIFS(RAB!$F$14:$F$61,RAB!$C$14:$C$61,C797)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SUMIFS(RAB!$F$14:$F$61,RAB!$C$14:$C$61,C798)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SUMIFS(RAB!$F$14:$F$61,RAB!$C$14:$C$61,C799)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SUMIFS(RAB!$F$14:$F$61,RAB!$C$14:$C$61,C800)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SUMIFS(RAB!$F$14:$F$61,RAB!$C$14:$C$61,C801)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SUMIFS(RAB!$F$14:$F$61,RAB!$C$14:$C$61,C802)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SUMIFS(RAB!$F$14:$F$61,RAB!$C$14:$C$61,C803)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SUMIFS(RAB!$F$14:$F$61,RAB!$C$14:$C$61,C804)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SUMIFS(RAB!$F$14:$F$61,RAB!$C$14:$C$61,C805)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SUMIFS(RAB!$F$14:$F$61,RAB!$C$14:$C$61,C806)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SUMIFS(RAB!$F$14:$F$61,RAB!$C$14:$C$61,C807)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SUMIFS(RAB!$F$14:$F$61,RAB!$C$14:$C$61,C808)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SUMIFS(RAB!$F$14:$F$61,RAB!$C$14:$C$61,C809)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SUMIFS(RAB!$F$14:$F$61,RAB!$C$14:$C$61,C810)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SUMIFS(RAB!$F$14:$F$61,RAB!$C$14:$C$61,C811)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SUMIFS(RAB!$F$14:$F$61,RAB!$C$14:$C$61,C812)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SUMIFS(RAB!$F$14:$F$61,RAB!$C$14:$C$61,C813)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SUMIFS(RAB!$F$14:$F$61,RAB!$C$14:$C$61,C814)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SUMIFS(RAB!$F$14:$F$61,RAB!$C$14:$C$61,C815)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SUMIFS(RAB!$F$14:$F$61,RAB!$C$14:$C$61,C816)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SUMIFS(RAB!$F$14:$F$61,RAB!$C$14:$C$61,C817)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SUMIFS(RAB!$F$14:$F$61,RAB!$C$14:$C$61,C818)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SUMIFS(RAB!$F$14:$F$61,RAB!$C$14:$C$61,C819)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SUMIFS(RAB!$F$14:$F$61,RAB!$C$14:$C$61,C820)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SUMIFS(RAB!$F$14:$F$61,RAB!$C$14:$C$61,C821)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SUMIFS(RAB!$F$14:$F$61,RAB!$C$14:$C$61,C822)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SUMIFS(RAB!$F$14:$F$61,RAB!$C$14:$C$61,C823)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SUMIFS(RAB!$F$14:$F$61,RAB!$C$14:$C$61,C824)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SUMIFS(RAB!$F$14:$F$61,RAB!$C$14:$C$61,C825)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SUMIFS(RAB!$F$14:$F$61,RAB!$C$14:$C$61,C826)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SUMIFS(RAB!$F$14:$F$61,RAB!$C$14:$C$61,C827)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SUMIFS(RAB!$F$14:$F$61,RAB!$C$14:$C$61,C828)</f>
        <v>2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SUMIFS(RAB!$F$14:$F$61,RAB!$C$14:$C$61,C829)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SUMIFS(RAB!$F$14:$F$61,RAB!$C$14:$C$61,C830)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SUMIFS(RAB!$F$14:$F$61,RAB!$C$14:$C$61,C831)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SUMIFS(RAB!$F$14:$F$61,RAB!$C$14:$C$61,C832)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SUMIFS(RAB!$F$14:$F$61,RAB!$C$14:$C$61,C833)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SUMIFS(RAB!$F$14:$F$61,RAB!$C$14:$C$61,C834)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SUMIFS(RAB!$F$14:$F$61,RAB!$C$14:$C$61,C835)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SUMIFS(RAB!$F$14:$F$61,RAB!$C$14:$C$61,C836)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SUMIFS(RAB!$F$14:$F$61,RAB!$C$14:$C$61,C837)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SUMIFS(RAB!$F$14:$F$61,RAB!$C$14:$C$61,C838)</f>
        <v>35</v>
      </c>
      <c r="E838" s="26">
        <f t="shared" ca="1" si="34"/>
        <v>1</v>
      </c>
      <c r="F838" s="26">
        <f ca="1">IF(D838=0,0,SUM($E$713:E838))</f>
        <v>5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SUMIFS(RAB!$F$14:$F$61,RAB!$C$14:$C$61,C839)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SUMIFS(RAB!$F$14:$F$61,RAB!$C$14:$C$61,C840)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SUMIFS(RAB!$F$14:$F$61,RAB!$C$14:$C$61,C841)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SUMIFS(RAB!$F$14:$F$61,RAB!$C$14:$C$61,C842)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SUMIFS(RAB!$F$14:$F$61,RAB!$C$14:$C$61,C843)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SUMIFS(RAB!$F$14:$F$61,RAB!$C$14:$C$61,C844)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SUMIFS(RAB!$F$14:$F$61,RAB!$C$14:$C$61,C845)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SUMIFS(RAB!$F$14:$F$61,RAB!$C$14:$C$61,C846)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SUMIFS(RAB!$F$14:$F$61,RAB!$C$14:$C$61,C847)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SUMIFS(RAB!$F$14:$F$61,RAB!$C$14:$C$61,C848)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SUMIFS(RAB!$F$14:$F$61,RAB!$C$14:$C$61,C849)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SUMIFS(RAB!$F$14:$F$61,RAB!$C$14:$C$61,C850)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SUMIFS(RAB!$F$14:$F$61,RAB!$C$14:$C$61,C851)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SUMIFS(RAB!$F$14:$F$61,RAB!$C$14:$C$61,C852)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SUMIFS(RAB!$F$14:$F$61,RAB!$C$14:$C$61,C853)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SUMIFS(RAB!$F$14:$F$61,RAB!$C$14:$C$61,C854)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SUMIFS(RAB!$F$14:$F$61,RAB!$C$14:$C$61,C855)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SUMIFS(RAB!$F$14:$F$61,RAB!$C$14:$C$61,C856)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SUMIFS(RAB!$F$14:$F$61,RAB!$C$14:$C$61,C857)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SUMIFS(RAB!$F$14:$F$61,RAB!$C$14:$C$61,C858)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SUMIFS(RAB!$F$14:$F$61,RAB!$C$14:$C$61,C859)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SUMIFS(RAB!$F$14:$F$61,RAB!$C$14:$C$61,C860)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SUMIFS(RAB!$F$14:$F$61,RAB!$C$14:$C$61,C861)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SUMIFS(RAB!$F$14:$F$61,RAB!$C$14:$C$61,C862)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SUMIFS(RAB!$F$14:$F$61,RAB!$C$14:$C$61,C863)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SUMIFS(RAB!$F$14:$F$61,RAB!$C$14:$C$61,C864)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SUMIFS(RAB!$F$14:$F$61,RAB!$C$14:$C$61,C865)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SUMIFS(RAB!$F$14:$F$61,RAB!$C$14:$C$61,C866)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SUMIFS(RAB!$F$14:$F$61,RAB!$C$14:$C$61,C867)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SUMIFS(RAB!$F$14:$F$61,RAB!$C$14:$C$61,C868)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SUMIFS(RAB!$F$14:$F$61,RAB!$C$14:$C$61,C869)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SUMIFS(RAB!$F$14:$F$61,RAB!$C$14:$C$61,C870)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SUMIFS(RAB!$F$14:$F$61,RAB!$C$14:$C$61,C871)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SUMIFS(RAB!$F$14:$F$61,RAB!$C$14:$C$61,C872)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SUMIFS(RAB!$F$14:$F$61,RAB!$C$14:$C$61,C873)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SUMIFS(RAB!$F$14:$F$61,RAB!$C$14:$C$61,C874)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SUMIFS(RAB!$F$14:$F$61,RAB!$C$14:$C$61,C875)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SUMIFS(RAB!$F$14:$F$61,RAB!$C$14:$C$61,C876)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SUMIFS(RAB!$F$14:$F$61,RAB!$C$14:$C$61,C877)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SUMIFS(RAB!$F$14:$F$61,RAB!$C$14:$C$61,C878)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SUMIFS(RAB!$F$14:$F$61,RAB!$C$14:$C$61,C879)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SUMIFS(RAB!$F$14:$F$61,RAB!$C$14:$C$61,C880)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SUMIFS(RAB!$F$14:$F$61,RAB!$C$14:$C$61,C881)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SUMIFS(RAB!$F$14:$F$61,RAB!$C$14:$C$61,C882)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SUMIFS(RAB!$F$14:$F$61,RAB!$C$14:$C$61,C883)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SUMIFS(RAB!$F$14:$F$61,RAB!$C$14:$C$61,C884)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SUMIFS(RAB!$F$14:$F$61,RAB!$C$14:$C$61,C885)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SUMIFS(RAB!$F$14:$F$61,RAB!$C$14:$C$61,C886)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SUMIFS(RAB!$F$14:$F$61,RAB!$C$14:$C$61,C887)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SUMIFS(RAB!$F$14:$F$61,RAB!$C$14:$C$61,C888)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SUMIFS(RAB!$F$14:$F$61,RAB!$C$14:$C$61,C889)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SUMIFS(RAB!$F$14:$F$61,RAB!$C$14:$C$61,C890)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SUMIFS(RAB!$F$14:$F$61,RAB!$C$14:$C$61,C891)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SUMIFS(RAB!$F$14:$F$61,RAB!$C$14:$C$61,C892)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SUMIFS(RAB!$F$14:$F$61,RAB!$C$14:$C$61,C893)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SUMIFS(RAB!$F$14:$F$61,RAB!$C$14:$C$61,C894)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SUMIFS(RAB!$F$14:$F$61,RAB!$C$14:$C$61,C895)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SUMIFS(RAB!$F$14:$F$61,RAB!$C$14:$C$61,C896)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SUMIFS(RAB!$F$14:$F$61,RAB!$C$14:$C$61,C897)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SUMIFS(RAB!$F$14:$F$61,RAB!$C$14:$C$61,C898)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SUMIFS(RAB!$F$14:$F$61,RAB!$C$14:$C$61,C899)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SUMIFS(RAB!$F$14:$F$61,RAB!$C$14:$C$61,C900)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SUMIFS(RAB!$F$14:$F$61,RAB!$C$14:$C$61,C901)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SUMIFS(RAB!$F$14:$F$61,RAB!$C$14:$C$61,C902)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SUMIFS(RAB!$F$14:$F$61,RAB!$C$14:$C$61,C903)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SUMIFS(RAB!$F$14:$F$61,RAB!$C$14:$C$61,C904)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SUMIFS(RAB!$F$14:$F$61,RAB!$C$14:$C$61,C905)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SUMIFS(RAB!$F$14:$F$61,RAB!$C$14:$C$61,C906)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SUMIFS(RAB!$F$14:$F$61,RAB!$C$14:$C$61,C907)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SUMIFS(RAB!$F$14:$F$61,RAB!$C$14:$C$61,C908)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SUMIFS(RAB!$F$14:$F$61,RAB!$C$14:$C$61,C909)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SUMIFS(RAB!$F$14:$F$61,RAB!$C$14:$C$61,C910)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SUMIFS(RAB!$F$14:$F$61,RAB!$C$14:$C$61,C911)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SUMIFS(RAB!$F$14:$F$61,RAB!$C$14:$C$61,C912)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SUMIFS(RAB!$F$14:$F$61,RAB!$C$14:$C$61,C913)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SUMIFS(RAB!$F$14:$F$61,RAB!$C$14:$C$61,C914)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SUMIFS(RAB!$F$14:$F$61,RAB!$C$14:$C$61,C915)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SUMIFS(RAB!$F$14:$F$61,RAB!$C$14:$C$61,C916)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SUMIFS(RAB!$F$14:$F$61,RAB!$C$14:$C$61,C917)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SUMIFS(RAB!$F$14:$F$61,RAB!$C$14:$C$61,C918)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SUMIFS(RAB!$F$14:$F$61,RAB!$C$14:$C$61,C919)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SUMIFS(RAB!$F$14:$F$61,RAB!$C$14:$C$61,C920)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SUMIFS(RAB!$F$14:$F$61,RAB!$C$14:$C$61,C921)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SUMIFS(RAB!$F$14:$F$61,RAB!$C$14:$C$61,C922)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SUMIFS(RAB!$F$14:$F$61,RAB!$C$14:$C$61,C923)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SUMIFS(RAB!$F$14:$F$61,RAB!$C$14:$C$61,C924)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SUMIFS(RAB!$F$14:$F$61,RAB!$C$14:$C$61,C925)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SUMIFS(RAB!$F$14:$F$61,RAB!$C$14:$C$61,C926)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SUMIFS(RAB!$F$14:$F$61,RAB!$C$14:$C$61,C927)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SUMIFS(RAB!$F$14:$F$61,RAB!$C$14:$C$61,C928)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SUMIFS(RAB!$F$14:$F$61,RAB!$C$14:$C$61,C929)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SUMIFS(RAB!$F$14:$F$61,RAB!$C$14:$C$61,C930)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SUMIFS(RAB!$F$14:$F$61,RAB!$C$14:$C$61,C931)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SUMIFS(RAB!$F$14:$F$61,RAB!$C$14:$C$61,C932)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SUMIFS(RAB!$F$14:$F$61,RAB!$C$14:$C$61,C933)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SUMIFS(RAB!$F$14:$F$61,RAB!$C$14:$C$61,C934)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SUMIFS(RAB!$F$14:$F$61,RAB!$C$14:$C$61,C935)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SUMIFS(RAB!$F$14:$F$61,RAB!$C$14:$C$61,C936)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SUMIFS(RAB!$F$14:$F$61,RAB!$C$14:$C$61,C937)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SUMIFS(RAB!$F$14:$F$61,RAB!$C$14:$C$61,C938)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SUMIFS(RAB!$F$14:$F$61,RAB!$C$14:$C$61,C939)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SUMIFS(RAB!$F$14:$F$61,RAB!$C$14:$C$61,C940)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SUMIFS(RAB!$F$14:$F$61,RAB!$C$14:$C$61,C941)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SUMIFS(RAB!$F$14:$F$61,RAB!$C$14:$C$61,C942)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SUMIFS(RAB!$F$14:$F$61,RAB!$C$14:$C$61,C943)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SUMIFS(RAB!$F$14:$F$61,RAB!$C$14:$C$61,C944)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SUMIFS(RAB!$F$14:$F$61,RAB!$C$14:$C$61,C945)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SUMIFS(RAB!$F$14:$F$61,RAB!$C$14:$C$61,C946)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SUMIFS(RAB!$F$14:$F$61,RAB!$C$14:$C$61,C947)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SUMIFS(RAB!$F$14:$F$61,RAB!$C$14:$C$61,C948)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SUMIFS(RAB!$F$14:$F$61,RAB!$C$14:$C$61,C949)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SUMIFS(RAB!$F$14:$F$61,RAB!$C$14:$C$61,C950)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SUMIFS(RAB!$F$14:$F$61,RAB!$C$14:$C$61,C951)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SUMIFS(RAB!$F$14:$F$61,RAB!$C$14:$C$61,C952)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SUMIFS(RAB!$F$14:$F$61,RAB!$C$14:$C$61,C953)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SUMIFS(RAB!$F$14:$F$61,RAB!$C$14:$C$61,C954)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SUMIFS(RAB!$F$14:$F$61,RAB!$C$14:$C$61,C955)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SUMIFS(RAB!$F$14:$F$61,RAB!$C$14:$C$61,C956)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SUMIFS(RAB!$F$14:$F$61,RAB!$C$14:$C$61,C957)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SUMIFS(RAB!$F$14:$F$61,RAB!$C$14:$C$61,C958)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SUMIFS(RAB!$F$14:$F$61,RAB!$C$14:$C$61,C959)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SUMIFS(RAB!$F$14:$F$61,RAB!$C$14:$C$61,C960)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SUMIFS(RAB!$F$14:$F$61,RAB!$C$14:$C$61,C961)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SUMIFS(RAB!$F$14:$F$61,RAB!$C$14:$C$61,C962)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SUMIFS(RAB!$F$14:$F$61,RAB!$C$14:$C$61,C963)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SUMIFS(RAB!$F$14:$F$61,RAB!$C$14:$C$61,C964)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SUMIFS(RAB!$F$14:$F$61,RAB!$C$14:$C$61,C965)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SUMIFS(RAB!$F$14:$F$61,RAB!$C$14:$C$61,C966)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SUMIFS(RAB!$F$14:$F$61,RAB!$C$14:$C$61,C967)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SUMIFS(RAB!$F$14:$F$61,RAB!$C$14:$C$61,C968)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SUMIFS(RAB!$F$14:$F$61,RAB!$C$14:$C$61,C969)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SUMIFS(RAB!$F$14:$F$61,RAB!$C$14:$C$61,C970)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SUMIFS(RAB!$F$14:$F$61,RAB!$C$14:$C$61,C971)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SUMIFS(RAB!$F$14:$F$61,RAB!$C$14:$C$61,C972)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SUMIFS(RAB!$F$14:$F$61,RAB!$C$14:$C$61,C973)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SUMIFS(RAB!$F$14:$F$61,RAB!$C$14:$C$61,C974)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SUMIFS(RAB!$F$14:$F$61,RAB!$C$14:$C$61,C975)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SUMIFS(RAB!$F$14:$F$61,RAB!$C$14:$C$61,C976)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SUMIFS(RAB!$F$14:$F$61,RAB!$C$14:$C$61,C977)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SUMIFS(RAB!$F$14:$F$61,RAB!$C$14:$C$61,C978)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SUMIFS(RAB!$F$14:$F$61,RAB!$C$14:$C$61,C979)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SUMIFS(RAB!$F$14:$F$61,RAB!$C$14:$C$61,C980)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SUMIFS(RAB!$F$14:$F$61,RAB!$C$14:$C$61,C981)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SUMIFS(RAB!$F$14:$F$61,RAB!$C$14:$C$61,C982)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SUMIFS(RAB!$F$14:$F$61,RAB!$C$14:$C$61,C983)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SUMIFS(RAB!$F$14:$F$61,RAB!$C$14:$C$61,C984)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SUMIFS(RAB!$F$14:$F$61,RAB!$C$14:$C$61,C985)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SUMIFS(RAB!$F$14:$F$61,RAB!$C$14:$C$61,C986)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SUMIFS(RAB!$F$14:$F$61,RAB!$C$14:$C$61,C987)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SUMIFS(RAB!$F$14:$F$61,RAB!$C$14:$C$61,C988)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SUMIFS(RAB!$F$14:$F$61,RAB!$C$14:$C$61,C989)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SUMIFS(RAB!$F$14:$F$61,RAB!$C$14:$C$61,C990)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SUMIFS(RAB!$F$14:$F$61,RAB!$C$14:$C$61,C991)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SUMIFS(RAB!$F$14:$F$61,RAB!$C$14:$C$61,C992)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SUMIFS(RAB!$F$14:$F$61,RAB!$C$14:$C$61,C993)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SUMIFS(RAB!$F$14:$F$61,RAB!$C$14:$C$61,C994)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SUMIFS(RAB!$F$14:$F$61,RAB!$C$14:$C$61,C995)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SUMIFS(RAB!$F$14:$F$61,RAB!$C$14:$C$61,C996)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SUMIFS(RAB!$F$14:$F$61,RAB!$C$14:$C$61,C997)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SUMIFS(RAB!$F$14:$F$61,RAB!$C$14:$C$61,C998)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SUMIFS(RAB!$F$14:$F$61,RAB!$C$14:$C$61,C999)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SUMIFS(RAB!$F$14:$F$61,RAB!$C$14:$C$61,C1000)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SUMIFS(RAB!$F$14:$F$61,RAB!$C$14:$C$61,C1001)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SUMIFS(RAB!$F$14:$F$61,RAB!$C$14:$C$61,C1002)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SUMIFS(RAB!$F$14:$F$61,RAB!$C$14:$C$61,C1003)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SUMIFS(RAB!$F$14:$F$61,RAB!$C$14:$C$61,C1004)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SUMIFS(RAB!$F$14:$F$61,RAB!$C$14:$C$61,C1005)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SUMIFS(RAB!$F$14:$F$61,RAB!$C$14:$C$61,C1006)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SUMIFS(RAB!$F$14:$F$61,RAB!$C$14:$C$61,C1007)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SUMIFS(RAB!$F$14:$F$61,RAB!$C$14:$C$61,C1008)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SUMIFS(RAB!$F$14:$F$61,RAB!$C$14:$C$61,C1009)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SUMIFS(RAB!$F$14:$F$61,RAB!$C$14:$C$61,C1010)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SUMIFS(RAB!$F$14:$F$61,RAB!$C$14:$C$61,C1011)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SUMIFS(RAB!$F$14:$F$61,RAB!$C$14:$C$61,C1012)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SUMIFS(RAB!$F$14:$F$61,RAB!$C$14:$C$61,C1013)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SUMIFS(RAB!$F$14:$F$61,RAB!$C$14:$C$61,C1014)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SUMIFS(RAB!$F$14:$F$61,RAB!$C$14:$C$61,C1015)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SUMIFS(RAB!$F$14:$F$61,RAB!$C$14:$C$61,C1016)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SUMIFS(RAB!$F$14:$F$61,RAB!$C$14:$C$61,C1017)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SUMIFS(RAB!$F$14:$F$61,RAB!$C$14:$C$61,C1018)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SUMIFS(RAB!$F$14:$F$61,RAB!$C$14:$C$61,C1019)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SUMIFS(RAB!$F$14:$F$61,RAB!$C$14:$C$61,C1020)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SUMIFS(RAB!$F$14:$F$61,RAB!$C$14:$C$61,C1021)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SUMIFS(RAB!$F$14:$F$61,RAB!$C$14:$C$61,C1022)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SUMIFS(RAB!$F$14:$F$61,RAB!$C$14:$C$61,C1023)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SUMIFS(RAB!$F$14:$F$61,RAB!$C$14:$C$61,C1024)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SUMIFS(RAB!$F$14:$F$61,RAB!$C$14:$C$61,C1025)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SUMIFS(RAB!$F$14:$F$61,RAB!$C$14:$C$61,C1026)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SUMIFS(RAB!$F$14:$F$61,RAB!$C$14:$C$61,C1027)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SUMIFS(RAB!$F$14:$F$61,RAB!$C$14:$C$61,C1028)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SUMIFS(RAB!$F$14:$F$61,RAB!$C$14:$C$61,C1029)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SUMIFS(RAB!$F$14:$F$61,RAB!$C$14:$C$61,C1030)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SUMIFS(RAB!$F$14:$F$61,RAB!$C$14:$C$61,C1031)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SUMIFS(RAB!$F$14:$F$61,RAB!$C$14:$C$61,C1032)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SUMIFS(RAB!$F$14:$F$61,RAB!$C$14:$C$61,C1033)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SUMIFS(RAB!$F$14:$F$61,RAB!$C$14:$C$61,C1034)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SUMIFS(RAB!$F$14:$F$61,RAB!$C$14:$C$61,C1035)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SUMIFS(RAB!$F$14:$F$61,RAB!$C$14:$C$61,C1036)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SUMIFS(RAB!$F$14:$F$61,RAB!$C$14:$C$61,C1037)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SUMIFS(RAB!$F$14:$F$61,RAB!$C$14:$C$61,C1038)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SUMIFS(RAB!$F$14:$F$61,RAB!$C$14:$C$61,C1039)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SUMIFS(RAB!$F$14:$F$61,RAB!$C$14:$C$61,C1040)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SUMIFS(RAB!$F$14:$F$61,RAB!$C$14:$C$61,C1041)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SUMIFS(RAB!$F$14:$F$61,RAB!$C$14:$C$61,C1042)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SUMIFS(RAB!$F$14:$F$61,RAB!$C$14:$C$61,C1043)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SUMIFS(RAB!$F$14:$F$61,RAB!$C$14:$C$61,C1044)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SUMIFS(RAB!$F$14:$F$61,RAB!$C$14:$C$61,C1045)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SUMIFS(RAB!$F$14:$F$61,RAB!$C$14:$C$61,C1046)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SUMIFS(RAB!$F$14:$F$61,RAB!$C$14:$C$61,C1047)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SUMIFS(RAB!$F$14:$F$61,RAB!$C$14:$C$61,C1048)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SUMIFS(RAB!$F$14:$F$61,RAB!$C$14:$C$61,C1049)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SUMIFS(RAB!$F$14:$F$61,RAB!$C$14:$C$61,C1050)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SUMIFS(RAB!$F$14:$F$61,RAB!$C$14:$C$61,C1051)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SUMIFS(RAB!$F$14:$F$61,RAB!$C$14:$C$61,C1052)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SUMIFS(RAB!$F$14:$F$61,RAB!$C$14:$C$61,C1053)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SUMIFS(RAB!$F$14:$F$61,RAB!$C$14:$C$61,C1054)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SUMIFS(RAB!$F$14:$F$61,RAB!$C$14:$C$61,C1055)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SUMIFS(RAB!$F$14:$F$61,RAB!$C$14:$C$61,C1056)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SUMIFS(RAB!$F$14:$F$61,RAB!$C$14:$C$61,C1057)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SUMIFS(RAB!$F$14:$F$61,RAB!$C$14:$C$61,C1058)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SUMIFS(RAB!$F$14:$F$61,RAB!$C$14:$C$61,C1059)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SUMIFS(RAB!$F$14:$F$61,RAB!$C$14:$C$61,C1060)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SUMIFS(RAB!$F$14:$F$61,RAB!$C$14:$C$61,C1061)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SUMIFS(RAB!$F$14:$F$61,RAB!$C$14:$C$61,C1062)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SUMIFS(RAB!$F$14:$F$61,RAB!$C$14:$C$61,C1063)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SUMIFS(RAB!$F$14:$F$61,RAB!$C$14:$C$61,C1064)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SUMIFS(RAB!$F$14:$F$61,RAB!$C$14:$C$61,C1065)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SUMIFS(RAB!$F$14:$F$61,RAB!$C$14:$C$61,C1066)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SUMIFS(RAB!$F$14:$F$61,RAB!$C$14:$C$61,C1067)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SUMIFS(RAB!$F$14:$F$61,RAB!$C$14:$C$61,C1068)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SUMIFS(RAB!$F$14:$F$61,RAB!$C$14:$C$61,C1069)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SUMIFS(RAB!$F$14:$F$61,RAB!$C$14:$C$61,C1070)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SUMIFS(RAB!$F$14:$F$61,RAB!$C$14:$C$61,C1071)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SUMIFS(RAB!$F$14:$F$61,RAB!$C$14:$C$61,C1072)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SUMIFS(RAB!$F$14:$F$61,RAB!$C$14:$C$61,C1073)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SUMIFS(RAB!$F$14:$F$61,RAB!$C$14:$C$61,C1074)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SUMIFS(RAB!$F$14:$F$61,RAB!$C$14:$C$61,C1075)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SUMIFS(RAB!$F$14:$F$61,RAB!$C$14:$C$61,C1076)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SUMIFS(RAB!$F$14:$F$61,RAB!$C$14:$C$61,C1077)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SUMIFS(RAB!$F$14:$F$61,RAB!$C$14:$C$61,C1078)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SUMIFS(RAB!$F$14:$F$61,RAB!$C$14:$C$61,C1079)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SUMIFS(RAB!$F$14:$F$61,RAB!$C$14:$C$61,C1080)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SUMIFS(RAB!$F$14:$F$61,RAB!$C$14:$C$61,C1081)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SUMIFS(RAB!$F$14:$F$61,RAB!$C$14:$C$61,C1082)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SUMIFS(RAB!$F$14:$F$61,RAB!$C$14:$C$61,C1083)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SUMIFS(RAB!$F$14:$F$61,RAB!$C$14:$C$61,C1084)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SUMIFS(RAB!$F$14:$F$61,RAB!$C$14:$C$61,C1085)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SUMIFS(RAB!$F$14:$F$61,RAB!$C$14:$C$61,C1086)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SUMIFS(RAB!$F$14:$F$61,RAB!$C$14:$C$61,C1087)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SUMIFS(RAB!$F$14:$F$61,RAB!$C$14:$C$61,C1088)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SUMIFS(RAB!$F$14:$F$61,RAB!$C$14:$C$61,C1089)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SUMIFS(RAB!$F$14:$F$61,RAB!$C$14:$C$61,C1090)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SUMIFS(RAB!$F$14:$F$61,RAB!$C$14:$C$61,C1091)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SUMIFS(RAB!$F$14:$F$61,RAB!$C$14:$C$61,C1092)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SUMIFS(RAB!$F$14:$F$61,RAB!$C$14:$C$61,C1093)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SUMIFS(RAB!$F$14:$F$61,RAB!$C$14:$C$61,C1094)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SUMIFS(RAB!$F$14:$F$61,RAB!$C$14:$C$61,C1095)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SUMIFS(RAB!$F$14:$F$61,RAB!$C$14:$C$61,C1096)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SUMIFS(RAB!$F$14:$F$61,RAB!$C$14:$C$61,C1097)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SUMIFS(RAB!$F$14:$F$61,RAB!$C$14:$C$61,C1098)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SUMIFS(RAB!$F$14:$F$61,RAB!$C$14:$C$61,C1099)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SUMIFS(RAB!$F$14:$F$61,RAB!$C$14:$C$61,C1100)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SUMIFS(RAB!$F$14:$F$61,RAB!$C$14:$C$61,C1101)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SUMIFS(RAB!$F$14:$F$61,RAB!$C$14:$C$61,C1102)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SUMIFS(RAB!$F$14:$F$61,RAB!$C$14:$C$61,C1103)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SUMIFS(RAB!$F$14:$F$61,RAB!$C$14:$C$61,C1104)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SUMIFS(RAB!$F$14:$F$61,RAB!$C$14:$C$61,C1105)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SUMIFS(RAB!$F$14:$F$61,RAB!$C$14:$C$61,C1106)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SUMIFS(RAB!$F$14:$F$61,RAB!$C$14:$C$61,C1107)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SUMIFS(RAB!$F$14:$F$61,RAB!$C$14:$C$61,C1108)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SUMIFS(RAB!$F$14:$F$61,RAB!$C$14:$C$61,C1109)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SUMIFS(RAB!$F$14:$F$61,RAB!$C$14:$C$61,C1110)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SUMIFS(RAB!$F$14:$F$61,RAB!$C$14:$C$61,C1111)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SUMIFS(RAB!$F$14:$F$61,RAB!$C$14:$C$61,C1112)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SUMIFS(RAB!$F$14:$F$61,RAB!$C$14:$C$61,C1113)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SUMIFS(RAB!$F$14:$F$61,RAB!$C$14:$C$61,C1114)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SUMIFS(RAB!$F$14:$F$61,RAB!$C$14:$C$61,C1115)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SUMIFS(RAB!$F$14:$F$61,RAB!$C$14:$C$61,C1116)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SUMIFS(RAB!$F$14:$F$61,RAB!$C$14:$C$61,C1117)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SUMIFS(RAB!$F$14:$F$61,RAB!$C$14:$C$61,C1118)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SUMIFS(RAB!$F$14:$F$61,RAB!$C$14:$C$61,C1119)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SUMIFS(RAB!$F$14:$F$61,RAB!$C$14:$C$61,C1120)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SUMIFS(RAB!$F$14:$F$61,RAB!$C$14:$C$61,C1121)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SUMIFS(RAB!$F$14:$F$61,RAB!$C$14:$C$61,C1122)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SUMIFS(RAB!$F$14:$F$61,RAB!$C$14:$C$61,C1123)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SUMIFS(RAB!$F$14:$F$61,RAB!$C$14:$C$61,C1124)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SUMIFS(RAB!$F$14:$F$61,RAB!$C$14:$C$61,C1125)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SUMIFS(RAB!$F$14:$F$61,RAB!$C$14:$C$61,C1126)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SUMIFS(RAB!$F$14:$F$61,RAB!$C$14:$C$61,C1127)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SUMIFS(RAB!$F$14:$F$61,RAB!$C$14:$C$61,C1128)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SUMIFS(RAB!$F$14:$F$61,RAB!$C$14:$C$61,C1129)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SUMIFS(RAB!$F$14:$F$61,RAB!$C$14:$C$61,C1130)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SUMIFS(RAB!$F$14:$F$61,RAB!$C$14:$C$61,C1131)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SUMIFS(RAB!$F$14:$F$61,RAB!$C$14:$C$61,C1132)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SUMIFS(RAB!$F$14:$F$61,RAB!$C$14:$C$61,C1133)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SUMIFS(RAB!$F$14:$F$61,RAB!$C$14:$C$61,C1134)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SUMIFS(RAB!$F$14:$F$61,RAB!$C$14:$C$61,C1135)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SUMIFS(RAB!$F$14:$F$61,RAB!$C$14:$C$61,C1136)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SUMIFS(RAB!$F$14:$F$61,RAB!$C$14:$C$61,C1137)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SUMIFS(RAB!$F$14:$F$61,RAB!$C$14:$C$61,C1138)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SUMIFS(RAB!$F$14:$F$61,RAB!$C$14:$C$61,C1139)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SUMIFS(RAB!$F$14:$F$61,RAB!$C$14:$C$61,C1140)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SUMIFS(RAB!$F$14:$F$61,RAB!$C$14:$C$61,C1141)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SUMIFS(RAB!$F$14:$F$61,RAB!$C$14:$C$61,C1142)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SUMIFS(RAB!$F$14:$F$61,RAB!$C$14:$C$61,C1143)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SUMIFS(RAB!$F$14:$F$61,RAB!$C$14:$C$61,C1144)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SUMIFS(RAB!$F$14:$F$61,RAB!$C$14:$C$61,C1145)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SUMIFS(RAB!$F$14:$F$61,RAB!$C$14:$C$61,C1146)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SUMIFS(RAB!$F$14:$F$61,RAB!$C$14:$C$61,C1147)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SUMIFS(RAB!$F$14:$F$61,RAB!$C$14:$C$61,C1148)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SUMIFS(RAB!$F$14:$F$61,RAB!$C$14:$C$61,C1149)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SUMIFS(RAB!$F$14:$F$61,RAB!$C$14:$C$61,C1150)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SUMIFS(RAB!$F$14:$F$61,RAB!$C$14:$C$61,C1151)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SUMIFS(RAB!$F$14:$F$61,RAB!$C$14:$C$61,C1152)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SUMIFS(RAB!$F$14:$F$61,RAB!$C$14:$C$61,C1153)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SUMIFS(RAB!$F$14:$F$61,RAB!$C$14:$C$61,C1154)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SUMIFS(RAB!$F$14:$F$61,RAB!$C$14:$C$61,C1155)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SUMIFS(RAB!$F$14:$F$61,RAB!$C$14:$C$61,C1156)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SUMIFS(RAB!$F$14:$F$61,RAB!$C$14:$C$61,C1157)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SUMIFS(RAB!$F$14:$F$61,RAB!$C$14:$C$61,C1158)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SUMIFS(RAB!$F$14:$F$61,RAB!$C$14:$C$61,C1159)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SUMIFS(RAB!$F$14:$F$61,RAB!$C$14:$C$61,C1160)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SUMIFS(RAB!$F$14:$F$61,RAB!$C$14:$C$61,C1161)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SUMIFS(RAB!$F$14:$F$61,RAB!$C$14:$C$61,C1162)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SUMIFS(RAB!$F$14:$F$61,RAB!$C$14:$C$61,C1163)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SUMIFS(RAB!$F$14:$F$61,RAB!$C$14:$C$61,C1164)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SUMIFS(RAB!$F$14:$F$61,RAB!$C$14:$C$61,C1165)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SUMIFS(RAB!$F$14:$F$61,RAB!$C$14:$C$61,C1166)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SUMIFS(RAB!$F$14:$F$61,RAB!$C$14:$C$61,C1167)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SUMIFS(RAB!$F$14:$F$61,RAB!$C$14:$C$61,C1168)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SUMIFS(RAB!$F$14:$F$61,RAB!$C$14:$C$61,C1169)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SUMIFS(RAB!$F$14:$F$61,RAB!$C$14:$C$61,C1170)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SUMIFS(RAB!$F$14:$F$61,RAB!$C$14:$C$61,C1171)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SUMIFS(RAB!$F$14:$F$61,RAB!$C$14:$C$61,C1172)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SUMIFS(RAB!$F$14:$F$61,RAB!$C$14:$C$61,C1173)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SUMIFS(RAB!$F$14:$F$61,RAB!$C$14:$C$61,C1174)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SUMIFS(RAB!$F$14:$F$61,RAB!$C$14:$C$61,C1175)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SUMIFS(RAB!$F$14:$F$61,RAB!$C$14:$C$61,C1176)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SUMIFS(RAB!$F$14:$F$61,RAB!$C$14:$C$61,C1177)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SUMIFS(RAB!$F$14:$F$61,RAB!$C$14:$C$61,C1178)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SUMIFS(RAB!$F$14:$F$61,RAB!$C$14:$C$61,C1179)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SUMIFS(RAB!$F$14:$F$61,RAB!$C$14:$C$61,C1180)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SUMIFS(RAB!$F$14:$F$61,RAB!$C$14:$C$61,C1181)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SUMIFS(RAB!$F$14:$F$61,RAB!$C$14:$C$61,C1182)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SUMIFS(RAB!$F$14:$F$61,RAB!$C$14:$C$61,C1183)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SUMIFS(RAB!$F$14:$F$61,RAB!$C$14:$C$61,C1184)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SUMIFS(RAB!$F$14:$F$61,RAB!$C$14:$C$61,C1185)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SUMIFS(RAB!$F$14:$F$61,RAB!$C$14:$C$61,C1186)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SUMIFS(RAB!$F$14:$F$61,RAB!$C$14:$C$61,C1187)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SUMIFS(RAB!$F$14:$F$61,RAB!$C$14:$C$61,C1188)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SUMIFS(RAB!$F$14:$F$61,RAB!$C$14:$C$61,C1189)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SUMIFS(RAB!$F$14:$F$61,RAB!$C$14:$C$61,C1190)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SUMIFS(RAB!$F$14:$F$61,RAB!$C$14:$C$61,C1191)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SUMIFS(RAB!$F$14:$F$61,RAB!$C$14:$C$61,C1192)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SUMIFS(RAB!$F$14:$F$61,RAB!$C$14:$C$61,C1193)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SUMIFS(RAB!$F$14:$F$61,RAB!$C$14:$C$61,C1194)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SUMIFS(RAB!$F$14:$F$61,RAB!$C$14:$C$61,C1195)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SUMIFS(RAB!$F$14:$F$61,RAB!$C$14:$C$61,C1196)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SUMIFS(RAB!$F$14:$F$61,RAB!$C$14:$C$61,C1197)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SUMIFS(RAB!$F$14:$F$61,RAB!$C$14:$C$61,C1198)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SUMIFS(RAB!$F$14:$F$61,RAB!$C$14:$C$61,C1199)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SUMIFS(RAB!$F$14:$F$61,RAB!$C$14:$C$61,C1200)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SUMIFS(RAB!$F$14:$F$61,RAB!$C$14:$C$61,C1201)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SUMIFS(RAB!$F$14:$F$61,RAB!$C$14:$C$61,C1202)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SUMIFS(RAB!$F$14:$F$61,RAB!$C$14:$C$61,C1203)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SUMIFS(RAB!$F$14:$F$61,RAB!$C$14:$C$61,C1204)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SUMIFS(RAB!$F$14:$F$61,RAB!$C$14:$C$61,C1205)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SUMIFS(RAB!$F$14:$F$61,RAB!$C$14:$C$61,C1206)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SUMIFS(RAB!$F$14:$F$61,RAB!$C$14:$C$61,C1207)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SUMIFS(RAB!$F$14:$F$61,RAB!$C$14:$C$61,C1208)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SUMIFS(RAB!$F$14:$F$61,RAB!$C$14:$C$61,C1209)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SUMIFS(RAB!$F$14:$F$61,RAB!$C$14:$C$61,C1210)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SUMIFS(RAB!$F$14:$F$61,RAB!$C$14:$C$61,C1211)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SUMIFS(RAB!$F$14:$F$61,RAB!$C$14:$C$61,C1212)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SUMIFS(RAB!$F$14:$F$61,RAB!$C$14:$C$61,C1213)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SUMIFS(RAB!$F$14:$F$61,RAB!$C$14:$C$61,C1214)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SUMIFS(RAB!$F$14:$F$61,RAB!$C$14:$C$61,C1215)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SUMIFS(RAB!$F$14:$F$61,RAB!$C$14:$C$61,C1216)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SUMIFS(RAB!$F$14:$F$61,RAB!$C$14:$C$61,C1217)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SUMIFS(RAB!$F$14:$F$61,RAB!$C$14:$C$61,C1218)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SUMIFS(RAB!$F$14:$F$61,RAB!$C$14:$C$61,C1219)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SUMIFS(RAB!$F$14:$F$61,RAB!$C$14:$C$61,C1220)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SUMIFS(RAB!$F$14:$F$61,RAB!$C$14:$C$61,C1221)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SUMIFS(RAB!$F$14:$F$61,RAB!$C$14:$C$61,C1222)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SUMIFS(RAB!$F$14:$F$61,RAB!$C$14:$C$61,C1223)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SUMIFS(RAB!$F$14:$F$61,RAB!$C$14:$C$61,C1224)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SUMIFS(RAB!$F$14:$F$61,RAB!$C$14:$C$61,C1225)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SUMIFS(RAB!$F$14:$F$61,RAB!$C$14:$C$61,C1226)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SUMIFS(RAB!$F$14:$F$61,RAB!$C$14:$C$61,C1227)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SUMIFS(RAB!$F$14:$F$61,RAB!$C$14:$C$61,C1228)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SUMIFS(RAB!$F$14:$F$61,RAB!$C$14:$C$61,C1229)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SUMIFS(RAB!$F$14:$F$61,RAB!$C$14:$C$61,C1230)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SUMIFS(RAB!$F$14:$F$61,RAB!$C$14:$C$61,C1231)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SUMIFS(RAB!$F$14:$F$61,RAB!$C$14:$C$61,C1232)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SUMIFS(RAB!$F$14:$F$61,RAB!$C$14:$C$61,C1233)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SUMIFS(RAB!$F$14:$F$61,RAB!$C$14:$C$61,C1234)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SUMIFS(RAB!$F$14:$F$61,RAB!$C$14:$C$61,C1235)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SUMIFS(RAB!$F$14:$F$61,RAB!$C$14:$C$61,C1236)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SUMIFS(RAB!$F$14:$F$61,RAB!$C$14:$C$61,C1237)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SUMIFS(RAB!$F$14:$F$61,RAB!$C$14:$C$61,C1238)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SUMIFS(RAB!$F$14:$F$61,RAB!$C$14:$C$61,C1239)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SUMIFS(RAB!$F$14:$F$61,RAB!$C$14:$C$61,C1240)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SUMIFS(RAB!$F$14:$F$61,RAB!$C$14:$C$61,C1241)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SUMIFS(RAB!$F$14:$F$61,RAB!$C$14:$C$61,C1242)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SUMIFS(RAB!$F$14:$F$61,RAB!$C$14:$C$61,C1243)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SUMIFS(RAB!$F$14:$F$61,RAB!$C$14:$C$61,C1244)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SUMIFS(RAB!$F$14:$F$61,RAB!$C$14:$C$61,C1245)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SUMIFS(RAB!$F$14:$F$61,RAB!$C$14:$C$61,C1246)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SUMIFS(RAB!$F$14:$F$61,RAB!$C$14:$C$61,C1247)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SUMIFS(RAB!$F$14:$F$61,RAB!$C$14:$C$61,C1248)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SUMIFS(RAB!$F$14:$F$61,RAB!$C$14:$C$61,C1249)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SUMIFS(RAB!$F$14:$F$61,RAB!$C$14:$C$61,C1250)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SUMIFS(RAB!$F$14:$F$61,RAB!$C$14:$C$61,C1251)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SUMIFS(RAB!$F$14:$F$61,RAB!$C$14:$C$61,C1252)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SUMIFS(RAB!$F$14:$F$61,RAB!$C$14:$C$61,C1253)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SUMIFS(RAB!$F$14:$F$61,RAB!$C$14:$C$61,C1254)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SUMIFS(RAB!$F$14:$F$61,RAB!$C$14:$C$61,C1255)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SUMIFS(RAB!$F$14:$F$61,RAB!$C$14:$C$61,C1256)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SUMIFS(RAB!$F$14:$F$61,RAB!$C$14:$C$61,C1257)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SUMIFS(RAB!$F$14:$F$61,RAB!$C$14:$C$61,C1258)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SUMIFS(RAB!$F$14:$F$61,RAB!$C$14:$C$61,C1259)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SUMIFS(RAB!$F$14:$F$61,RAB!$C$14:$C$61,C1260)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SUMIFS(RAB!$F$14:$F$61,RAB!$C$14:$C$61,C1261)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SUMIFS(RAB!$F$14:$F$61,RAB!$C$14:$C$61,C1262)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SUMIFS(RAB!$F$14:$F$61,RAB!$C$14:$C$61,C1263)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SUMIFS(RAB!$F$14:$F$61,RAB!$C$14:$C$61,C1264)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SUMIFS(RAB!$F$14:$F$61,RAB!$C$14:$C$61,C1265)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SUMIFS(RAB!$F$14:$F$61,RAB!$C$14:$C$61,C1266)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SUMIFS(RAB!$F$14:$F$61,RAB!$C$14:$C$61,C1267)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SUMIFS(RAB!$F$14:$F$61,RAB!$C$14:$C$61,C1268)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SUMIFS(RAB!$F$14:$F$61,RAB!$C$14:$C$61,C1269)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SUMIFS(RAB!$F$14:$F$61,RAB!$C$14:$C$61,C1270)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SUMIFS(RAB!$F$14:$F$61,RAB!$C$14:$C$61,C1271)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SUMIFS(RAB!$F$14:$F$61,RAB!$C$14:$C$61,C1272)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SUMIFS(RAB!$F$14:$F$61,RAB!$C$14:$C$61,C1273)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SUMIFS(RAB!$F$14:$F$61,RAB!$C$14:$C$61,C1274)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SUMIFS(RAB!$F$14:$F$61,RAB!$C$14:$C$61,C1275)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SUMIFS(RAB!$F$14:$F$61,RAB!$C$14:$C$61,C1276)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SUMIFS(RAB!$F$14:$F$61,RAB!$C$14:$C$61,C1277)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SUMIFS(RAB!$F$14:$F$61,RAB!$C$14:$C$61,C1278)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SUMIFS(RAB!$F$14:$F$61,RAB!$C$14:$C$61,C1279)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SUMIFS(RAB!$F$14:$F$61,RAB!$C$14:$C$61,C1280)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SUMIFS(RAB!$F$14:$F$61,RAB!$C$14:$C$61,C1281)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SUMIFS(RAB!$F$14:$F$61,RAB!$C$14:$C$61,C1282)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SUMIFS(RAB!$F$14:$F$61,RAB!$C$14:$C$61,C1283)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SUMIFS(RAB!$F$14:$F$61,RAB!$C$14:$C$61,C1284)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SUMIFS(RAB!$F$14:$F$61,RAB!$C$14:$C$61,C1285)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SUMIFS(RAB!$F$14:$F$61,RAB!$C$14:$C$61,C1286)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SUMIFS(RAB!$F$14:$F$61,RAB!$C$14:$C$61,C1287)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SUMIFS(RAB!$F$14:$F$61,RAB!$C$14:$C$61,C1288)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SUMIFS(RAB!$F$14:$F$61,RAB!$C$14:$C$61,C1289)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SUMIFS(RAB!$F$14:$F$61,RAB!$C$14:$C$61,C1290)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SUMIFS(RAB!$F$14:$F$61,RAB!$C$14:$C$61,C1291)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SUMIFS(RAB!$F$14:$F$61,RAB!$C$14:$C$61,C1292)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SUMIFS(RAB!$F$14:$F$61,RAB!$C$14:$C$61,C1293)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SUMIFS(RAB!$F$14:$F$61,RAB!$C$14:$C$61,C1294)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SUMIFS(RAB!$F$14:$F$61,RAB!$C$14:$C$61,C1295)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SUMIFS(RAB!$F$14:$F$61,RAB!$C$14:$C$61,C1296)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SUMIFS(RAB!$F$14:$F$61,RAB!$C$14:$C$61,C1297)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SUMIFS(RAB!$F$14:$F$61,RAB!$C$14:$C$61,C1298)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SUMIFS(RAB!$F$14:$F$61,RAB!$C$14:$C$61,C1299)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SUMIFS(RAB!$F$14:$F$61,RAB!$C$14:$C$61,C1300)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SUMIFS(RAB!$F$14:$F$61,RAB!$C$14:$C$61,C1301)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SUMIFS(RAB!$F$14:$F$61,RAB!$C$14:$C$61,C1302)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SUMIFS(RAB!$F$14:$F$61,RAB!$C$14:$C$61,C1303)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SUMIFS(RAB!$F$14:$F$61,RAB!$C$14:$C$61,C1304)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SUMIFS(RAB!$F$14:$F$61,RAB!$C$14:$C$61,C1305)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SUMIFS(RAB!$F$14:$F$61,RAB!$C$14:$C$61,C1306)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SUMIFS(RAB!$F$14:$F$61,RAB!$C$14:$C$61,C1307)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SUMIFS(RAB!$F$14:$F$61,RAB!$C$14:$C$61,C1308)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SUMIFS(RAB!$F$14:$F$61,RAB!$C$14:$C$61,C1309)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SUMIFS(RAB!$F$14:$F$61,RAB!$C$14:$C$61,C1310)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SUMIFS(RAB!$F$14:$F$61,RAB!$C$14:$C$61,C1311)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SUMIFS(RAB!$F$14:$F$61,RAB!$C$14:$C$61,C1312)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SUMIFS(RAB!$F$14:$F$61,RAB!$C$14:$C$61,C1313)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SUMIFS(RAB!$F$14:$F$61,RAB!$C$14:$C$61,C1314)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SUMIFS(RAB!$F$14:$F$61,RAB!$C$14:$C$61,C1315)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SUMIFS(RAB!$F$14:$F$61,RAB!$C$14:$C$61,C1316)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SUMIFS(RAB!$F$14:$F$61,RAB!$C$14:$C$61,C1317)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SUMIFS(RAB!$F$14:$F$61,RAB!$C$14:$C$61,C1318)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SUMIFS(RAB!$F$14:$F$61,RAB!$C$14:$C$61,C1319)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SUMIFS(RAB!$F$14:$F$61,RAB!$C$14:$C$61,C1320)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77" priority="5" operator="equal">
      <formula>0</formula>
    </cfRule>
  </conditionalFormatting>
  <conditionalFormatting sqref="A10:L65536">
    <cfRule type="cellIs" dxfId="76" priority="1" operator="equal">
      <formula>0</formula>
    </cfRule>
  </conditionalFormatting>
  <conditionalFormatting sqref="C12:C711">
    <cfRule type="cellIs" dxfId="75" priority="66" stopIfTrue="1" operator="equal">
      <formula>0</formula>
    </cfRule>
  </conditionalFormatting>
  <conditionalFormatting sqref="E712:E65536">
    <cfRule type="cellIs" dxfId="74" priority="16" stopIfTrue="1" operator="equal">
      <formula>0</formula>
    </cfRule>
  </conditionalFormatting>
  <conditionalFormatting sqref="G1:G11 E6:E11 E1:E3 H7 H10:H11 F10:F711 G712:G65536">
    <cfRule type="cellIs" dxfId="73" priority="69" stopIfTrue="1" operator="equal">
      <formula>0</formula>
    </cfRule>
  </conditionalFormatting>
  <conditionalFormatting sqref="G12:H711">
    <cfRule type="cellIs" dxfId="72" priority="12" stopIfTrue="1" operator="equal">
      <formula>0</formula>
    </cfRule>
  </conditionalFormatting>
  <conditionalFormatting sqref="I7:K7">
    <cfRule type="cellIs" dxfId="71" priority="4" stopIfTrue="1" operator="equal">
      <formula>0</formula>
    </cfRule>
  </conditionalFormatting>
  <conditionalFormatting sqref="I10:L711">
    <cfRule type="cellIs" dxfId="70" priority="2" stopIfTrue="1" operator="equal">
      <formula>0</formula>
    </cfRule>
  </conditionalFormatting>
  <conditionalFormatting sqref="L1:L6">
    <cfRule type="cellIs" dxfId="69" priority="10" operator="equal">
      <formula>0</formula>
    </cfRule>
  </conditionalFormatting>
  <conditionalFormatting sqref="M1:IV1048576 A8:G9">
    <cfRule type="cellIs" dxfId="6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H19" sqref="H1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1097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54" t="str">
        <f>RAB!G6</f>
        <v>TSEL-DMK717-TLOGOREJOKARANGAWEN</v>
      </c>
      <c r="H6" s="554"/>
      <c r="I6" s="554"/>
      <c r="J6" s="554"/>
      <c r="K6" s="554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TLOGOREJO KARANGAWEN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32</v>
      </c>
      <c r="E11" s="536" t="s">
        <v>33</v>
      </c>
      <c r="F11" s="536" t="s">
        <v>2</v>
      </c>
      <c r="G11" s="538" t="s">
        <v>31</v>
      </c>
      <c r="H11" s="536" t="s">
        <v>3</v>
      </c>
      <c r="I11" s="536"/>
      <c r="J11" s="536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37"/>
      <c r="E12" s="537"/>
      <c r="F12" s="537"/>
      <c r="G12" s="539"/>
      <c r="H12" s="545" t="s">
        <v>36</v>
      </c>
      <c r="I12" s="545" t="s">
        <v>5</v>
      </c>
      <c r="J12" s="537" t="s">
        <v>37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37"/>
      <c r="E13" s="537"/>
      <c r="F13" s="537"/>
      <c r="G13" s="540"/>
      <c r="H13" s="546"/>
      <c r="I13" s="546"/>
      <c r="J13" s="537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5" t="s">
        <v>980</v>
      </c>
      <c r="D38" s="555"/>
      <c r="E38" s="555"/>
      <c r="F38" s="555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6" t="s">
        <v>452</v>
      </c>
      <c r="D39" s="556"/>
      <c r="E39" s="556"/>
      <c r="F39" s="556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7" t="s">
        <v>453</v>
      </c>
      <c r="D40" s="547"/>
      <c r="E40" s="547"/>
      <c r="F40" s="547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8" t="e">
        <f ca="1">"Terbilang : ( "&amp;L42&amp;" Rupiah )"</f>
        <v>#NAME?</v>
      </c>
      <c r="C41" s="549"/>
      <c r="D41" s="549"/>
      <c r="E41" s="549"/>
      <c r="F41" s="549"/>
      <c r="G41" s="549"/>
      <c r="H41" s="549"/>
      <c r="I41" s="549"/>
      <c r="J41" s="549"/>
      <c r="K41" s="550"/>
      <c r="L41" s="44"/>
      <c r="R41" s="58"/>
      <c r="S41" s="58"/>
      <c r="T41" s="58"/>
    </row>
    <row r="42" spans="1:20" s="36" customFormat="1">
      <c r="A42" s="30"/>
      <c r="B42" s="551"/>
      <c r="C42" s="552"/>
      <c r="D42" s="552"/>
      <c r="E42" s="552"/>
      <c r="F42" s="552"/>
      <c r="G42" s="552"/>
      <c r="H42" s="552"/>
      <c r="I42" s="552"/>
      <c r="J42" s="552"/>
      <c r="K42" s="553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2"/>
      <c r="I45" s="542"/>
      <c r="J45" s="543"/>
      <c r="K45" s="54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2"/>
      <c r="I46" s="542"/>
      <c r="J46" s="543"/>
      <c r="K46" s="54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2"/>
      <c r="I47" s="542"/>
      <c r="J47" s="543"/>
      <c r="K47" s="54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2"/>
      <c r="I52" s="542"/>
      <c r="J52" s="543"/>
      <c r="K52" s="54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SUMIFS(RAB!$F$14:$F$61,RAB!$C$14:$C$61,'REKAP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SUMIFS(RAB!$F$14:$F$61,RAB!$C$14:$C$61,'REKAP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SUMIFS(RAB!$F$14:$F$61,RAB!$C$14:$C$61,'REKAP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SUMIFS(RAB!$F$14:$F$61,RAB!$C$14:$C$61,'REKAP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SUMIFS(RAB!$F$14:$F$61,RAB!$C$14:$C$61,'REKAP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SUMIFS(RAB!$F$14:$F$61,RAB!$C$14:$C$61,'REKAP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SUMIFS(RAB!$F$14:$F$61,RAB!$C$14:$C$61,'REKAP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SUMIFS(RAB!$F$14:$F$61,RAB!$C$14:$C$61,'REKAP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SUMIFS(RAB!$F$14:$F$61,RAB!$C$14:$C$61,'REKAP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SUMIFS(RAB!$F$14:$F$61,RAB!$C$14:$C$61,'REKAP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SUMIFS(RAB!$F$14:$F$61,RAB!$C$14:$C$61,'REKAP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SUMIFS(RAB!$F$14:$F$61,RAB!$C$14:$C$61,'REKAP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SUMIFS(RAB!$F$14:$F$61,RAB!$C$14:$C$61,'REKAP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SUMIFS(RAB!$F$14:$F$61,RAB!$C$14:$C$61,'REKAP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SUMIFS(RAB!$F$14:$F$61,RAB!$C$14:$C$61,'REKAP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SUMIFS(RAB!$F$14:$F$61,RAB!$C$14:$C$61,'REKAP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SUMIFS(RAB!$F$14:$F$61,RAB!$C$14:$C$61,'REKAP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SUMIFS(RAB!$F$14:$F$61,RAB!$C$14:$C$61,'REKAP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SUMIFS(RAB!$F$14:$F$61,RAB!$C$14:$C$61,'REKAP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SUMIFS(RAB!$F$14:$F$61,RAB!$C$14:$C$61,'REKAP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6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6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1004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54" t="str">
        <f>RAB!G6</f>
        <v>TSEL-DMK717-TLOGOREJOKARANGAWEN</v>
      </c>
      <c r="H6" s="554"/>
      <c r="I6" s="554"/>
      <c r="J6" s="554"/>
      <c r="K6" s="554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TLOGOREJO KARANGAWEN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32</v>
      </c>
      <c r="E11" s="536" t="s">
        <v>33</v>
      </c>
      <c r="F11" s="536" t="s">
        <v>2</v>
      </c>
      <c r="G11" s="538" t="s">
        <v>31</v>
      </c>
      <c r="H11" s="536" t="s">
        <v>3</v>
      </c>
      <c r="I11" s="536"/>
      <c r="J11" s="536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37"/>
      <c r="E12" s="537"/>
      <c r="F12" s="537"/>
      <c r="G12" s="539"/>
      <c r="H12" s="545" t="s">
        <v>36</v>
      </c>
      <c r="I12" s="545" t="s">
        <v>5</v>
      </c>
      <c r="J12" s="537" t="s">
        <v>37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37"/>
      <c r="E13" s="537"/>
      <c r="F13" s="537"/>
      <c r="G13" s="540"/>
      <c r="H13" s="546"/>
      <c r="I13" s="546"/>
      <c r="J13" s="537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</v>
      </c>
      <c r="G19" s="41">
        <f ca="1">IF(ISERROR(OFFSET('HARGA SATUAN'!$I$6,MATCH(C19,'HARGA SATUAN'!$C$7:$C$1492,0),0)),"",OFFSET('HARGA SATUAN'!$I$6,MATCH(C19,'HARGA SATUAN'!$C$7:$C$1492,0),0))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2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35</v>
      </c>
      <c r="G20" s="41">
        <f ca="1">IF(ISERROR(OFFSET('HARGA SATUAN'!$I$6,MATCH(C20,'HARGA SATUAN'!$C$7:$C$1492,0),0)),"",OFFSET('HARGA SATUAN'!$I$6,MATCH(C20,'HARGA SATUAN'!$C$7:$C$1492,0),0))</f>
        <v>6600</v>
      </c>
      <c r="H20" s="42">
        <f t="shared" ca="1" si="1"/>
        <v>231000</v>
      </c>
      <c r="I20" s="42">
        <f t="shared" ca="1" si="2"/>
        <v>0</v>
      </c>
      <c r="J20" s="42">
        <f t="shared" ca="1" si="3"/>
        <v>0</v>
      </c>
      <c r="K20" s="43">
        <f t="shared" ca="1" si="0"/>
        <v>231000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5" t="s">
        <v>980</v>
      </c>
      <c r="D168" s="555"/>
      <c r="E168" s="555"/>
      <c r="F168" s="555"/>
      <c r="G168" s="77" t="s">
        <v>9</v>
      </c>
      <c r="H168" s="55">
        <f ca="1">SUM(H14:H167)</f>
        <v>28471400</v>
      </c>
      <c r="I168" s="55">
        <f ca="1">SUM(I14:I167)</f>
        <v>0</v>
      </c>
      <c r="J168" s="55">
        <f ca="1">SUM(J14:J167)</f>
        <v>0</v>
      </c>
      <c r="K168" s="55">
        <f ca="1">SUM(K14:K167)</f>
        <v>28471400</v>
      </c>
      <c r="L168" s="44"/>
      <c r="R168" s="99"/>
      <c r="S168" s="99"/>
      <c r="T168" s="99"/>
    </row>
    <row r="169" spans="1:20" s="36" customFormat="1">
      <c r="A169" s="30"/>
      <c r="B169" s="56"/>
      <c r="C169" s="556" t="s">
        <v>452</v>
      </c>
      <c r="D169" s="556"/>
      <c r="E169" s="556"/>
      <c r="F169" s="556"/>
      <c r="G169" s="59" t="s">
        <v>9</v>
      </c>
      <c r="H169" s="60">
        <f ca="1">H168*0.1</f>
        <v>2847140</v>
      </c>
      <c r="I169" s="60">
        <f ca="1">I168*0.1</f>
        <v>0</v>
      </c>
      <c r="J169" s="60">
        <f ca="1">J168*0.1</f>
        <v>0</v>
      </c>
      <c r="K169" s="60">
        <f ca="1">K168*0.1</f>
        <v>2847140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7" t="s">
        <v>453</v>
      </c>
      <c r="D170" s="547"/>
      <c r="E170" s="547"/>
      <c r="F170" s="547"/>
      <c r="G170" s="61" t="s">
        <v>9</v>
      </c>
      <c r="H170" s="78">
        <f ca="1">SUM(H168:H169)</f>
        <v>31318540</v>
      </c>
      <c r="I170" s="78">
        <f ca="1">SUM(I168:I169)</f>
        <v>0</v>
      </c>
      <c r="J170" s="61">
        <f ca="1">SUM(J168:J169)</f>
        <v>0</v>
      </c>
      <c r="K170" s="61">
        <f ca="1">SUM(K168:K169)</f>
        <v>31318540</v>
      </c>
      <c r="L170" s="44"/>
      <c r="R170" s="99"/>
      <c r="S170" s="99"/>
      <c r="T170" s="99"/>
    </row>
    <row r="171" spans="1:20" s="36" customFormat="1">
      <c r="A171" s="30"/>
      <c r="B171" s="548" t="e">
        <f ca="1">"Terbilang : ( "&amp;L172&amp;" Rupiah )"</f>
        <v>#NAME?</v>
      </c>
      <c r="C171" s="549"/>
      <c r="D171" s="549"/>
      <c r="E171" s="549"/>
      <c r="F171" s="549"/>
      <c r="G171" s="549"/>
      <c r="H171" s="549"/>
      <c r="I171" s="549"/>
      <c r="J171" s="549"/>
      <c r="K171" s="550"/>
      <c r="L171" s="44"/>
      <c r="R171" s="58"/>
      <c r="S171" s="58"/>
      <c r="T171" s="58"/>
    </row>
    <row r="172" spans="1:20" s="36" customFormat="1">
      <c r="A172" s="30"/>
      <c r="B172" s="551"/>
      <c r="C172" s="552"/>
      <c r="D172" s="552"/>
      <c r="E172" s="552"/>
      <c r="F172" s="552"/>
      <c r="G172" s="552"/>
      <c r="H172" s="552"/>
      <c r="I172" s="552"/>
      <c r="J172" s="552"/>
      <c r="K172" s="553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2"/>
      <c r="I175" s="542"/>
      <c r="J175" s="543"/>
      <c r="K175" s="54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2"/>
      <c r="I176" s="542"/>
      <c r="J176" s="543"/>
      <c r="K176" s="54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2"/>
      <c r="I177" s="542"/>
      <c r="J177" s="543"/>
      <c r="K177" s="54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2"/>
      <c r="I182" s="542"/>
      <c r="J182" s="543"/>
      <c r="K182" s="54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SUMIFS(RAB!$F$14:$F$61,RAB!$C$14:$C$61,C224)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SUMIFS(RAB!$F$14:$F$61,RAB!$C$14:$C$61,C225)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SUMIFS(RAB!$F$14:$F$61,RAB!$C$14:$C$61,C226)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SUMIFS(RAB!$F$14:$F$61,RAB!$C$14:$C$61,C227)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SUMIFS(RAB!$F$14:$F$61,RAB!$C$14:$C$61,C228)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SUMIFS(RAB!$F$14:$F$61,RAB!$C$14:$C$61,C229)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SUMIFS(RAB!$F$14:$F$61,RAB!$C$14:$C$61,C230)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SUMIFS(RAB!$F$14:$F$61,RAB!$C$14:$C$61,C231)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SUMIFS(RAB!$F$14:$F$61,RAB!$C$14:$C$61,C232)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SUMIFS(RAB!$F$14:$F$61,RAB!$C$14:$C$61,C233)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SUMIFS(RAB!$F$14:$F$61,RAB!$C$14:$C$61,C234)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SUMIFS(RAB!$F$14:$F$61,RAB!$C$14:$C$61,C235)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SUMIFS(RAB!$F$14:$F$61,RAB!$C$14:$C$61,C236)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SUMIFS(RAB!$F$14:$F$61,RAB!$C$14:$C$61,C237)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SUMIFS(RAB!$F$14:$F$61,RAB!$C$14:$C$61,C238)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SUMIFS(RAB!$F$14:$F$61,RAB!$C$14:$C$61,C239)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SUMIFS(RAB!$F$14:$F$61,RAB!$C$14:$C$61,C240)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SUMIFS(RAB!$F$14:$F$61,RAB!$C$14:$C$61,C241)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SUMIFS(RAB!$F$14:$F$61,RAB!$C$14:$C$61,C242)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SUMIFS(RAB!$F$14:$F$61,RAB!$C$14:$C$61,C243)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SUMIFS(RAB!$F$14:$F$61,RAB!$C$14:$C$61,C244)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SUMIFS(RAB!$F$14:$F$61,RAB!$C$14:$C$61,C245)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SUMIFS(RAB!$F$14:$F$61,RAB!$C$14:$C$61,C246)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SUMIFS(RAB!$F$14:$F$61,RAB!$C$14:$C$61,C247)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SUMIFS(RAB!$F$14:$F$61,RAB!$C$14:$C$61,C248)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SUMIFS(RAB!$F$14:$F$61,RAB!$C$14:$C$61,C249)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SUMIFS(RAB!$F$14:$F$61,RAB!$C$14:$C$61,C250)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SUMIFS(RAB!$F$14:$F$61,RAB!$C$14:$C$61,C251)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SUMIFS(RAB!$F$14:$F$61,RAB!$C$14:$C$61,C252)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SUMIFS(RAB!$F$14:$F$61,RAB!$C$14:$C$61,C253)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SUMIFS(RAB!$F$14:$F$61,RAB!$C$14:$C$61,C254)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SUMIFS(RAB!$F$14:$F$61,RAB!$C$14:$C$61,C255)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SUMIFS(RAB!$F$14:$F$61,RAB!$C$14:$C$61,C256)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SUMIFS(RAB!$F$14:$F$61,RAB!$C$14:$C$61,C257)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SUMIFS(RAB!$F$14:$F$61,RAB!$C$14:$C$61,C258)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SUMIFS(RAB!$F$14:$F$61,RAB!$C$14:$C$61,C259)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SUMIFS(RAB!$F$14:$F$61,RAB!$C$14:$C$61,C260)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SUMIFS(RAB!$F$14:$F$61,RAB!$C$14:$C$61,C261)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SUMIFS(RAB!$F$14:$F$61,RAB!$C$14:$C$61,C262)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SUMIFS(RAB!$F$14:$F$61,RAB!$C$14:$C$61,C263)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SUMIFS(RAB!$F$14:$F$61,RAB!$C$14:$C$61,C264)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SUMIFS(RAB!$F$14:$F$61,RAB!$C$14:$C$61,C265)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SUMIFS(RAB!$F$14:$F$61,RAB!$C$14:$C$61,C266)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SUMIFS(RAB!$F$14:$F$61,RAB!$C$14:$C$61,C267)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SUMIFS(RAB!$F$14:$F$61,RAB!$C$14:$C$61,C268)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SUMIFS(RAB!$F$14:$F$61,RAB!$C$14:$C$61,C269)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SUMIFS(RAB!$F$14:$F$61,RAB!$C$14:$C$61,C270)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SUMIFS(RAB!$F$14:$F$61,RAB!$C$14:$C$61,C271)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SUMIFS(RAB!$F$14:$F$61,RAB!$C$14:$C$61,C272)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SUMIFS(RAB!$F$14:$F$61,RAB!$C$14:$C$61,C273)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SUMIFS(RAB!$F$14:$F$61,RAB!$C$14:$C$61,C274)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SUMIFS(RAB!$F$14:$F$61,RAB!$C$14:$C$61,C275)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SUMIFS(RAB!$F$14:$F$61,RAB!$C$14:$C$61,C276)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SUMIFS(RAB!$F$14:$F$61,RAB!$C$14:$C$61,C277)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SUMIFS(RAB!$F$14:$F$61,RAB!$C$14:$C$61,C278)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SUMIFS(RAB!$F$14:$F$61,RAB!$C$14:$C$61,C279)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SUMIFS(RAB!$F$14:$F$61,RAB!$C$14:$C$61,C280)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SUMIFS(RAB!$F$14:$F$61,RAB!$C$14:$C$61,C281)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SUMIFS(RAB!$F$14:$F$61,RAB!$C$14:$C$61,C282)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SUMIFS(RAB!$F$14:$F$61,RAB!$C$14:$C$61,C283)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SUMIFS(RAB!$F$14:$F$61,RAB!$C$14:$C$61,C284)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SUMIFS(RAB!$F$14:$F$61,RAB!$C$14:$C$61,C285)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SUMIFS(RAB!$F$14:$F$61,RAB!$C$14:$C$61,C286)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SUMIFS(RAB!$F$14:$F$61,RAB!$C$14:$C$61,C287)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SUMIFS(RAB!$F$14:$F$61,RAB!$C$14:$C$61,C288)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SUMIFS(RAB!$F$14:$F$61,RAB!$C$14:$C$61,C289)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SUMIFS(RAB!$F$14:$F$61,RAB!$C$14:$C$61,C290)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SUMIFS(RAB!$F$14:$F$61,RAB!$C$14:$C$61,C291)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SUMIFS(RAB!$F$14:$F$61,RAB!$C$14:$C$61,C292)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SUMIFS(RAB!$F$14:$F$61,RAB!$C$14:$C$61,C293)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SUMIFS(RAB!$F$14:$F$61,RAB!$C$14:$C$61,C294)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SUMIFS(RAB!$F$14:$F$61,RAB!$C$14:$C$61,C295)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SUMIFS(RAB!$F$14:$F$61,RAB!$C$14:$C$61,C296)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SUMIFS(RAB!$F$14:$F$61,RAB!$C$14:$C$61,C297)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SUMIFS(RAB!$F$14:$F$61,RAB!$C$14:$C$61,C298)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SUMIFS(RAB!$F$14:$F$61,RAB!$C$14:$C$61,C299)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SUMIFS(RAB!$F$14:$F$61,RAB!$C$14:$C$61,C300)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SUMIFS(RAB!$F$14:$F$61,RAB!$C$14:$C$61,C301)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SUMIFS(RAB!$F$14:$F$61,RAB!$C$14:$C$61,C302)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SUMIFS(RAB!$F$14:$F$61,RAB!$C$14:$C$61,C303)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SUMIFS(RAB!$F$14:$F$61,RAB!$C$14:$C$61,C304)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SUMIFS(RAB!$F$14:$F$61,RAB!$C$14:$C$61,C305)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SUMIFS(RAB!$F$14:$F$61,RAB!$C$14:$C$61,C306)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SUMIFS(RAB!$F$14:$F$61,RAB!$C$14:$C$61,C307)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SUMIFS(RAB!$F$14:$F$61,RAB!$C$14:$C$61,C308)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SUMIFS(RAB!$F$14:$F$61,RAB!$C$14:$C$61,C309)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SUMIFS(RAB!$F$14:$F$61,RAB!$C$14:$C$61,C310)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SUMIFS(RAB!$F$14:$F$61,RAB!$C$14:$C$61,C311)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SUMIFS(RAB!$F$14:$F$61,RAB!$C$14:$C$61,C312)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SUMIFS(RAB!$F$14:$F$61,RAB!$C$14:$C$61,C313)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SUMIFS(RAB!$F$14:$F$61,RAB!$C$14:$C$61,C314)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SUMIFS(RAB!$F$14:$F$61,RAB!$C$14:$C$61,C315)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SUMIFS(RAB!$F$14:$F$61,RAB!$C$14:$C$61,C316)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SUMIFS(RAB!$F$14:$F$61,RAB!$C$14:$C$61,C317)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SUMIFS(RAB!$F$14:$F$61,RAB!$C$14:$C$61,C318)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SUMIFS(RAB!$F$14:$F$61,RAB!$C$14:$C$61,C319)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SUMIFS(RAB!$F$14:$F$61,RAB!$C$14:$C$61,C320)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SUMIFS(RAB!$F$14:$F$61,RAB!$C$14:$C$61,C321)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SUMIFS(RAB!$F$14:$F$61,RAB!$C$14:$C$61,C322)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SUMIFS(RAB!$F$14:$F$61,RAB!$C$14:$C$61,C323)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SUMIFS(RAB!$F$14:$F$61,RAB!$C$14:$C$61,C324)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SUMIFS(RAB!$F$14:$F$61,RAB!$C$14:$C$61,C325)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SUMIFS(RAB!$F$14:$F$61,RAB!$C$14:$C$61,C326)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SUMIFS(RAB!$F$14:$F$61,RAB!$C$14:$C$61,C327)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SUMIFS(RAB!$F$14:$F$61,RAB!$C$14:$C$61,C328)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SUMIFS(RAB!$F$14:$F$61,RAB!$C$14:$C$61,C329)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SUMIFS(RAB!$F$14:$F$61,RAB!$C$14:$C$61,C330)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SUMIFS(RAB!$F$14:$F$61,RAB!$C$14:$C$61,C331)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SUMIFS(RAB!$F$14:$F$61,RAB!$C$14:$C$61,C332)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SUMIFS(RAB!$F$14:$F$61,RAB!$C$14:$C$61,C333)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SUMIFS(RAB!$F$14:$F$61,RAB!$C$14:$C$61,C334)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SUMIFS(RAB!$F$14:$F$61,RAB!$C$14:$C$61,C335)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SUMIFS(RAB!$F$14:$F$61,RAB!$C$14:$C$61,C336)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SUMIFS(RAB!$F$14:$F$61,RAB!$C$14:$C$61,C337)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SUMIFS(RAB!$F$14:$F$61,RAB!$C$14:$C$61,C338)</f>
        <v>2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SUMIFS(RAB!$F$14:$F$61,RAB!$C$14:$C$61,C339)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SUMIFS(RAB!$F$14:$F$61,RAB!$C$14:$C$61,C340)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SUMIFS(RAB!$F$14:$F$61,RAB!$C$14:$C$61,C341)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SUMIFS(RAB!$F$14:$F$61,RAB!$C$14:$C$61,C342)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SUMIFS(RAB!$F$14:$F$61,RAB!$C$14:$C$61,C343)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SUMIFS(RAB!$F$14:$F$61,RAB!$C$14:$C$61,C344)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SUMIFS(RAB!$F$14:$F$61,RAB!$C$14:$C$61,C345)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SUMIFS(RAB!$F$14:$F$61,RAB!$C$14:$C$61,C346)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SUMIFS(RAB!$F$14:$F$61,RAB!$C$14:$C$61,C347)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SUMIFS(RAB!$F$14:$F$61,RAB!$C$14:$C$61,C348)</f>
        <v>35</v>
      </c>
      <c r="E348" s="24">
        <f t="shared" ca="1" si="22"/>
        <v>1</v>
      </c>
      <c r="F348" s="24">
        <f ca="1">IF(D348=0,0,SUM($E$223:E348))</f>
        <v>5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SUMIFS(RAB!$F$14:$F$61,RAB!$C$14:$C$61,C349)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SUMIFS(RAB!$F$14:$F$61,RAB!$C$14:$C$61,C350)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SUMIFS(RAB!$F$14:$F$61,RAB!$C$14:$C$61,C351)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SUMIFS(RAB!$F$14:$F$61,RAB!$C$14:$C$61,C352)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SUMIFS(RAB!$F$14:$F$61,RAB!$C$14:$C$61,C353)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SUMIFS(RAB!$F$14:$F$61,RAB!$C$14:$C$61,C354)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SUMIFS(RAB!$F$14:$F$61,RAB!$C$14:$C$61,C355)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SUMIFS(RAB!$F$14:$F$61,RAB!$C$14:$C$61,C356)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SUMIFS(RAB!$F$14:$F$61,RAB!$C$14:$C$61,C357)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SUMIFS(RAB!$F$14:$F$61,RAB!$C$14:$C$61,C358)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SUMIFS(RAB!$F$14:$F$61,RAB!$C$14:$C$61,C359)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SUMIFS(RAB!$F$14:$F$61,RAB!$C$14:$C$61,C360)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SUMIFS(RAB!$F$14:$F$61,RAB!$C$14:$C$61,C361)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SUMIFS(RAB!$F$14:$F$61,RAB!$C$14:$C$61,C362)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SUMIFS(RAB!$F$14:$F$61,RAB!$C$14:$C$61,C363)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SUMIFS(RAB!$F$14:$F$61,RAB!$C$14:$C$61,C364)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SUMIFS(RAB!$F$14:$F$61,RAB!$C$14:$C$61,C365)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SUMIFS(RAB!$F$14:$F$61,RAB!$C$14:$C$61,C366)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SUMIFS(RAB!$F$14:$F$61,RAB!$C$14:$C$61,C367)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SUMIFS(RAB!$F$14:$F$61,RAB!$C$14:$C$61,C368)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SUMIFS(RAB!$F$14:$F$61,RAB!$C$14:$C$61,C369)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SUMIFS(RAB!$F$14:$F$61,RAB!$C$14:$C$61,C370)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SUMIFS(RAB!$F$14:$F$61,RAB!$C$14:$C$61,C371)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SUMIFS(RAB!$F$14:$F$61,RAB!$C$14:$C$61,C372)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SUMIFS(RAB!$F$14:$F$61,RAB!$C$14:$C$61,C373)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65" priority="5" operator="equal">
      <formula>0</formula>
    </cfRule>
  </conditionalFormatting>
  <conditionalFormatting sqref="C16:C165">
    <cfRule type="cellIs" dxfId="64" priority="4" stopIfTrue="1" operator="equal">
      <formula>0</formula>
    </cfRule>
  </conditionalFormatting>
  <conditionalFormatting sqref="C16:E165">
    <cfRule type="cellIs" dxfId="63" priority="1" operator="equal">
      <formula>0</formula>
    </cfRule>
  </conditionalFormatting>
  <conditionalFormatting sqref="D224:F373">
    <cfRule type="cellIs" dxfId="62" priority="8" operator="equal">
      <formula>0</formula>
    </cfRule>
  </conditionalFormatting>
  <conditionalFormatting sqref="E1:E3 G1:G115 E6:E15 H12:I12 N13 F14:F15 H14:K115 E166:K166 G166:G223 E167:F167 H167:K167">
    <cfRule type="cellIs" dxfId="61" priority="43" stopIfTrue="1" operator="equal">
      <formula>0</formula>
    </cfRule>
  </conditionalFormatting>
  <conditionalFormatting sqref="E171:E65536">
    <cfRule type="cellIs" dxfId="60" priority="9" stopIfTrue="1" operator="equal">
      <formula>0</formula>
    </cfRule>
  </conditionalFormatting>
  <conditionalFormatting sqref="G224">
    <cfRule type="cellIs" dxfId="59" priority="10" operator="equal">
      <formula>0</formula>
    </cfRule>
  </conditionalFormatting>
  <conditionalFormatting sqref="G225:G65536">
    <cfRule type="cellIs" dxfId="58" priority="14" stopIfTrue="1" operator="equal">
      <formula>0</formula>
    </cfRule>
  </conditionalFormatting>
  <conditionalFormatting sqref="R14:T166 G116:K165">
    <cfRule type="cellIs" dxfId="5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61"/>
    </row>
    <row r="4" spans="4:4" ht="57" customHeight="1">
      <c r="D4" s="361">
        <v>3</v>
      </c>
    </row>
    <row r="5" spans="4:4" ht="57" customHeight="1">
      <c r="D5" s="36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66" activePane="bottomRight" state="frozen"/>
      <selection activeCell="D209" sqref="D209"/>
      <selection pane="topRight" activeCell="D209" sqref="D209"/>
      <selection pane="bottomLeft" activeCell="D209" sqref="D209"/>
      <selection pane="bottomRight" activeCell="C277" sqref="C27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8" t="s">
        <v>31</v>
      </c>
      <c r="C2" s="55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9" t="s">
        <v>13</v>
      </c>
      <c r="C4" s="560" t="s">
        <v>982</v>
      </c>
      <c r="D4" s="560" t="s">
        <v>32</v>
      </c>
      <c r="E4" s="559" t="s">
        <v>33</v>
      </c>
      <c r="F4" s="108" t="s">
        <v>1570</v>
      </c>
      <c r="G4" s="108" t="s">
        <v>1569</v>
      </c>
      <c r="H4" s="557" t="s">
        <v>995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9"/>
      <c r="C5" s="560"/>
      <c r="D5" s="560"/>
      <c r="E5" s="559"/>
      <c r="F5" s="93"/>
      <c r="G5" s="93"/>
      <c r="H5" s="557"/>
      <c r="I5" s="182" t="s">
        <v>1569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1513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1514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1515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1516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1517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1518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1519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1520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1426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1521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1522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1523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1524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1525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1526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1527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1427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1428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1528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1529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1530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1531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1532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1533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1534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1535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1536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1537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1538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1539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1540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1541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1542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1543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1544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1545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1546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1547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1548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1549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1550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1551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1552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1553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1554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1555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1556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1557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1558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1559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1560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1561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1562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1563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1564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1429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1430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1431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1432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1433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1434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1435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84" t="s">
        <v>588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84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1436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1437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1438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1439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1440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1441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1442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1443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1444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1445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1446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1447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1448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1449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1450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1451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1452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1453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1454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1455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1456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1457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1458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1459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1460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1461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1462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02" t="s">
        <v>35</v>
      </c>
      <c r="E599" s="203" t="s">
        <v>1060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02" t="s">
        <v>35</v>
      </c>
      <c r="E600" s="203" t="s">
        <v>1060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02" t="s">
        <v>35</v>
      </c>
      <c r="E601" s="203" t="s">
        <v>1060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02" t="s">
        <v>35</v>
      </c>
      <c r="E602" s="203" t="s">
        <v>1060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02" t="s">
        <v>35</v>
      </c>
      <c r="E603" s="203" t="s">
        <v>1060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02" t="s">
        <v>35</v>
      </c>
      <c r="E605" s="203" t="s">
        <v>1060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02" t="s">
        <v>37</v>
      </c>
      <c r="E636" s="203" t="s">
        <v>1091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02" t="s">
        <v>37</v>
      </c>
      <c r="E637" s="203" t="s">
        <v>1092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02" t="s">
        <v>37</v>
      </c>
      <c r="E638" s="203" t="s">
        <v>1093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02" t="s">
        <v>37</v>
      </c>
      <c r="E639" s="203" t="s">
        <v>1093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02" t="s">
        <v>35</v>
      </c>
      <c r="E640" s="203" t="s">
        <v>1093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02" t="s">
        <v>35</v>
      </c>
      <c r="E641" s="203" t="s">
        <v>1093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02" t="s">
        <v>35</v>
      </c>
      <c r="E642" s="203" t="s">
        <v>1093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02" t="s">
        <v>35</v>
      </c>
      <c r="E643" s="203" t="s">
        <v>1093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02" t="s">
        <v>35</v>
      </c>
      <c r="E644" s="203" t="s">
        <v>1094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02" t="s">
        <v>37</v>
      </c>
      <c r="E648" s="203" t="s">
        <v>1093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02" t="s">
        <v>37</v>
      </c>
      <c r="E649" s="203" t="s">
        <v>1093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1463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1464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1465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1466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1467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1468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1469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1470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1471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1472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1473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1474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1475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1476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1477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1478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1479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1480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1481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1482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1483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1484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1486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1485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1565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02" t="s">
        <v>37</v>
      </c>
      <c r="E927" s="203" t="s">
        <v>1072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02" t="s">
        <v>37</v>
      </c>
      <c r="E928" s="203" t="s">
        <v>1072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02" t="s">
        <v>37</v>
      </c>
      <c r="E929" s="203" t="s">
        <v>1072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02" t="s">
        <v>37</v>
      </c>
      <c r="E930" s="203" t="s">
        <v>1072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02" t="s">
        <v>37</v>
      </c>
      <c r="E931" s="203" t="s">
        <v>1072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02" t="s">
        <v>37</v>
      </c>
      <c r="E932" s="203" t="s">
        <v>1072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02" t="s">
        <v>37</v>
      </c>
      <c r="E933" s="203" t="s">
        <v>1072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02" t="s">
        <v>37</v>
      </c>
      <c r="E934" s="203" t="s">
        <v>1072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02" t="s">
        <v>37</v>
      </c>
      <c r="E935" s="203" t="s">
        <v>1072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02" t="s">
        <v>37</v>
      </c>
      <c r="E936" s="203" t="s">
        <v>1072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02" t="s">
        <v>37</v>
      </c>
      <c r="E937" s="203" t="s">
        <v>1072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02" t="s">
        <v>37</v>
      </c>
      <c r="E938" s="203" t="s">
        <v>1072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02" t="s">
        <v>37</v>
      </c>
      <c r="E939" s="203" t="s">
        <v>1072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02" t="s">
        <v>37</v>
      </c>
      <c r="E940" s="203" t="s">
        <v>1072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02" t="s">
        <v>37</v>
      </c>
      <c r="E941" s="203" t="s">
        <v>1072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02" t="s">
        <v>37</v>
      </c>
      <c r="E942" s="203" t="s">
        <v>1072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02" t="s">
        <v>37</v>
      </c>
      <c r="E943" s="203" t="s">
        <v>1072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02" t="s">
        <v>37</v>
      </c>
      <c r="E944" s="203" t="s">
        <v>1072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02" t="s">
        <v>37</v>
      </c>
      <c r="E945" s="203" t="s">
        <v>1072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02" t="s">
        <v>37</v>
      </c>
      <c r="E946" s="203" t="s">
        <v>1072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02" t="s">
        <v>37</v>
      </c>
      <c r="E947" s="203" t="s">
        <v>1072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02" t="s">
        <v>37</v>
      </c>
      <c r="E948" s="203" t="s">
        <v>1072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02" t="s">
        <v>37</v>
      </c>
      <c r="E949" s="203" t="s">
        <v>1072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02" t="s">
        <v>37</v>
      </c>
      <c r="E950" s="203" t="s">
        <v>1072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02" t="s">
        <v>37</v>
      </c>
      <c r="E951" s="203" t="s">
        <v>1072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02" t="s">
        <v>37</v>
      </c>
      <c r="E952" s="203" t="s">
        <v>1072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02" t="s">
        <v>37</v>
      </c>
      <c r="E953" s="203" t="s">
        <v>1072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02" t="s">
        <v>37</v>
      </c>
      <c r="E954" s="203" t="s">
        <v>1072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02" t="s">
        <v>37</v>
      </c>
      <c r="E955" s="203" t="s">
        <v>1072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02" t="s">
        <v>37</v>
      </c>
      <c r="E956" s="203" t="s">
        <v>1072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02" t="s">
        <v>37</v>
      </c>
      <c r="E957" s="203" t="s">
        <v>1072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02" t="s">
        <v>37</v>
      </c>
      <c r="E958" s="203" t="s">
        <v>1072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02" t="s">
        <v>37</v>
      </c>
      <c r="E959" s="203" t="s">
        <v>1072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02" t="s">
        <v>37</v>
      </c>
      <c r="E960" s="203" t="s">
        <v>1072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02" t="s">
        <v>37</v>
      </c>
      <c r="E961" s="203" t="s">
        <v>1072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02" t="s">
        <v>37</v>
      </c>
      <c r="E962" s="203" t="s">
        <v>1072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02" t="s">
        <v>37</v>
      </c>
      <c r="E963" s="203" t="s">
        <v>1072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02" t="s">
        <v>37</v>
      </c>
      <c r="E964" s="203" t="s">
        <v>1072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02" t="s">
        <v>37</v>
      </c>
      <c r="E965" s="203" t="s">
        <v>1072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02" t="s">
        <v>37</v>
      </c>
      <c r="E966" s="203" t="s">
        <v>1072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02" t="s">
        <v>37</v>
      </c>
      <c r="E967" s="203" t="s">
        <v>1072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02" t="s">
        <v>37</v>
      </c>
      <c r="E968" s="203" t="s">
        <v>1072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02" t="s">
        <v>37</v>
      </c>
      <c r="E969" s="203" t="s">
        <v>1072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02" t="s">
        <v>37</v>
      </c>
      <c r="E970" s="203" t="s">
        <v>1072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02" t="s">
        <v>37</v>
      </c>
      <c r="E971" s="203" t="s">
        <v>1072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02" t="s">
        <v>37</v>
      </c>
      <c r="E972" s="203" t="s">
        <v>1072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02" t="s">
        <v>37</v>
      </c>
      <c r="E973" s="203" t="s">
        <v>1072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02" t="s">
        <v>37</v>
      </c>
      <c r="E974" s="203" t="s">
        <v>1072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02" t="s">
        <v>37</v>
      </c>
      <c r="E975" s="203" t="s">
        <v>1072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02" t="s">
        <v>37</v>
      </c>
      <c r="E976" s="203" t="s">
        <v>1072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02" t="s">
        <v>37</v>
      </c>
      <c r="E977" s="203" t="s">
        <v>1072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02" t="s">
        <v>37</v>
      </c>
      <c r="E978" s="203" t="s">
        <v>1072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02" t="s">
        <v>37</v>
      </c>
      <c r="E979" s="203" t="s">
        <v>1072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02" t="s">
        <v>37</v>
      </c>
      <c r="E980" s="203" t="s">
        <v>1072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02" t="s">
        <v>37</v>
      </c>
      <c r="E981" s="203" t="s">
        <v>1072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02" t="s">
        <v>37</v>
      </c>
      <c r="E984" s="203" t="s">
        <v>1072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02" t="s">
        <v>37</v>
      </c>
      <c r="E985" s="203" t="s">
        <v>1072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02" t="s">
        <v>37</v>
      </c>
      <c r="E986" s="203" t="s">
        <v>1072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02" t="s">
        <v>37</v>
      </c>
      <c r="E987" s="203" t="s">
        <v>1072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02" t="s">
        <v>37</v>
      </c>
      <c r="E988" s="203" t="s">
        <v>1072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02" t="s">
        <v>37</v>
      </c>
      <c r="E989" s="203" t="s">
        <v>1072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02" t="s">
        <v>37</v>
      </c>
      <c r="E990" s="203" t="s">
        <v>1072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1566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1567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1487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1488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1489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1490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1491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1492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1493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02" t="s">
        <v>37</v>
      </c>
      <c r="E1049" s="203" t="s">
        <v>786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1494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1568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02" t="s">
        <v>37</v>
      </c>
      <c r="E1309" s="203" t="s">
        <v>1072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02" t="s">
        <v>37</v>
      </c>
      <c r="E1310" s="203" t="s">
        <v>1072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02" t="s">
        <v>37</v>
      </c>
      <c r="E1311" s="203" t="s">
        <v>1072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02" t="s">
        <v>37</v>
      </c>
      <c r="E1312" s="203" t="s">
        <v>1072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02" t="s">
        <v>37</v>
      </c>
      <c r="E1313" s="203" t="s">
        <v>1072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02" t="s">
        <v>37</v>
      </c>
      <c r="E1314" s="203" t="s">
        <v>1072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02" t="s">
        <v>37</v>
      </c>
      <c r="E1315" s="203" t="s">
        <v>1072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02" t="s">
        <v>37</v>
      </c>
      <c r="E1316" s="203" t="s">
        <v>1072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02" t="s">
        <v>37</v>
      </c>
      <c r="E1317" s="203" t="s">
        <v>1072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02" t="s">
        <v>37</v>
      </c>
      <c r="E1318" s="203" t="s">
        <v>1072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02" t="s">
        <v>37</v>
      </c>
      <c r="E1319" s="203" t="s">
        <v>1072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02" t="s">
        <v>37</v>
      </c>
      <c r="E1320" s="203" t="s">
        <v>1072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02" t="s">
        <v>37</v>
      </c>
      <c r="E1321" s="203" t="s">
        <v>1072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02" t="s">
        <v>37</v>
      </c>
      <c r="E1322" s="203" t="s">
        <v>1072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02" t="s">
        <v>37</v>
      </c>
      <c r="E1323" s="203" t="s">
        <v>1072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02" t="s">
        <v>37</v>
      </c>
      <c r="E1324" s="203" t="s">
        <v>1072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02" t="s">
        <v>37</v>
      </c>
      <c r="E1325" s="203" t="s">
        <v>1072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02" t="s">
        <v>37</v>
      </c>
      <c r="E1326" s="203" t="s">
        <v>1072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02" t="s">
        <v>37</v>
      </c>
      <c r="E1327" s="203" t="s">
        <v>1072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02" t="s">
        <v>37</v>
      </c>
      <c r="E1328" s="203" t="s">
        <v>1072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02" t="s">
        <v>37</v>
      </c>
      <c r="E1329" s="203" t="s">
        <v>1072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02" t="s">
        <v>37</v>
      </c>
      <c r="E1330" s="203" t="s">
        <v>1072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02" t="s">
        <v>37</v>
      </c>
      <c r="E1331" s="203" t="s">
        <v>1072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02" t="s">
        <v>37</v>
      </c>
      <c r="E1332" s="203" t="s">
        <v>1072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02" t="s">
        <v>37</v>
      </c>
      <c r="E1333" s="203" t="s">
        <v>1072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02" t="s">
        <v>37</v>
      </c>
      <c r="E1334" s="203" t="s">
        <v>1072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02" t="s">
        <v>37</v>
      </c>
      <c r="E1335" s="203" t="s">
        <v>1072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02" t="s">
        <v>37</v>
      </c>
      <c r="E1336" s="203" t="s">
        <v>1072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02" t="s">
        <v>37</v>
      </c>
      <c r="E1337" s="203" t="s">
        <v>1072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02" t="s">
        <v>37</v>
      </c>
      <c r="E1338" s="203" t="s">
        <v>1072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02" t="s">
        <v>37</v>
      </c>
      <c r="E1339" s="203" t="s">
        <v>1072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02" t="s">
        <v>37</v>
      </c>
      <c r="E1340" s="203" t="s">
        <v>1072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02" t="s">
        <v>37</v>
      </c>
      <c r="E1341" s="203" t="s">
        <v>1072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02" t="s">
        <v>37</v>
      </c>
      <c r="E1342" s="203" t="s">
        <v>1072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02" t="s">
        <v>37</v>
      </c>
      <c r="E1343" s="203" t="s">
        <v>1072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02" t="s">
        <v>37</v>
      </c>
      <c r="E1344" s="203" t="s">
        <v>1072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02" t="s">
        <v>37</v>
      </c>
      <c r="E1345" s="203" t="s">
        <v>1072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02" t="s">
        <v>37</v>
      </c>
      <c r="E1346" s="203" t="s">
        <v>1072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02" t="s">
        <v>37</v>
      </c>
      <c r="E1347" s="203" t="s">
        <v>1072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02" t="s">
        <v>37</v>
      </c>
      <c r="E1348" s="203" t="s">
        <v>1072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02" t="s">
        <v>37</v>
      </c>
      <c r="E1349" s="203" t="s">
        <v>1072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02" t="s">
        <v>37</v>
      </c>
      <c r="E1350" s="203" t="s">
        <v>1072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02" t="s">
        <v>37</v>
      </c>
      <c r="E1351" s="203" t="s">
        <v>1072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02" t="s">
        <v>37</v>
      </c>
      <c r="E1352" s="203" t="s">
        <v>1072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02" t="s">
        <v>37</v>
      </c>
      <c r="E1353" s="203" t="s">
        <v>1072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02" t="s">
        <v>37</v>
      </c>
      <c r="E1354" s="203" t="s">
        <v>1072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02" t="s">
        <v>37</v>
      </c>
      <c r="E1355" s="203" t="s">
        <v>1072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02" t="s">
        <v>37</v>
      </c>
      <c r="E1356" s="203" t="s">
        <v>1072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02" t="s">
        <v>37</v>
      </c>
      <c r="E1357" s="203" t="s">
        <v>1072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02" t="s">
        <v>37</v>
      </c>
      <c r="E1358" s="203" t="s">
        <v>1072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02" t="s">
        <v>37</v>
      </c>
      <c r="E1359" s="203" t="s">
        <v>1072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02" t="s">
        <v>37</v>
      </c>
      <c r="E1360" s="203" t="s">
        <v>1072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02" t="s">
        <v>37</v>
      </c>
      <c r="E1361" s="203" t="s">
        <v>1072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02" t="s">
        <v>37</v>
      </c>
      <c r="E1362" s="203" t="s">
        <v>1072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02" t="s">
        <v>37</v>
      </c>
      <c r="E1363" s="203" t="s">
        <v>1072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02" t="s">
        <v>37</v>
      </c>
      <c r="E1366" s="203" t="s">
        <v>1072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02" t="s">
        <v>37</v>
      </c>
      <c r="E1367" s="203" t="s">
        <v>1072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02" t="s">
        <v>37</v>
      </c>
      <c r="E1368" s="203" t="s">
        <v>1072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02" t="s">
        <v>37</v>
      </c>
      <c r="E1369" s="203" t="s">
        <v>1072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02" t="s">
        <v>37</v>
      </c>
      <c r="E1370" s="203" t="s">
        <v>1072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02" t="s">
        <v>37</v>
      </c>
      <c r="E1371" s="203" t="s">
        <v>1072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02" t="s">
        <v>37</v>
      </c>
      <c r="E1372" s="203" t="s">
        <v>1072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02" t="s">
        <v>37</v>
      </c>
      <c r="E1433" s="203" t="s">
        <v>463</v>
      </c>
      <c r="F1433" s="385">
        <v>2740</v>
      </c>
      <c r="G1433" s="385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02" t="s">
        <v>37</v>
      </c>
      <c r="E1444" s="203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02" t="s">
        <v>37</v>
      </c>
      <c r="E1445" s="203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02" t="s">
        <v>37</v>
      </c>
      <c r="E1447" s="203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02" t="s">
        <v>37</v>
      </c>
      <c r="E1448" s="203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86" t="s">
        <v>1396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86" t="s">
        <v>1397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86" t="s">
        <v>1398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86" t="s">
        <v>1399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86" t="s">
        <v>1401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56" priority="138" operator="equal">
      <formula>0</formula>
    </cfRule>
  </conditionalFormatting>
  <conditionalFormatting sqref="B8:C135">
    <cfRule type="cellIs" dxfId="55" priority="51" operator="equal">
      <formula>0</formula>
    </cfRule>
  </conditionalFormatting>
  <conditionalFormatting sqref="B150:G1493">
    <cfRule type="cellIs" dxfId="54" priority="1" operator="equal">
      <formula>0</formula>
    </cfRule>
  </conditionalFormatting>
  <conditionalFormatting sqref="C143:G149">
    <cfRule type="cellIs" dxfId="53" priority="5" operator="equal">
      <formula>0</formula>
    </cfRule>
  </conditionalFormatting>
  <conditionalFormatting sqref="D9:G142">
    <cfRule type="cellIs" dxfId="52" priority="11" operator="equal">
      <formula>0</formula>
    </cfRule>
  </conditionalFormatting>
  <conditionalFormatting sqref="D1:IV5 A1:C7 D6:K6 H1455:IV1457 H1458:XFD1485 H1486:H1493 I1486:XFD1494 A1494:H1494 A1495:XFD65536">
    <cfRule type="cellIs" dxfId="51" priority="163" operator="equal">
      <formula>0</formula>
    </cfRule>
  </conditionalFormatting>
  <conditionalFormatting sqref="D7:IV8 C136:C142 B136:B149">
    <cfRule type="cellIs" dxfId="50" priority="62" operator="equal">
      <formula>0</formula>
    </cfRule>
  </conditionalFormatting>
  <conditionalFormatting sqref="H9:H1418">
    <cfRule type="cellIs" dxfId="49" priority="129" operator="equal">
      <formula>0</formula>
    </cfRule>
  </conditionalFormatting>
  <conditionalFormatting sqref="H1419:I1454">
    <cfRule type="cellIs" dxfId="48" priority="128" operator="equal">
      <formula>0</formula>
    </cfRule>
  </conditionalFormatting>
  <conditionalFormatting sqref="I108:I1418">
    <cfRule type="cellIs" dxfId="47" priority="125" operator="equal">
      <formula>0</formula>
    </cfRule>
  </conditionalFormatting>
  <conditionalFormatting sqref="J108:IV1454">
    <cfRule type="cellIs" dxfId="46" priority="139" operator="equal">
      <formula>0</formula>
    </cfRule>
  </conditionalFormatting>
  <conditionalFormatting sqref="M6:IV6">
    <cfRule type="cellIs" dxfId="4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55" zoomScaleNormal="55" zoomScaleSheetLayoutView="85" workbookViewId="0">
      <selection activeCell="K12" sqref="K12:L12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2" t="s">
        <v>1424</v>
      </c>
      <c r="C2" s="592"/>
      <c r="D2" s="592"/>
      <c r="E2" s="592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97" t="s">
        <v>1498</v>
      </c>
      <c r="C4" s="598"/>
      <c r="D4" s="598"/>
      <c r="E4" s="599"/>
      <c r="F4" s="343"/>
      <c r="G4" s="343"/>
      <c r="H4" s="344"/>
      <c r="I4" s="561" t="s">
        <v>1499</v>
      </c>
      <c r="J4" s="562"/>
      <c r="K4" s="562"/>
      <c r="L4" s="563"/>
    </row>
    <row r="5" spans="1:12" ht="34.5" customHeight="1">
      <c r="A5" s="193"/>
      <c r="B5" s="346" t="s">
        <v>1349</v>
      </c>
      <c r="C5" s="200" t="s">
        <v>9</v>
      </c>
      <c r="D5" s="593" t="str">
        <f>DATA!D14</f>
        <v>TSEL-DMK717-TLOGOREJOKARANGAWEN</v>
      </c>
      <c r="E5" s="594"/>
      <c r="F5" s="197"/>
      <c r="G5" s="197"/>
      <c r="I5" s="347" t="s">
        <v>1349</v>
      </c>
      <c r="J5" s="200" t="s">
        <v>9</v>
      </c>
      <c r="K5" s="564" t="str">
        <f>D5</f>
        <v>TSEL-DMK717-TLOGOREJOKARANGAWEN</v>
      </c>
      <c r="L5" s="565"/>
    </row>
    <row r="6" spans="1:12" ht="31.5" customHeight="1">
      <c r="A6" s="193"/>
      <c r="B6" s="346" t="s">
        <v>1495</v>
      </c>
      <c r="C6" s="200" t="s">
        <v>9</v>
      </c>
      <c r="D6" s="602">
        <f>DATA!D17*1000</f>
        <v>0</v>
      </c>
      <c r="E6" s="603"/>
      <c r="F6" s="197"/>
      <c r="G6" s="197"/>
      <c r="I6" s="347" t="s">
        <v>1496</v>
      </c>
      <c r="J6" s="200" t="s">
        <v>9</v>
      </c>
      <c r="K6" s="566">
        <f>DATA!D20*1000</f>
        <v>11000</v>
      </c>
      <c r="L6" s="567"/>
    </row>
    <row r="7" spans="1:12" ht="30.75" customHeight="1">
      <c r="A7" s="193"/>
      <c r="B7" s="346" t="s">
        <v>1411</v>
      </c>
      <c r="C7" s="200" t="s">
        <v>9</v>
      </c>
      <c r="D7" s="600"/>
      <c r="E7" s="601"/>
      <c r="F7" s="345" t="s">
        <v>1423</v>
      </c>
      <c r="I7" s="347" t="s">
        <v>1411</v>
      </c>
      <c r="J7" s="200" t="s">
        <v>9</v>
      </c>
      <c r="K7" s="568">
        <f>DATA!D21</f>
        <v>1</v>
      </c>
      <c r="L7" s="569"/>
    </row>
    <row r="8" spans="1:12" ht="51" customHeight="1">
      <c r="A8" s="193"/>
      <c r="B8" s="346" t="s">
        <v>1412</v>
      </c>
      <c r="C8" s="200" t="s">
        <v>9</v>
      </c>
      <c r="D8" s="600">
        <f>DATA!D19</f>
        <v>220</v>
      </c>
      <c r="E8" s="601"/>
      <c r="F8" s="345" t="s">
        <v>1423</v>
      </c>
      <c r="G8" s="340">
        <v>220</v>
      </c>
      <c r="I8" s="347" t="s">
        <v>1412</v>
      </c>
      <c r="J8" s="200" t="s">
        <v>9</v>
      </c>
      <c r="K8" s="568">
        <f>DATA!D22</f>
        <v>220</v>
      </c>
      <c r="L8" s="569"/>
    </row>
    <row r="9" spans="1:12" ht="30" customHeight="1" thickBot="1">
      <c r="A9" s="193"/>
      <c r="B9" s="352" t="s">
        <v>1507</v>
      </c>
      <c r="C9" s="342" t="s">
        <v>9</v>
      </c>
      <c r="D9" s="595">
        <f>IF(D7=1,D6/(380/3^0.5),(D6/(380*3^0.5)))</f>
        <v>0</v>
      </c>
      <c r="E9" s="596"/>
      <c r="F9" s="196"/>
      <c r="G9" s="341">
        <v>380</v>
      </c>
      <c r="I9" s="353" t="s">
        <v>1507</v>
      </c>
      <c r="J9" s="342" t="s">
        <v>9</v>
      </c>
      <c r="K9" s="572">
        <f>IF(K7=1,K6/(380/3^0.5),(K6/(380*3^0.5)))</f>
        <v>50.138312850678027</v>
      </c>
      <c r="L9" s="573"/>
    </row>
    <row r="10" spans="1:12" ht="24.75" customHeight="1">
      <c r="B10" s="354"/>
      <c r="C10" s="351"/>
      <c r="D10" s="355"/>
      <c r="E10" s="355"/>
      <c r="F10" s="196"/>
      <c r="G10" s="341"/>
      <c r="I10" s="354"/>
      <c r="J10" s="351"/>
      <c r="K10" s="355"/>
      <c r="L10" s="355"/>
    </row>
    <row r="11" spans="1:12" ht="16.5" thickBot="1">
      <c r="B11" s="348" t="s">
        <v>1508</v>
      </c>
      <c r="I11" s="348" t="s">
        <v>1502</v>
      </c>
    </row>
    <row r="12" spans="1:12" ht="34.5" customHeight="1">
      <c r="A12" s="193"/>
      <c r="B12" s="376" t="s">
        <v>1500</v>
      </c>
      <c r="C12" s="370" t="s">
        <v>9</v>
      </c>
      <c r="D12" s="604"/>
      <c r="E12" s="605"/>
      <c r="F12" s="197"/>
      <c r="G12" s="197"/>
      <c r="I12" s="369" t="s">
        <v>1500</v>
      </c>
      <c r="J12" s="370" t="s">
        <v>9</v>
      </c>
      <c r="K12" s="574" t="s">
        <v>1630</v>
      </c>
      <c r="L12" s="575"/>
    </row>
    <row r="13" spans="1:12" ht="31.5" customHeight="1">
      <c r="A13" s="193"/>
      <c r="B13" s="377" t="s">
        <v>1350</v>
      </c>
      <c r="C13" s="357" t="s">
        <v>9</v>
      </c>
      <c r="D13" s="608"/>
      <c r="E13" s="609"/>
      <c r="F13" s="197"/>
      <c r="G13" s="197"/>
      <c r="I13" s="371" t="s">
        <v>1350</v>
      </c>
      <c r="J13" s="357" t="s">
        <v>9</v>
      </c>
      <c r="K13" s="570" t="s">
        <v>1621</v>
      </c>
      <c r="L13" s="571"/>
    </row>
    <row r="14" spans="1:12" ht="30.75" customHeight="1">
      <c r="A14" s="193"/>
      <c r="B14" s="377" t="s">
        <v>1501</v>
      </c>
      <c r="C14" s="357" t="s">
        <v>9</v>
      </c>
      <c r="D14" s="580">
        <v>50</v>
      </c>
      <c r="E14" s="581"/>
      <c r="F14" s="345" t="s">
        <v>1423</v>
      </c>
      <c r="G14" s="349">
        <v>50</v>
      </c>
      <c r="I14" s="371" t="s">
        <v>1501</v>
      </c>
      <c r="J14" s="357" t="s">
        <v>9</v>
      </c>
      <c r="K14" s="582">
        <v>50</v>
      </c>
      <c r="L14" s="583"/>
    </row>
    <row r="15" spans="1:12" ht="57" customHeight="1">
      <c r="A15" s="193"/>
      <c r="B15" s="377" t="s">
        <v>1411</v>
      </c>
      <c r="C15" s="357" t="s">
        <v>9</v>
      </c>
      <c r="D15" s="363">
        <v>3</v>
      </c>
      <c r="E15" s="372"/>
      <c r="F15" s="345" t="s">
        <v>1423</v>
      </c>
      <c r="G15" s="349">
        <v>100</v>
      </c>
      <c r="I15" s="371" t="s">
        <v>1411</v>
      </c>
      <c r="J15" s="357" t="s">
        <v>9</v>
      </c>
      <c r="K15" s="363">
        <v>1</v>
      </c>
      <c r="L15" s="372"/>
    </row>
    <row r="16" spans="1:12" ht="44.25" customHeight="1">
      <c r="A16" s="193"/>
      <c r="B16" s="377" t="s">
        <v>1511</v>
      </c>
      <c r="C16" s="357"/>
      <c r="D16" s="584"/>
      <c r="E16" s="585"/>
      <c r="F16" s="345"/>
      <c r="G16" s="349">
        <v>160</v>
      </c>
      <c r="I16" s="371" t="s">
        <v>1503</v>
      </c>
      <c r="J16" s="357" t="s">
        <v>9</v>
      </c>
      <c r="K16" s="586">
        <f>K9</f>
        <v>50.138312850678027</v>
      </c>
      <c r="L16" s="587"/>
    </row>
    <row r="17" spans="1:12" ht="34.5" customHeight="1">
      <c r="A17" s="193"/>
      <c r="B17" s="377" t="s">
        <v>1504</v>
      </c>
      <c r="C17" s="357" t="s">
        <v>9</v>
      </c>
      <c r="D17" s="578">
        <f>IF(D15=1,D14/(20/3^0.5),(D14/(20*3^0.5)))</f>
        <v>1.4433756729740645</v>
      </c>
      <c r="E17" s="579"/>
      <c r="F17" s="345" t="s">
        <v>1423</v>
      </c>
      <c r="G17" s="350">
        <v>200</v>
      </c>
      <c r="I17" s="371" t="s">
        <v>1504</v>
      </c>
      <c r="J17" s="357" t="s">
        <v>9</v>
      </c>
      <c r="K17" s="576">
        <f>IF(K15=1,K14/(20/3^0.5),(K14/(20*3^0.5)))</f>
        <v>4.3301270189221928</v>
      </c>
      <c r="L17" s="577"/>
    </row>
    <row r="18" spans="1:12" ht="34.5" customHeight="1">
      <c r="A18" s="193"/>
      <c r="B18" s="377" t="s">
        <v>1505</v>
      </c>
      <c r="C18" s="357" t="s">
        <v>9</v>
      </c>
      <c r="D18" s="578">
        <f>IF(D15=1,D14/(380/3^0.5),(D14/(380*3^0.5)))*1000</f>
        <v>75.96714068284551</v>
      </c>
      <c r="E18" s="579"/>
      <c r="F18" s="345" t="s">
        <v>1423</v>
      </c>
      <c r="G18" s="350">
        <v>250</v>
      </c>
      <c r="I18" s="371" t="s">
        <v>1505</v>
      </c>
      <c r="J18" s="357" t="s">
        <v>9</v>
      </c>
      <c r="K18" s="576">
        <f>IF(K15=1,K14/(380/3^0.5),(K14/(380*3^0.5)))*1000</f>
        <v>227.90142204853646</v>
      </c>
      <c r="L18" s="577"/>
    </row>
    <row r="19" spans="1:12" ht="30" customHeight="1">
      <c r="A19" s="193"/>
      <c r="B19" s="378" t="s">
        <v>1497</v>
      </c>
      <c r="C19" s="356" t="s">
        <v>9</v>
      </c>
      <c r="D19" s="578">
        <f>IF(D15=1,D13/(380/3^0.5),(D13/(380*3^0.5)))</f>
        <v>0</v>
      </c>
      <c r="E19" s="579"/>
      <c r="F19" s="196"/>
      <c r="G19" s="341"/>
      <c r="I19" s="373" t="s">
        <v>1497</v>
      </c>
      <c r="J19" s="356" t="s">
        <v>9</v>
      </c>
      <c r="K19" s="576" t="e">
        <f>IF(K15=1,K13/(380/3^0.5),(K13/(380*3^0.5)))</f>
        <v>#VALUE!</v>
      </c>
      <c r="L19" s="577"/>
    </row>
    <row r="20" spans="1:12" ht="30" customHeight="1" thickBot="1">
      <c r="A20" s="193"/>
      <c r="B20" s="379" t="s">
        <v>1506</v>
      </c>
      <c r="C20" s="375" t="s">
        <v>9</v>
      </c>
      <c r="D20" s="606">
        <f>D16/D18</f>
        <v>0</v>
      </c>
      <c r="E20" s="607"/>
      <c r="F20" s="196"/>
      <c r="G20" s="341"/>
      <c r="I20" s="374" t="s">
        <v>1497</v>
      </c>
      <c r="J20" s="375" t="s">
        <v>9</v>
      </c>
      <c r="K20" s="610">
        <f>K16/K18</f>
        <v>0.22000000000000003</v>
      </c>
      <c r="L20" s="611"/>
    </row>
    <row r="21" spans="1:12" ht="9.75" customHeight="1">
      <c r="A21" s="193"/>
      <c r="B21" s="364" t="s">
        <v>1506</v>
      </c>
      <c r="C21" s="365" t="s">
        <v>9</v>
      </c>
      <c r="D21" s="591">
        <v>1</v>
      </c>
      <c r="E21" s="591"/>
      <c r="F21" s="366"/>
      <c r="G21" s="367"/>
      <c r="H21" s="368"/>
      <c r="I21" s="364" t="s">
        <v>1497</v>
      </c>
      <c r="J21" s="365" t="s">
        <v>9</v>
      </c>
      <c r="K21" s="591">
        <v>1</v>
      </c>
      <c r="L21" s="591"/>
    </row>
    <row r="22" spans="1:12" ht="6.75" customHeight="1">
      <c r="B22" s="354"/>
      <c r="C22" s="351"/>
      <c r="D22" s="362"/>
      <c r="E22" s="362"/>
      <c r="F22" s="196"/>
      <c r="G22" s="341"/>
      <c r="J22" s="351"/>
      <c r="K22" s="362"/>
      <c r="L22" s="362"/>
    </row>
    <row r="23" spans="1:12" ht="15.75" thickBot="1"/>
    <row r="24" spans="1:12" ht="200.25" customHeight="1" thickBot="1">
      <c r="B24" s="588"/>
      <c r="C24" s="589"/>
      <c r="D24" s="589"/>
      <c r="E24" s="590"/>
      <c r="I24" s="588"/>
      <c r="J24" s="589"/>
      <c r="K24" s="589"/>
      <c r="L24" s="590"/>
    </row>
    <row r="26" spans="1:12">
      <c r="D26" s="359"/>
    </row>
    <row r="27" spans="1:12">
      <c r="D27" s="36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  <mergeCell ref="K12:L12"/>
  </mergeCells>
  <conditionalFormatting sqref="O4 Q4">
    <cfRule type="cellIs" dxfId="44" priority="5" stopIfTrue="1" operator="greaterThan">
      <formula>0.89</formula>
    </cfRule>
    <cfRule type="cellIs" dxfId="4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PDL!$S$28:$S$29</xm:f>
          </x14:formula1>
          <xm:sqref>D15</xm:sqref>
        </x14:dataValidation>
        <x14:dataValidation type="list" allowBlank="1" showInputMessage="1" showErrorMessage="1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7" zoomScaleNormal="100" workbookViewId="0">
      <selection activeCell="I14" sqref="I14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12"/>
      <c r="C1" s="612"/>
      <c r="D1" s="612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1319</v>
      </c>
      <c r="C3" s="215" t="s">
        <v>9</v>
      </c>
      <c r="D3" s="216">
        <v>2022</v>
      </c>
    </row>
    <row r="4" spans="2:11" ht="20.100000000000001" customHeight="1">
      <c r="B4" s="214" t="s">
        <v>1000</v>
      </c>
      <c r="C4" s="215" t="s">
        <v>9</v>
      </c>
      <c r="D4" s="217">
        <v>0.12</v>
      </c>
    </row>
    <row r="5" spans="2:11" ht="20.100000000000001" customHeight="1">
      <c r="B5" s="214" t="s">
        <v>1320</v>
      </c>
      <c r="C5" s="215" t="s">
        <v>9</v>
      </c>
      <c r="D5" s="387">
        <v>1084.1250458865841</v>
      </c>
      <c r="F5" s="383" t="s">
        <v>1571</v>
      </c>
      <c r="K5" s="382"/>
    </row>
    <row r="6" spans="2:11" ht="20.100000000000001" customHeight="1">
      <c r="B6" s="214" t="s">
        <v>1321</v>
      </c>
      <c r="C6" s="215" t="s">
        <v>9</v>
      </c>
      <c r="D6" s="219">
        <v>25</v>
      </c>
      <c r="F6" s="383"/>
    </row>
    <row r="7" spans="2:11" ht="20.100000000000001" customHeight="1">
      <c r="B7" s="214" t="s">
        <v>1322</v>
      </c>
      <c r="C7" s="215" t="s">
        <v>9</v>
      </c>
      <c r="D7" s="220">
        <v>2.2499999999999999E-2</v>
      </c>
    </row>
    <row r="8" spans="2:11" ht="20.100000000000001" customHeight="1">
      <c r="B8" s="214" t="s">
        <v>1415</v>
      </c>
      <c r="C8" s="215" t="s">
        <v>9</v>
      </c>
      <c r="D8" s="221">
        <f>D20-D17</f>
        <v>11</v>
      </c>
    </row>
    <row r="9" spans="2:11" ht="20.100000000000001" customHeight="1">
      <c r="B9" s="214" t="s">
        <v>1416</v>
      </c>
      <c r="C9" s="215" t="s">
        <v>9</v>
      </c>
      <c r="D9" s="221">
        <f>(D8*D25)*1000</f>
        <v>10307000</v>
      </c>
    </row>
    <row r="10" spans="2:11" ht="20.100000000000001" customHeight="1">
      <c r="B10" s="214" t="s">
        <v>1417</v>
      </c>
      <c r="C10" s="215" t="s">
        <v>9</v>
      </c>
      <c r="D10" s="221">
        <f ca="1">RAB!K67</f>
        <v>36274944.688500002</v>
      </c>
    </row>
    <row r="11" spans="2:11" ht="20.100000000000001" customHeight="1">
      <c r="B11" s="214" t="s">
        <v>1326</v>
      </c>
      <c r="C11" s="215" t="s">
        <v>9</v>
      </c>
      <c r="D11" s="218">
        <f ca="1">2%*D10</f>
        <v>725498.89377000008</v>
      </c>
    </row>
    <row r="12" spans="2:11" ht="9" customHeight="1">
      <c r="B12" s="613"/>
      <c r="C12" s="613"/>
      <c r="D12" s="613"/>
    </row>
    <row r="13" spans="2:11" ht="15.75" customHeight="1">
      <c r="B13" s="222"/>
      <c r="C13" s="222"/>
      <c r="D13" s="222"/>
    </row>
    <row r="14" spans="2:11" ht="33.75" customHeight="1">
      <c r="B14" s="330" t="s">
        <v>1349</v>
      </c>
      <c r="C14" s="331" t="s">
        <v>9</v>
      </c>
      <c r="D14" s="336" t="s">
        <v>1625</v>
      </c>
      <c r="E14" s="223" t="s">
        <v>1423</v>
      </c>
    </row>
    <row r="15" spans="2:11" ht="20.100000000000001" customHeight="1">
      <c r="B15" s="332" t="s">
        <v>1418</v>
      </c>
      <c r="C15" s="333" t="s">
        <v>9</v>
      </c>
      <c r="D15" s="337"/>
      <c r="E15" s="223" t="s">
        <v>1423</v>
      </c>
    </row>
    <row r="16" spans="2:11" ht="20.100000000000001" customHeight="1">
      <c r="B16" s="332" t="s">
        <v>1419</v>
      </c>
      <c r="C16" s="333" t="s">
        <v>9</v>
      </c>
      <c r="D16" s="337"/>
      <c r="E16" s="223" t="s">
        <v>1423</v>
      </c>
    </row>
    <row r="17" spans="2:5" ht="20.100000000000001" customHeight="1">
      <c r="B17" s="332" t="s">
        <v>1420</v>
      </c>
      <c r="C17" s="333" t="s">
        <v>9</v>
      </c>
      <c r="D17" s="338"/>
      <c r="E17" s="223" t="s">
        <v>1423</v>
      </c>
    </row>
    <row r="18" spans="2:5" ht="20.100000000000001" hidden="1" customHeight="1">
      <c r="B18" s="332" t="s">
        <v>1509</v>
      </c>
      <c r="C18" s="333"/>
      <c r="D18" s="338">
        <f>IF((D17&lt;=11),1,3)</f>
        <v>1</v>
      </c>
      <c r="E18" s="223"/>
    </row>
    <row r="19" spans="2:5" ht="20.100000000000001" hidden="1" customHeight="1">
      <c r="B19" s="332" t="s">
        <v>1510</v>
      </c>
      <c r="C19" s="333"/>
      <c r="D19" s="338">
        <f>IF((D17&lt;=11),220,380)</f>
        <v>220</v>
      </c>
      <c r="E19" s="223"/>
    </row>
    <row r="20" spans="2:5" ht="20.100000000000001" customHeight="1">
      <c r="B20" s="332" t="s">
        <v>1421</v>
      </c>
      <c r="C20" s="333" t="s">
        <v>9</v>
      </c>
      <c r="D20" s="338">
        <v>11</v>
      </c>
      <c r="E20" s="223" t="s">
        <v>1423</v>
      </c>
    </row>
    <row r="21" spans="2:5" ht="20.100000000000001" hidden="1" customHeight="1">
      <c r="B21" s="332" t="s">
        <v>1509</v>
      </c>
      <c r="C21" s="333"/>
      <c r="D21" s="338">
        <f>IF((D20&lt;=11),1,3)</f>
        <v>1</v>
      </c>
      <c r="E21" s="223"/>
    </row>
    <row r="22" spans="2:5" ht="20.100000000000001" hidden="1" customHeight="1">
      <c r="B22" s="332" t="s">
        <v>1510</v>
      </c>
      <c r="C22" s="333"/>
      <c r="D22" s="338">
        <f>IF((D20&lt;=11),220,380)</f>
        <v>220</v>
      </c>
      <c r="E22" s="223"/>
    </row>
    <row r="23" spans="2:5" ht="20.100000000000001" customHeight="1">
      <c r="B23" s="332" t="s">
        <v>1323</v>
      </c>
      <c r="C23" s="333" t="s">
        <v>9</v>
      </c>
      <c r="D23" s="337">
        <v>1444.7</v>
      </c>
      <c r="E23" s="223" t="s">
        <v>1423</v>
      </c>
    </row>
    <row r="24" spans="2:5" ht="20.100000000000001" customHeight="1">
      <c r="B24" s="332" t="s">
        <v>1324</v>
      </c>
      <c r="C24" s="333" t="s">
        <v>9</v>
      </c>
      <c r="D24" s="337">
        <v>1444.7</v>
      </c>
      <c r="E24" s="223" t="s">
        <v>1423</v>
      </c>
    </row>
    <row r="25" spans="2:5" ht="20.100000000000001" customHeight="1">
      <c r="B25" s="332" t="s">
        <v>1422</v>
      </c>
      <c r="C25" s="333" t="s">
        <v>9</v>
      </c>
      <c r="D25" s="338">
        <v>937</v>
      </c>
      <c r="E25" s="223" t="s">
        <v>1423</v>
      </c>
    </row>
    <row r="26" spans="2:5" ht="20.100000000000001" customHeight="1">
      <c r="B26" s="334" t="s">
        <v>1325</v>
      </c>
      <c r="C26" s="335" t="s">
        <v>9</v>
      </c>
      <c r="D26" s="339">
        <v>40</v>
      </c>
      <c r="E26" s="223" t="s">
        <v>1423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opLeftCell="F1" zoomScale="85" zoomScaleNormal="85" workbookViewId="0">
      <pane ySplit="6" topLeftCell="A31" activePane="bottomLeft" state="frozen"/>
      <selection activeCell="H1093" sqref="H1093"/>
      <selection pane="bottomLeft" activeCell="Q37" sqref="Q37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5703125" style="225" bestFit="1" customWidth="1"/>
    <col min="9" max="9" width="14.140625" style="225" bestFit="1" customWidth="1"/>
    <col min="10" max="10" width="13.85546875" style="225" bestFit="1" customWidth="1"/>
    <col min="11" max="11" width="15.5703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620" t="s">
        <v>1327</v>
      </c>
      <c r="C3" s="620"/>
      <c r="D3" s="620"/>
      <c r="E3" s="620"/>
      <c r="F3" s="228" t="str">
        <f>DATA!D14</f>
        <v>TSEL-DMK717-TLOGOREJOKARANGAWEN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14" t="s">
        <v>1319</v>
      </c>
      <c r="C5" s="614" t="s">
        <v>1328</v>
      </c>
      <c r="D5" s="619" t="s">
        <v>1329</v>
      </c>
      <c r="E5" s="619" t="s">
        <v>1330</v>
      </c>
      <c r="F5" s="614" t="s">
        <v>1331</v>
      </c>
      <c r="G5" s="614"/>
      <c r="H5" s="614"/>
      <c r="I5" s="614"/>
      <c r="J5" s="614"/>
      <c r="K5" s="614" t="s">
        <v>1332</v>
      </c>
      <c r="L5" s="614"/>
      <c r="M5" s="230"/>
      <c r="N5" s="617" t="s">
        <v>1333</v>
      </c>
      <c r="O5" s="619" t="s">
        <v>1334</v>
      </c>
      <c r="P5" s="619" t="s">
        <v>1335</v>
      </c>
      <c r="Q5" s="619" t="s">
        <v>1336</v>
      </c>
      <c r="R5" s="231"/>
      <c r="S5" s="232"/>
      <c r="T5" s="615" t="s">
        <v>1337</v>
      </c>
      <c r="U5" s="233"/>
    </row>
    <row r="6" spans="1:21" ht="20.100000000000001" customHeight="1">
      <c r="B6" s="614"/>
      <c r="C6" s="614"/>
      <c r="D6" s="614"/>
      <c r="E6" s="614"/>
      <c r="F6" s="234" t="s">
        <v>1338</v>
      </c>
      <c r="G6" s="234" t="s">
        <v>1339</v>
      </c>
      <c r="H6" s="234" t="s">
        <v>1340</v>
      </c>
      <c r="I6" s="234" t="s">
        <v>1341</v>
      </c>
      <c r="J6" s="234" t="s">
        <v>1002</v>
      </c>
      <c r="K6" s="234" t="s">
        <v>1342</v>
      </c>
      <c r="L6" s="234" t="s">
        <v>1343</v>
      </c>
      <c r="M6" s="234" t="s">
        <v>1002</v>
      </c>
      <c r="N6" s="618"/>
      <c r="O6" s="614"/>
      <c r="P6" s="614"/>
      <c r="Q6" s="614"/>
      <c r="R6" s="231"/>
      <c r="S6" s="232"/>
      <c r="T6" s="614"/>
      <c r="U6" s="235"/>
    </row>
    <row r="7" spans="1:21" ht="20.100000000000001" customHeight="1">
      <c r="A7" s="236">
        <v>0</v>
      </c>
      <c r="B7" s="237">
        <v>2023</v>
      </c>
      <c r="C7" s="380">
        <f>DATA!D8*DATA!D26*8</f>
        <v>3520</v>
      </c>
      <c r="D7" s="239">
        <f>C7*4/24</f>
        <v>586.66666666666663</v>
      </c>
      <c r="E7" s="239">
        <f>C7-D7</f>
        <v>2933.3333333333335</v>
      </c>
      <c r="F7" s="240">
        <f ca="1">DATA!D10/1000000</f>
        <v>36.2749446885</v>
      </c>
      <c r="G7" s="241">
        <f ca="1">DATA!$D$11/1000000</f>
        <v>0.7254988937700001</v>
      </c>
      <c r="H7" s="241">
        <f>C7*DATA!$D$5/1000000</f>
        <v>3.816120161520776</v>
      </c>
      <c r="I7" s="241">
        <f>(C7*DATA!$D$5*DATA!$D$7)/1000000</f>
        <v>8.5862703634217455E-2</v>
      </c>
      <c r="J7" s="239">
        <f ca="1">SUM(F7:I7)</f>
        <v>40.902426447425</v>
      </c>
      <c r="K7" s="242">
        <f>DATA!D9/1000000</f>
        <v>10.307</v>
      </c>
      <c r="L7" s="239">
        <f>((D7*DATA!$D$23)/1000000)+((E7*DATA!$D$24)/1000000)</f>
        <v>5.0853440000000001</v>
      </c>
      <c r="M7" s="239">
        <f>K7+L7</f>
        <v>15.392344000000001</v>
      </c>
      <c r="N7" s="239">
        <f ca="1">M7-J7</f>
        <v>-25.510082447424999</v>
      </c>
      <c r="O7" s="237">
        <v>1</v>
      </c>
      <c r="P7" s="239">
        <f ca="1">O7*N7</f>
        <v>-25.510082447424999</v>
      </c>
      <c r="Q7" s="239">
        <f ca="1">P7</f>
        <v>-25.510082447424999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5280</v>
      </c>
      <c r="D8" s="239">
        <f>C8*4/24</f>
        <v>880</v>
      </c>
      <c r="E8" s="239">
        <f t="shared" ref="E8:E32" si="0">C8-D8</f>
        <v>4400</v>
      </c>
      <c r="F8" s="237"/>
      <c r="G8" s="241">
        <f ca="1">DATA!$D$11/1000000</f>
        <v>0.7254988937700001</v>
      </c>
      <c r="H8" s="241">
        <f>C8*DATA!$D$5/1000000</f>
        <v>5.7241802422811636</v>
      </c>
      <c r="I8" s="241">
        <f>(C8*DATA!$D$5*DATA!$D$7)/1000000</f>
        <v>0.12879405545132619</v>
      </c>
      <c r="J8" s="239">
        <f t="shared" ref="J8:J32" ca="1" si="1">SUM(F8:I8)</f>
        <v>6.5784731915024901</v>
      </c>
      <c r="K8" s="244"/>
      <c r="L8" s="239">
        <f>((D8*DATA!$D$23)/1000000)+((E8*DATA!$D$24)/1000000)</f>
        <v>7.6280159999999997</v>
      </c>
      <c r="M8" s="239">
        <f t="shared" ref="M8:M32" si="2">K8+L8</f>
        <v>7.6280159999999997</v>
      </c>
      <c r="N8" s="239">
        <f ca="1">M8-J8</f>
        <v>1.0495428084975096</v>
      </c>
      <c r="O8" s="238">
        <f>1/(1+'[91]Asumsi I'!$C$3)^(KKF!A8)</f>
        <v>0.89285714285714279</v>
      </c>
      <c r="P8" s="239">
        <f ca="1">O8*N8</f>
        <v>0.93709179330134773</v>
      </c>
      <c r="Q8" s="239">
        <f ca="1">Q7+P8</f>
        <v>-24.57299065412365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5280</v>
      </c>
      <c r="D9" s="239">
        <f t="shared" ref="D9:D32" si="5">C9*4/24</f>
        <v>880</v>
      </c>
      <c r="E9" s="239">
        <f t="shared" si="0"/>
        <v>4400</v>
      </c>
      <c r="F9" s="237"/>
      <c r="G9" s="241">
        <f ca="1">DATA!$D$11/1000000</f>
        <v>0.7254988937700001</v>
      </c>
      <c r="H9" s="241">
        <f>C9*DATA!$D$5/1000000</f>
        <v>5.7241802422811636</v>
      </c>
      <c r="I9" s="241">
        <f>(C9*DATA!$D$5*DATA!$D$7)/1000000</f>
        <v>0.12879405545132619</v>
      </c>
      <c r="J9" s="239">
        <f t="shared" ca="1" si="1"/>
        <v>6.5784731915024901</v>
      </c>
      <c r="K9" s="239"/>
      <c r="L9" s="239">
        <f>((D9*DATA!$D$23)/1000000)+((E9*DATA!$D$24)/1000000)</f>
        <v>7.6280159999999997</v>
      </c>
      <c r="M9" s="239">
        <f t="shared" si="2"/>
        <v>7.6280159999999997</v>
      </c>
      <c r="N9" s="239">
        <f t="shared" ref="N9:N32" ca="1" si="6">M9-J9</f>
        <v>1.0495428084975096</v>
      </c>
      <c r="O9" s="245">
        <f>1/(1+'[91]Asumsi I'!$C$3)^(KKF!A9)</f>
        <v>0.79719387755102034</v>
      </c>
      <c r="P9" s="239">
        <f t="shared" ref="P9:P32" ca="1" si="7">O9*N9</f>
        <v>0.83668910116191764</v>
      </c>
      <c r="Q9" s="239">
        <f ca="1">Q8+P9</f>
        <v>-23.736301552961734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5280</v>
      </c>
      <c r="D10" s="239">
        <f t="shared" si="5"/>
        <v>880</v>
      </c>
      <c r="E10" s="239">
        <f t="shared" si="0"/>
        <v>4400</v>
      </c>
      <c r="F10" s="237"/>
      <c r="G10" s="241">
        <f ca="1">DATA!$D$11/1000000</f>
        <v>0.7254988937700001</v>
      </c>
      <c r="H10" s="241">
        <f>C10*DATA!$D$5/1000000</f>
        <v>5.7241802422811636</v>
      </c>
      <c r="I10" s="241">
        <f>(C10*DATA!$D$5*DATA!$D$7)/1000000</f>
        <v>0.12879405545132619</v>
      </c>
      <c r="J10" s="239">
        <f t="shared" ca="1" si="1"/>
        <v>6.5784731915024901</v>
      </c>
      <c r="K10" s="237"/>
      <c r="L10" s="239">
        <f>((D10*DATA!$D$23)/1000000)+((E10*DATA!$D$24)/1000000)</f>
        <v>7.6280159999999997</v>
      </c>
      <c r="M10" s="239">
        <f t="shared" si="2"/>
        <v>7.6280159999999997</v>
      </c>
      <c r="N10" s="239">
        <f t="shared" ca="1" si="6"/>
        <v>1.0495428084975096</v>
      </c>
      <c r="O10" s="238">
        <f>1/(1+'[91]Asumsi I'!$C$3)^(KKF!A10)</f>
        <v>0.71178024781341087</v>
      </c>
      <c r="P10" s="239">
        <f t="shared" ca="1" si="7"/>
        <v>0.74704384032314064</v>
      </c>
      <c r="Q10" s="239">
        <f t="shared" ref="Q10:Q30" ca="1" si="9">Q9+P10</f>
        <v>-22.989257712638594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5280</v>
      </c>
      <c r="D11" s="239">
        <f t="shared" si="5"/>
        <v>880</v>
      </c>
      <c r="E11" s="239">
        <f t="shared" si="0"/>
        <v>4400</v>
      </c>
      <c r="F11" s="237"/>
      <c r="G11" s="241">
        <f ca="1">DATA!$D$11/1000000</f>
        <v>0.7254988937700001</v>
      </c>
      <c r="H11" s="241">
        <f>C11*DATA!$D$5/1000000</f>
        <v>5.7241802422811636</v>
      </c>
      <c r="I11" s="241">
        <f>(C11*DATA!$D$5*DATA!$D$7)/1000000</f>
        <v>0.12879405545132619</v>
      </c>
      <c r="J11" s="239">
        <f t="shared" ca="1" si="1"/>
        <v>6.5784731915024901</v>
      </c>
      <c r="K11" s="237"/>
      <c r="L11" s="239">
        <f>((D11*DATA!$D$23)/1000000)+((E11*DATA!$D$24)/1000000)</f>
        <v>7.6280159999999997</v>
      </c>
      <c r="M11" s="239">
        <f t="shared" si="2"/>
        <v>7.6280159999999997</v>
      </c>
      <c r="N11" s="239">
        <f t="shared" ca="1" si="6"/>
        <v>1.0495428084975096</v>
      </c>
      <c r="O11" s="238">
        <f>1/(1+'[91]Asumsi I'!$C$3)^(KKF!A11)</f>
        <v>0.63551807840483121</v>
      </c>
      <c r="P11" s="239">
        <f t="shared" ca="1" si="7"/>
        <v>0.66700342885994701</v>
      </c>
      <c r="Q11" s="239">
        <f t="shared" ca="1" si="9"/>
        <v>-22.322254283778648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5280</v>
      </c>
      <c r="D12" s="239">
        <f t="shared" si="5"/>
        <v>880</v>
      </c>
      <c r="E12" s="239">
        <f t="shared" si="0"/>
        <v>4400</v>
      </c>
      <c r="F12" s="237"/>
      <c r="G12" s="241">
        <f ca="1">DATA!$D$11/1000000</f>
        <v>0.7254988937700001</v>
      </c>
      <c r="H12" s="241">
        <f>C12*DATA!$D$5/1000000</f>
        <v>5.7241802422811636</v>
      </c>
      <c r="I12" s="241">
        <f>(C12*DATA!$D$5*DATA!$D$7)/1000000</f>
        <v>0.12879405545132619</v>
      </c>
      <c r="J12" s="239">
        <f t="shared" ca="1" si="1"/>
        <v>6.5784731915024901</v>
      </c>
      <c r="K12" s="237"/>
      <c r="L12" s="239">
        <f>((D12*DATA!$D$23)/1000000)+((E12*DATA!$D$24)/1000000)</f>
        <v>7.6280159999999997</v>
      </c>
      <c r="M12" s="239">
        <f t="shared" si="2"/>
        <v>7.6280159999999997</v>
      </c>
      <c r="N12" s="239">
        <f t="shared" ca="1" si="6"/>
        <v>1.0495428084975096</v>
      </c>
      <c r="O12" s="238">
        <f>1/(1+'[91]Asumsi I'!$C$3)^(KKF!A12)</f>
        <v>0.56742685571859919</v>
      </c>
      <c r="P12" s="239">
        <f t="shared" ca="1" si="7"/>
        <v>0.59553877576780978</v>
      </c>
      <c r="Q12" s="239">
        <f t="shared" ca="1" si="9"/>
        <v>-21.726715508010837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5280</v>
      </c>
      <c r="D13" s="239">
        <f t="shared" si="5"/>
        <v>880</v>
      </c>
      <c r="E13" s="239">
        <f t="shared" si="0"/>
        <v>4400</v>
      </c>
      <c r="F13" s="237"/>
      <c r="G13" s="241">
        <f ca="1">DATA!$D$11/1000000</f>
        <v>0.7254988937700001</v>
      </c>
      <c r="H13" s="241">
        <f>C13*DATA!$D$5/1000000</f>
        <v>5.7241802422811636</v>
      </c>
      <c r="I13" s="241">
        <f>(C13*DATA!$D$5*DATA!$D$7)/1000000</f>
        <v>0.12879405545132619</v>
      </c>
      <c r="J13" s="239">
        <f t="shared" ca="1" si="1"/>
        <v>6.5784731915024901</v>
      </c>
      <c r="K13" s="237"/>
      <c r="L13" s="239">
        <f>((D13*DATA!$D$23)/1000000)+((E13*DATA!$D$24)/1000000)</f>
        <v>7.6280159999999997</v>
      </c>
      <c r="M13" s="239">
        <f t="shared" si="2"/>
        <v>7.6280159999999997</v>
      </c>
      <c r="N13" s="239">
        <f t="shared" ca="1" si="6"/>
        <v>1.0495428084975096</v>
      </c>
      <c r="O13" s="238">
        <f>1/(1+'[91]Asumsi I'!$C$3)^(KKF!A13)</f>
        <v>0.50663112117732068</v>
      </c>
      <c r="P13" s="239">
        <f t="shared" ca="1" si="7"/>
        <v>0.53173104979268726</v>
      </c>
      <c r="Q13" s="239">
        <f t="shared" ca="1" si="9"/>
        <v>-21.194984458218151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5280</v>
      </c>
      <c r="D14" s="239">
        <f t="shared" si="5"/>
        <v>880</v>
      </c>
      <c r="E14" s="239">
        <f t="shared" si="0"/>
        <v>4400</v>
      </c>
      <c r="F14" s="237"/>
      <c r="G14" s="241">
        <f ca="1">DATA!$D$11/1000000</f>
        <v>0.7254988937700001</v>
      </c>
      <c r="H14" s="241">
        <f>C14*DATA!$D$5/1000000</f>
        <v>5.7241802422811636</v>
      </c>
      <c r="I14" s="241">
        <f>(C14*DATA!$D$5*DATA!$D$7)/1000000</f>
        <v>0.12879405545132619</v>
      </c>
      <c r="J14" s="239">
        <f t="shared" ca="1" si="1"/>
        <v>6.5784731915024901</v>
      </c>
      <c r="K14" s="237"/>
      <c r="L14" s="239">
        <f>((D14*DATA!$D$23)/1000000)+((E14*DATA!$D$24)/1000000)</f>
        <v>7.6280159999999997</v>
      </c>
      <c r="M14" s="239">
        <f t="shared" si="2"/>
        <v>7.6280159999999997</v>
      </c>
      <c r="N14" s="239">
        <f t="shared" ca="1" si="6"/>
        <v>1.0495428084975096</v>
      </c>
      <c r="O14" s="238">
        <f>1/(1+'[91]Asumsi I'!$C$3)^(KKF!A14)</f>
        <v>0.45234921533689343</v>
      </c>
      <c r="P14" s="239">
        <f t="shared" ca="1" si="7"/>
        <v>0.47475986588632785</v>
      </c>
      <c r="Q14" s="239">
        <f t="shared" ca="1" si="9"/>
        <v>-20.720224592331824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5280</v>
      </c>
      <c r="D15" s="239">
        <f t="shared" si="5"/>
        <v>880</v>
      </c>
      <c r="E15" s="239">
        <f t="shared" si="0"/>
        <v>4400</v>
      </c>
      <c r="F15" s="237"/>
      <c r="G15" s="241">
        <f ca="1">DATA!$D$11/1000000</f>
        <v>0.7254988937700001</v>
      </c>
      <c r="H15" s="241">
        <f>C15*DATA!$D$5/1000000</f>
        <v>5.7241802422811636</v>
      </c>
      <c r="I15" s="241">
        <f>(C15*DATA!$D$5*DATA!$D$7)/1000000</f>
        <v>0.12879405545132619</v>
      </c>
      <c r="J15" s="239">
        <f t="shared" ca="1" si="1"/>
        <v>6.5784731915024901</v>
      </c>
      <c r="K15" s="237"/>
      <c r="L15" s="239">
        <f>((D15*DATA!$D$23)/1000000)+((E15*DATA!$D$24)/1000000)</f>
        <v>7.6280159999999997</v>
      </c>
      <c r="M15" s="239">
        <f t="shared" si="2"/>
        <v>7.6280159999999997</v>
      </c>
      <c r="N15" s="239">
        <f t="shared" ca="1" si="6"/>
        <v>1.0495428084975096</v>
      </c>
      <c r="O15" s="238">
        <f>1/(1+'[91]Asumsi I'!$C$3)^(KKF!A15)</f>
        <v>0.4038832279793691</v>
      </c>
      <c r="P15" s="239">
        <f t="shared" ca="1" si="7"/>
        <v>0.42389273739850697</v>
      </c>
      <c r="Q15" s="239">
        <f t="shared" ca="1" si="9"/>
        <v>-20.296331854933317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5280</v>
      </c>
      <c r="D16" s="239">
        <f t="shared" si="5"/>
        <v>880</v>
      </c>
      <c r="E16" s="239">
        <f t="shared" si="0"/>
        <v>4400</v>
      </c>
      <c r="F16" s="237"/>
      <c r="G16" s="241">
        <f ca="1">DATA!$D$11/1000000</f>
        <v>0.7254988937700001</v>
      </c>
      <c r="H16" s="241">
        <f>C16*DATA!$D$5/1000000</f>
        <v>5.7241802422811636</v>
      </c>
      <c r="I16" s="241">
        <f>(C16*DATA!$D$5*DATA!$D$7)/1000000</f>
        <v>0.12879405545132619</v>
      </c>
      <c r="J16" s="239">
        <f t="shared" ca="1" si="1"/>
        <v>6.5784731915024901</v>
      </c>
      <c r="K16" s="237"/>
      <c r="L16" s="239">
        <f>((D16*DATA!$D$23)/1000000)+((E16*DATA!$D$24)/1000000)</f>
        <v>7.6280159999999997</v>
      </c>
      <c r="M16" s="239">
        <f t="shared" si="2"/>
        <v>7.6280159999999997</v>
      </c>
      <c r="N16" s="239">
        <f t="shared" ca="1" si="6"/>
        <v>1.0495428084975096</v>
      </c>
      <c r="O16" s="238">
        <f>1/(1+'[91]Asumsi I'!$C$3)^(KKF!A16)</f>
        <v>0.36061002498157957</v>
      </c>
      <c r="P16" s="239">
        <f t="shared" ca="1" si="7"/>
        <v>0.37847565839152414</v>
      </c>
      <c r="Q16" s="239">
        <f t="shared" ca="1" si="9"/>
        <v>-19.917856196541795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5280</v>
      </c>
      <c r="D17" s="239">
        <f t="shared" si="5"/>
        <v>880</v>
      </c>
      <c r="E17" s="239">
        <f t="shared" si="0"/>
        <v>4400</v>
      </c>
      <c r="F17" s="237"/>
      <c r="G17" s="241">
        <f ca="1">DATA!$D$11/1000000</f>
        <v>0.7254988937700001</v>
      </c>
      <c r="H17" s="241">
        <f>C17*DATA!$D$5/1000000</f>
        <v>5.7241802422811636</v>
      </c>
      <c r="I17" s="241">
        <f>(C17*DATA!$D$5*DATA!$D$7)/1000000</f>
        <v>0.12879405545132619</v>
      </c>
      <c r="J17" s="239">
        <f t="shared" ca="1" si="1"/>
        <v>6.5784731915024901</v>
      </c>
      <c r="K17" s="237"/>
      <c r="L17" s="239">
        <f>((D17*DATA!$D$23)/1000000)+((E17*DATA!$D$24)/1000000)</f>
        <v>7.6280159999999997</v>
      </c>
      <c r="M17" s="239">
        <f t="shared" si="2"/>
        <v>7.6280159999999997</v>
      </c>
      <c r="N17" s="239">
        <f t="shared" ca="1" si="6"/>
        <v>1.0495428084975096</v>
      </c>
      <c r="O17" s="238">
        <f>1/(1+'[91]Asumsi I'!$C$3)^(KKF!A17)</f>
        <v>0.32197323659069599</v>
      </c>
      <c r="P17" s="239">
        <f t="shared" ca="1" si="7"/>
        <v>0.33792469499243216</v>
      </c>
      <c r="Q17" s="239">
        <f t="shared" ca="1" si="9"/>
        <v>-19.579931501549364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5280</v>
      </c>
      <c r="D18" s="239">
        <f t="shared" si="5"/>
        <v>880</v>
      </c>
      <c r="E18" s="239">
        <f t="shared" si="0"/>
        <v>4400</v>
      </c>
      <c r="F18" s="237"/>
      <c r="G18" s="241">
        <f ca="1">DATA!$D$11/1000000</f>
        <v>0.7254988937700001</v>
      </c>
      <c r="H18" s="241">
        <f>C18*DATA!$D$5/1000000</f>
        <v>5.7241802422811636</v>
      </c>
      <c r="I18" s="241">
        <f>(C18*DATA!$D$5*DATA!$D$7)/1000000</f>
        <v>0.12879405545132619</v>
      </c>
      <c r="J18" s="239">
        <f t="shared" ca="1" si="1"/>
        <v>6.5784731915024901</v>
      </c>
      <c r="K18" s="237"/>
      <c r="L18" s="239">
        <f>((D18*DATA!$D$23)/1000000)+((E18*DATA!$D$24)/1000000)</f>
        <v>7.6280159999999997</v>
      </c>
      <c r="M18" s="239">
        <f t="shared" si="2"/>
        <v>7.6280159999999997</v>
      </c>
      <c r="N18" s="239">
        <f t="shared" ca="1" si="6"/>
        <v>1.0495428084975096</v>
      </c>
      <c r="O18" s="238">
        <f>1/(1+'[91]Asumsi I'!$C$3)^(KKF!A18)</f>
        <v>0.28747610409883567</v>
      </c>
      <c r="P18" s="239">
        <f t="shared" ca="1" si="7"/>
        <v>0.30171847767181442</v>
      </c>
      <c r="Q18" s="239">
        <f t="shared" ca="1" si="9"/>
        <v>-19.278213023877548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5280</v>
      </c>
      <c r="D19" s="239">
        <f t="shared" si="5"/>
        <v>880</v>
      </c>
      <c r="E19" s="239">
        <f t="shared" si="0"/>
        <v>4400</v>
      </c>
      <c r="F19" s="237"/>
      <c r="G19" s="241">
        <f ca="1">DATA!$D$11/1000000</f>
        <v>0.7254988937700001</v>
      </c>
      <c r="H19" s="241">
        <f>C19*DATA!$D$5/1000000</f>
        <v>5.7241802422811636</v>
      </c>
      <c r="I19" s="241">
        <f>(C19*DATA!$D$5*DATA!$D$7)/1000000</f>
        <v>0.12879405545132619</v>
      </c>
      <c r="J19" s="239">
        <f t="shared" ca="1" si="1"/>
        <v>6.5784731915024901</v>
      </c>
      <c r="K19" s="237"/>
      <c r="L19" s="239">
        <f>((D19*DATA!$D$23)/1000000)+((E19*DATA!$D$24)/1000000)</f>
        <v>7.6280159999999997</v>
      </c>
      <c r="M19" s="239">
        <f t="shared" si="2"/>
        <v>7.6280159999999997</v>
      </c>
      <c r="N19" s="239">
        <f t="shared" ca="1" si="6"/>
        <v>1.0495428084975096</v>
      </c>
      <c r="O19" s="238">
        <f>1/(1+'[91]Asumsi I'!$C$3)^(KKF!A19)</f>
        <v>0.25667509294538904</v>
      </c>
      <c r="P19" s="239">
        <f t="shared" ca="1" si="7"/>
        <v>0.26939149792126293</v>
      </c>
      <c r="Q19" s="239">
        <f t="shared" ca="1" si="9"/>
        <v>-19.008821525956286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5280</v>
      </c>
      <c r="D20" s="239">
        <f t="shared" si="5"/>
        <v>880</v>
      </c>
      <c r="E20" s="239">
        <f t="shared" si="0"/>
        <v>4400</v>
      </c>
      <c r="F20" s="237"/>
      <c r="G20" s="241">
        <f ca="1">DATA!$D$11/1000000</f>
        <v>0.7254988937700001</v>
      </c>
      <c r="H20" s="241">
        <f>C20*DATA!$D$5/1000000</f>
        <v>5.7241802422811636</v>
      </c>
      <c r="I20" s="241">
        <f>(C20*DATA!$D$5*DATA!$D$7)/1000000</f>
        <v>0.12879405545132619</v>
      </c>
      <c r="J20" s="239">
        <f t="shared" ca="1" si="1"/>
        <v>6.5784731915024901</v>
      </c>
      <c r="K20" s="237"/>
      <c r="L20" s="239">
        <f>((D20*DATA!$D$23)/1000000)+((E20*DATA!$D$24)/1000000)</f>
        <v>7.6280159999999997</v>
      </c>
      <c r="M20" s="239">
        <f t="shared" si="2"/>
        <v>7.6280159999999997</v>
      </c>
      <c r="N20" s="239">
        <f t="shared" ca="1" si="6"/>
        <v>1.0495428084975096</v>
      </c>
      <c r="O20" s="238">
        <f>1/(1+'[91]Asumsi I'!$C$3)^(KKF!A20)</f>
        <v>0.22917419012981158</v>
      </c>
      <c r="P20" s="239">
        <f t="shared" ca="1" si="7"/>
        <v>0.2405281231439847</v>
      </c>
      <c r="Q20" s="239">
        <f t="shared" ca="1" si="9"/>
        <v>-18.768293402812301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5280</v>
      </c>
      <c r="D21" s="239">
        <f t="shared" si="5"/>
        <v>880</v>
      </c>
      <c r="E21" s="239">
        <f t="shared" si="0"/>
        <v>4400</v>
      </c>
      <c r="F21" s="237"/>
      <c r="G21" s="241">
        <f ca="1">DATA!$D$11/1000000</f>
        <v>0.7254988937700001</v>
      </c>
      <c r="H21" s="241">
        <f>C21*DATA!$D$5/1000000</f>
        <v>5.7241802422811636</v>
      </c>
      <c r="I21" s="241">
        <f>(C21*DATA!$D$5*DATA!$D$7)/1000000</f>
        <v>0.12879405545132619</v>
      </c>
      <c r="J21" s="239">
        <f t="shared" ca="1" si="1"/>
        <v>6.5784731915024901</v>
      </c>
      <c r="K21" s="237"/>
      <c r="L21" s="239">
        <f>((D21*DATA!$D$23)/1000000)+((E21*DATA!$D$24)/1000000)</f>
        <v>7.6280159999999997</v>
      </c>
      <c r="M21" s="239">
        <f t="shared" si="2"/>
        <v>7.6280159999999997</v>
      </c>
      <c r="N21" s="239">
        <f t="shared" ca="1" si="6"/>
        <v>1.0495428084975096</v>
      </c>
      <c r="O21" s="238">
        <f>1/(1+'[91]Asumsi I'!$C$3)^(KKF!A21)</f>
        <v>0.20461981261590317</v>
      </c>
      <c r="P21" s="239">
        <f t="shared" ca="1" si="7"/>
        <v>0.21475725280712915</v>
      </c>
      <c r="Q21" s="239">
        <f t="shared" ca="1" si="9"/>
        <v>-18.553536150005172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5280</v>
      </c>
      <c r="D22" s="239">
        <f t="shared" si="5"/>
        <v>880</v>
      </c>
      <c r="E22" s="239">
        <f t="shared" si="0"/>
        <v>4400</v>
      </c>
      <c r="F22" s="237"/>
      <c r="G22" s="241">
        <f ca="1">DATA!$D$11/1000000</f>
        <v>0.7254988937700001</v>
      </c>
      <c r="H22" s="241">
        <f>C22*DATA!$D$5/1000000</f>
        <v>5.7241802422811636</v>
      </c>
      <c r="I22" s="241">
        <f>(C22*DATA!$D$5*DATA!$D$7)/1000000</f>
        <v>0.12879405545132619</v>
      </c>
      <c r="J22" s="239">
        <f t="shared" ca="1" si="1"/>
        <v>6.5784731915024901</v>
      </c>
      <c r="K22" s="237"/>
      <c r="L22" s="239">
        <f>((D22*DATA!$D$23)/1000000)+((E22*DATA!$D$24)/1000000)</f>
        <v>7.6280159999999997</v>
      </c>
      <c r="M22" s="239">
        <f t="shared" si="2"/>
        <v>7.6280159999999997</v>
      </c>
      <c r="N22" s="239">
        <f t="shared" ca="1" si="6"/>
        <v>1.0495428084975096</v>
      </c>
      <c r="O22" s="238">
        <f>1/(1+'[91]Asumsi I'!$C$3)^(KKF!A22)</f>
        <v>0.18269626126419927</v>
      </c>
      <c r="P22" s="239">
        <f t="shared" ca="1" si="7"/>
        <v>0.19174754714922249</v>
      </c>
      <c r="Q22" s="239">
        <f t="shared" ca="1" si="9"/>
        <v>-18.361788602855949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5280</v>
      </c>
      <c r="D23" s="239">
        <f t="shared" si="5"/>
        <v>880</v>
      </c>
      <c r="E23" s="239">
        <f t="shared" si="0"/>
        <v>4400</v>
      </c>
      <c r="F23" s="237"/>
      <c r="G23" s="241">
        <f ca="1">DATA!$D$11/1000000</f>
        <v>0.7254988937700001</v>
      </c>
      <c r="H23" s="241">
        <f>C23*DATA!$D$5/1000000</f>
        <v>5.7241802422811636</v>
      </c>
      <c r="I23" s="241">
        <f>(C23*DATA!$D$5*DATA!$D$7)/1000000</f>
        <v>0.12879405545132619</v>
      </c>
      <c r="J23" s="239">
        <f t="shared" ca="1" si="1"/>
        <v>6.5784731915024901</v>
      </c>
      <c r="K23" s="237"/>
      <c r="L23" s="239">
        <f>((D23*DATA!$D$23)/1000000)+((E23*DATA!$D$24)/1000000)</f>
        <v>7.6280159999999997</v>
      </c>
      <c r="M23" s="239">
        <f t="shared" si="2"/>
        <v>7.6280159999999997</v>
      </c>
      <c r="N23" s="239">
        <f t="shared" ca="1" si="6"/>
        <v>1.0495428084975096</v>
      </c>
      <c r="O23" s="238">
        <f>1/(1+'[91]Asumsi I'!$C$3)^(KKF!A23)</f>
        <v>0.16312166184303503</v>
      </c>
      <c r="P23" s="239">
        <f t="shared" ca="1" si="7"/>
        <v>0.17120316709752004</v>
      </c>
      <c r="Q23" s="239">
        <f t="shared" ca="1" si="9"/>
        <v>-18.190585435758429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5280</v>
      </c>
      <c r="D24" s="239">
        <f t="shared" si="5"/>
        <v>880</v>
      </c>
      <c r="E24" s="239">
        <f t="shared" si="0"/>
        <v>4400</v>
      </c>
      <c r="F24" s="237"/>
      <c r="G24" s="241">
        <f ca="1">DATA!$D$11/1000000</f>
        <v>0.7254988937700001</v>
      </c>
      <c r="H24" s="241">
        <f>C24*DATA!$D$5/1000000</f>
        <v>5.7241802422811636</v>
      </c>
      <c r="I24" s="241">
        <f>(C24*DATA!$D$5*DATA!$D$7)/1000000</f>
        <v>0.12879405545132619</v>
      </c>
      <c r="J24" s="239">
        <f t="shared" ca="1" si="1"/>
        <v>6.5784731915024901</v>
      </c>
      <c r="K24" s="237"/>
      <c r="L24" s="239">
        <f>((D24*DATA!$D$23)/1000000)+((E24*DATA!$D$24)/1000000)</f>
        <v>7.6280159999999997</v>
      </c>
      <c r="M24" s="239">
        <f t="shared" si="2"/>
        <v>7.6280159999999997</v>
      </c>
      <c r="N24" s="239">
        <f t="shared" ca="1" si="6"/>
        <v>1.0495428084975096</v>
      </c>
      <c r="O24" s="238">
        <f>1/(1+'[91]Asumsi I'!$C$3)^(KKF!A24)</f>
        <v>0.14564434093128129</v>
      </c>
      <c r="P24" s="239">
        <f t="shared" ca="1" si="7"/>
        <v>0.15285997062278575</v>
      </c>
      <c r="Q24" s="239">
        <f t="shared" ca="1" si="9"/>
        <v>-18.037725465135644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5280</v>
      </c>
      <c r="D25" s="239">
        <f t="shared" si="5"/>
        <v>880</v>
      </c>
      <c r="E25" s="239">
        <f t="shared" si="0"/>
        <v>4400</v>
      </c>
      <c r="F25" s="237"/>
      <c r="G25" s="241">
        <f ca="1">DATA!$D$11/1000000</f>
        <v>0.7254988937700001</v>
      </c>
      <c r="H25" s="241">
        <f>C25*DATA!$D$5/1000000</f>
        <v>5.7241802422811636</v>
      </c>
      <c r="I25" s="241">
        <f>(C25*DATA!$D$5*DATA!$D$7)/1000000</f>
        <v>0.12879405545132619</v>
      </c>
      <c r="J25" s="239">
        <f t="shared" ca="1" si="1"/>
        <v>6.5784731915024901</v>
      </c>
      <c r="K25" s="237"/>
      <c r="L25" s="239">
        <f>((D25*DATA!$D$23)/1000000)+((E25*DATA!$D$24)/1000000)</f>
        <v>7.6280159999999997</v>
      </c>
      <c r="M25" s="239">
        <f t="shared" si="2"/>
        <v>7.6280159999999997</v>
      </c>
      <c r="N25" s="239">
        <f t="shared" ca="1" si="6"/>
        <v>1.0495428084975096</v>
      </c>
      <c r="O25" s="238">
        <f>1/(1+'[91]Asumsi I'!$C$3)^(KKF!A25)</f>
        <v>0.13003959011721541</v>
      </c>
      <c r="P25" s="239">
        <f t="shared" ca="1" si="7"/>
        <v>0.13648211662748727</v>
      </c>
      <c r="Q25" s="239">
        <f t="shared" ca="1" si="9"/>
        <v>-17.901243348508157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5280</v>
      </c>
      <c r="D26" s="239">
        <f t="shared" si="5"/>
        <v>880</v>
      </c>
      <c r="E26" s="239">
        <f t="shared" si="0"/>
        <v>4400</v>
      </c>
      <c r="F26" s="237"/>
      <c r="G26" s="241">
        <f ca="1">DATA!$D$11/1000000</f>
        <v>0.7254988937700001</v>
      </c>
      <c r="H26" s="241">
        <f>C26*DATA!$D$5/1000000</f>
        <v>5.7241802422811636</v>
      </c>
      <c r="I26" s="241">
        <f>(C26*DATA!$D$5*DATA!$D$7)/1000000</f>
        <v>0.12879405545132619</v>
      </c>
      <c r="J26" s="239">
        <f t="shared" ca="1" si="1"/>
        <v>6.5784731915024901</v>
      </c>
      <c r="K26" s="237"/>
      <c r="L26" s="239">
        <f>((D26*DATA!$D$23)/1000000)+((E26*DATA!$D$24)/1000000)</f>
        <v>7.6280159999999997</v>
      </c>
      <c r="M26" s="239">
        <f t="shared" si="2"/>
        <v>7.6280159999999997</v>
      </c>
      <c r="N26" s="239">
        <f t="shared" ca="1" si="6"/>
        <v>1.0495428084975096</v>
      </c>
      <c r="O26" s="238">
        <f>1/(1+'[91]Asumsi I'!$C$3)^(KKF!A26)</f>
        <v>0.1161067768903709</v>
      </c>
      <c r="P26" s="239">
        <f t="shared" ca="1" si="7"/>
        <v>0.12185903270311362</v>
      </c>
      <c r="Q26" s="239">
        <f t="shared" ca="1" si="9"/>
        <v>-17.779384315805043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5280</v>
      </c>
      <c r="D27" s="239">
        <f t="shared" si="5"/>
        <v>880</v>
      </c>
      <c r="E27" s="239">
        <f t="shared" si="0"/>
        <v>4400</v>
      </c>
      <c r="F27" s="237"/>
      <c r="G27" s="241">
        <f ca="1">DATA!$D$11/1000000</f>
        <v>0.7254988937700001</v>
      </c>
      <c r="H27" s="241">
        <f>C27*DATA!$D$5/1000000</f>
        <v>5.7241802422811636</v>
      </c>
      <c r="I27" s="241">
        <f>(C27*DATA!$D$5*DATA!$D$7)/1000000</f>
        <v>0.12879405545132619</v>
      </c>
      <c r="J27" s="239">
        <f t="shared" ca="1" si="1"/>
        <v>6.5784731915024901</v>
      </c>
      <c r="K27" s="237"/>
      <c r="L27" s="239">
        <f>((D27*DATA!$D$23)/1000000)+((E27*DATA!$D$24)/1000000)</f>
        <v>7.6280159999999997</v>
      </c>
      <c r="M27" s="239">
        <f t="shared" si="2"/>
        <v>7.6280159999999997</v>
      </c>
      <c r="N27" s="239">
        <f t="shared" ca="1" si="6"/>
        <v>1.0495428084975096</v>
      </c>
      <c r="O27" s="238">
        <f>1/(1+'[91]Asumsi I'!$C$3)^(KKF!A27)</f>
        <v>0.1036667650806883</v>
      </c>
      <c r="P27" s="239">
        <f t="shared" ca="1" si="7"/>
        <v>0.10880270777063715</v>
      </c>
      <c r="Q27" s="239">
        <f t="shared" ca="1" si="9"/>
        <v>-17.670581608034407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5280</v>
      </c>
      <c r="D28" s="239">
        <f t="shared" si="5"/>
        <v>880</v>
      </c>
      <c r="E28" s="239">
        <f t="shared" si="0"/>
        <v>4400</v>
      </c>
      <c r="F28" s="237"/>
      <c r="G28" s="241">
        <f ca="1">DATA!$D$11/1000000</f>
        <v>0.7254988937700001</v>
      </c>
      <c r="H28" s="241">
        <f>C28*DATA!$D$5/1000000</f>
        <v>5.7241802422811636</v>
      </c>
      <c r="I28" s="241">
        <f>(C28*DATA!$D$5*DATA!$D$7)/1000000</f>
        <v>0.12879405545132619</v>
      </c>
      <c r="J28" s="239">
        <f t="shared" ca="1" si="1"/>
        <v>6.5784731915024901</v>
      </c>
      <c r="K28" s="237"/>
      <c r="L28" s="239">
        <f>((D28*DATA!$D$23)/1000000)+((E28*DATA!$D$24)/1000000)</f>
        <v>7.6280159999999997</v>
      </c>
      <c r="M28" s="239">
        <f t="shared" si="2"/>
        <v>7.6280159999999997</v>
      </c>
      <c r="N28" s="239">
        <f t="shared" ca="1" si="6"/>
        <v>1.0495428084975096</v>
      </c>
      <c r="O28" s="238">
        <f>1/(1+'[91]Asumsi I'!$C$3)^(KKF!A28)</f>
        <v>9.2559611679185971E-2</v>
      </c>
      <c r="P28" s="239">
        <f t="shared" ca="1" si="7"/>
        <v>9.7145274795211733E-2</v>
      </c>
      <c r="Q28" s="239">
        <f t="shared" ca="1" si="9"/>
        <v>-17.573436333239194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5280</v>
      </c>
      <c r="D29" s="239">
        <f t="shared" si="5"/>
        <v>880</v>
      </c>
      <c r="E29" s="239">
        <f t="shared" si="0"/>
        <v>4400</v>
      </c>
      <c r="F29" s="237"/>
      <c r="G29" s="241">
        <f ca="1">DATA!$D$11/1000000</f>
        <v>0.7254988937700001</v>
      </c>
      <c r="H29" s="241">
        <f>C29*DATA!$D$5/1000000</f>
        <v>5.7241802422811636</v>
      </c>
      <c r="I29" s="241">
        <f>(C29*DATA!$D$5*DATA!$D$7)/1000000</f>
        <v>0.12879405545132619</v>
      </c>
      <c r="J29" s="239">
        <f t="shared" ca="1" si="1"/>
        <v>6.5784731915024901</v>
      </c>
      <c r="K29" s="237"/>
      <c r="L29" s="239">
        <f>((D29*DATA!$D$23)/1000000)+((E29*DATA!$D$24)/1000000)</f>
        <v>7.6280159999999997</v>
      </c>
      <c r="M29" s="239">
        <f t="shared" si="2"/>
        <v>7.6280159999999997</v>
      </c>
      <c r="N29" s="239">
        <f t="shared" ca="1" si="6"/>
        <v>1.0495428084975096</v>
      </c>
      <c r="O29" s="238">
        <f>1/(1+'[91]Asumsi I'!$C$3)^(KKF!A29)</f>
        <v>8.2642510427844609E-2</v>
      </c>
      <c r="P29" s="239">
        <f t="shared" ca="1" si="7"/>
        <v>8.6736852495724756E-2</v>
      </c>
      <c r="Q29" s="239">
        <f t="shared" ca="1" si="9"/>
        <v>-17.486699480743468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5280</v>
      </c>
      <c r="D30" s="239">
        <f t="shared" si="5"/>
        <v>880</v>
      </c>
      <c r="E30" s="239">
        <f t="shared" si="0"/>
        <v>4400</v>
      </c>
      <c r="F30" s="237"/>
      <c r="G30" s="241">
        <f ca="1">DATA!$D$11/1000000</f>
        <v>0.7254988937700001</v>
      </c>
      <c r="H30" s="241">
        <f>C30*DATA!$D$5/1000000</f>
        <v>5.7241802422811636</v>
      </c>
      <c r="I30" s="241">
        <f>(C30*DATA!$D$5*DATA!$D$7)/1000000</f>
        <v>0.12879405545132619</v>
      </c>
      <c r="J30" s="239">
        <f t="shared" ca="1" si="1"/>
        <v>6.5784731915024901</v>
      </c>
      <c r="K30" s="237"/>
      <c r="L30" s="239">
        <f>((D30*DATA!$D$23)/1000000)+((E30*DATA!$D$24)/1000000)</f>
        <v>7.6280159999999997</v>
      </c>
      <c r="M30" s="239">
        <f t="shared" si="2"/>
        <v>7.6280159999999997</v>
      </c>
      <c r="N30" s="239">
        <f t="shared" ca="1" si="6"/>
        <v>1.0495428084975096</v>
      </c>
      <c r="O30" s="238">
        <f>1/(1+'[91]Asumsi I'!$C$3)^(KKF!A30)</f>
        <v>7.3787955739146982E-2</v>
      </c>
      <c r="P30" s="239">
        <f t="shared" ca="1" si="7"/>
        <v>7.7443618299754255E-2</v>
      </c>
      <c r="Q30" s="239">
        <f t="shared" ca="1" si="9"/>
        <v>-17.409255862443715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5280</v>
      </c>
      <c r="D31" s="239">
        <f t="shared" si="5"/>
        <v>880</v>
      </c>
      <c r="E31" s="239">
        <f t="shared" si="0"/>
        <v>4400</v>
      </c>
      <c r="F31" s="237"/>
      <c r="G31" s="241">
        <f ca="1">DATA!$D$11/1000000</f>
        <v>0.7254988937700001</v>
      </c>
      <c r="H31" s="241">
        <f>C31*DATA!$D$5/1000000</f>
        <v>5.7241802422811636</v>
      </c>
      <c r="I31" s="241">
        <f>(C31*DATA!$D$5*DATA!$D$7)/1000000</f>
        <v>0.12879405545132619</v>
      </c>
      <c r="J31" s="239">
        <f t="shared" ca="1" si="1"/>
        <v>6.5784731915024901</v>
      </c>
      <c r="K31" s="237"/>
      <c r="L31" s="239">
        <f>((D31*DATA!$D$23)/1000000)+((E31*DATA!$D$24)/1000000)</f>
        <v>7.6280159999999997</v>
      </c>
      <c r="M31" s="239">
        <f t="shared" si="2"/>
        <v>7.6280159999999997</v>
      </c>
      <c r="N31" s="239">
        <f t="shared" ca="1" si="6"/>
        <v>1.0495428084975096</v>
      </c>
      <c r="O31" s="238">
        <f>1/(1+'[91]Asumsi I'!$C$3)^(KKF!A31)</f>
        <v>6.5882103338524081E-2</v>
      </c>
      <c r="P31" s="239">
        <f t="shared" ca="1" si="7"/>
        <v>6.9146087767637712E-2</v>
      </c>
      <c r="Q31" s="239">
        <f ca="1">Q30+P31</f>
        <v>-17.340109774676076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5280</v>
      </c>
      <c r="D32" s="239">
        <f t="shared" si="5"/>
        <v>880</v>
      </c>
      <c r="E32" s="239">
        <f t="shared" si="0"/>
        <v>4400</v>
      </c>
      <c r="F32" s="237"/>
      <c r="G32" s="241">
        <f ca="1">DATA!$D$11/1000000</f>
        <v>0.7254988937700001</v>
      </c>
      <c r="H32" s="241">
        <f>C32*DATA!$D$5/1000000</f>
        <v>5.7241802422811636</v>
      </c>
      <c r="I32" s="241">
        <f>(C32*DATA!$D$5*DATA!$D$7)/1000000</f>
        <v>0.12879405545132619</v>
      </c>
      <c r="J32" s="239">
        <f t="shared" ca="1" si="1"/>
        <v>6.5784731915024901</v>
      </c>
      <c r="K32" s="237"/>
      <c r="L32" s="239">
        <f>((D32*DATA!$D$23)/1000000)+((E32*DATA!$D$24)/1000000)</f>
        <v>7.6280159999999997</v>
      </c>
      <c r="M32" s="239">
        <f t="shared" si="2"/>
        <v>7.6280159999999997</v>
      </c>
      <c r="N32" s="239">
        <f t="shared" ca="1" si="6"/>
        <v>1.0495428084975096</v>
      </c>
      <c r="O32" s="238">
        <f>1/(1+'[91]Asumsi I'!$C$3)^(KKF!A32)</f>
        <v>5.8823306552253637E-2</v>
      </c>
      <c r="P32" s="239">
        <f t="shared" ca="1" si="7"/>
        <v>6.1737578363962237E-2</v>
      </c>
      <c r="Q32" s="239">
        <f ca="1">Q31+P32</f>
        <v>-17.278372196312112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16" t="s">
        <v>1344</v>
      </c>
      <c r="G33" s="616"/>
      <c r="H33" s="616"/>
      <c r="I33" s="247"/>
      <c r="J33" s="248">
        <f ca="1">SUM(J7:J32)</f>
        <v>205.36425623498738</v>
      </c>
      <c r="K33" s="616" t="s">
        <v>1345</v>
      </c>
      <c r="L33" s="616"/>
      <c r="M33" s="248">
        <f>SUM(M7:M32)</f>
        <v>206.09274400000004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1346</v>
      </c>
      <c r="Q34" s="253">
        <f ca="1">+J7/N32</f>
        <v>38.971660913935992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1347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1348</v>
      </c>
      <c r="Q36" s="256">
        <f ca="1">M33/J33</f>
        <v>1.0035472958068179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998</v>
      </c>
      <c r="Q37" s="257">
        <f ca="1">+NPV(0.12,N7:N32)</f>
        <v>-15.42711803242153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999</v>
      </c>
      <c r="Q38" s="258">
        <f ca="1">IRR(N7:N32,DATA!D4)</f>
        <v>2.1777327574570293E-3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42" priority="1" stopIfTrue="1" operator="greaterThanOrEqual">
      <formula>$F$7</formula>
    </cfRule>
    <cfRule type="cellIs" dxfId="41" priority="2" stopIfTrue="1" operator="lessThan">
      <formula>$F$7</formula>
    </cfRule>
  </conditionalFormatting>
  <conditionalFormatting sqref="Q7:Q32">
    <cfRule type="cellIs" dxfId="40" priority="3" operator="lessThan">
      <formula>0</formula>
    </cfRule>
    <cfRule type="cellIs" dxfId="39" priority="4" operator="lessThan">
      <formula>0</formula>
    </cfRule>
    <cfRule type="cellIs" dxfId="38" priority="5" operator="lessThan">
      <formula>-6395.81</formula>
    </cfRule>
    <cfRule type="cellIs" dxfId="3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  <pageSetUpPr fitToPage="1"/>
  </sheetPr>
  <dimension ref="A1:V82"/>
  <sheetViews>
    <sheetView showGridLines="0" tabSelected="1" zoomScale="70" zoomScaleNormal="70" zoomScaleSheetLayoutView="70" workbookViewId="0">
      <pane ySplit="13" topLeftCell="A68" activePane="bottomLeft" state="frozen"/>
      <selection activeCell="H1093" sqref="H1093"/>
      <selection pane="bottomLeft" activeCell="J36" sqref="J36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4" customWidth="1"/>
    <col min="4" max="4" width="13.7109375" style="324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981</v>
      </c>
      <c r="D1" s="262"/>
      <c r="U1" s="259"/>
    </row>
    <row r="2" spans="1:22">
      <c r="C2" s="261" t="s">
        <v>1318</v>
      </c>
      <c r="D2" s="262"/>
      <c r="T2" s="267"/>
      <c r="U2" s="268" t="s">
        <v>1006</v>
      </c>
      <c r="V2" s="267"/>
    </row>
    <row r="3" spans="1:22">
      <c r="C3" s="261" t="s">
        <v>1410</v>
      </c>
      <c r="D3" s="262"/>
      <c r="O3" s="632" t="s">
        <v>1006</v>
      </c>
      <c r="P3" s="632"/>
      <c r="Q3" s="269"/>
      <c r="T3" s="267"/>
      <c r="U3" s="268" t="s">
        <v>1011</v>
      </c>
      <c r="V3" s="267"/>
    </row>
    <row r="4" spans="1:22" ht="15.75" customHeight="1">
      <c r="B4" s="633" t="s">
        <v>993</v>
      </c>
      <c r="C4" s="633"/>
      <c r="D4" s="633"/>
      <c r="E4" s="633"/>
      <c r="F4" s="633"/>
      <c r="G4" s="633"/>
      <c r="H4" s="633"/>
      <c r="I4" s="633"/>
      <c r="J4" s="633"/>
      <c r="K4" s="633"/>
      <c r="O4" s="632"/>
      <c r="P4" s="632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1007</v>
      </c>
      <c r="F6" s="272" t="s">
        <v>9</v>
      </c>
      <c r="G6" s="554" t="s">
        <v>1625</v>
      </c>
      <c r="H6" s="554"/>
      <c r="I6" s="554"/>
      <c r="J6" s="554"/>
      <c r="K6" s="554"/>
      <c r="T6" s="267"/>
      <c r="U6" s="268"/>
      <c r="V6" s="267"/>
    </row>
    <row r="7" spans="1:22">
      <c r="C7" s="270"/>
      <c r="D7" s="262"/>
      <c r="E7" s="271" t="s">
        <v>1008</v>
      </c>
      <c r="F7" s="272" t="s">
        <v>9</v>
      </c>
      <c r="G7" s="431" t="s">
        <v>1626</v>
      </c>
      <c r="H7" s="429"/>
      <c r="I7" s="429"/>
      <c r="J7" s="432"/>
      <c r="K7" s="430"/>
      <c r="T7" s="267"/>
      <c r="U7" s="268"/>
      <c r="V7" s="267"/>
    </row>
    <row r="8" spans="1:22">
      <c r="C8" s="270"/>
      <c r="D8" s="262"/>
      <c r="E8" s="271" t="s">
        <v>1009</v>
      </c>
      <c r="F8" s="272" t="s">
        <v>9</v>
      </c>
      <c r="G8" s="388" t="s">
        <v>1409</v>
      </c>
      <c r="J8" s="273"/>
      <c r="T8" s="267"/>
      <c r="U8" s="268"/>
      <c r="V8" s="267"/>
    </row>
    <row r="9" spans="1:22">
      <c r="C9" s="270"/>
      <c r="D9" s="262"/>
      <c r="E9" s="271" t="s">
        <v>1010</v>
      </c>
      <c r="F9" s="272" t="s">
        <v>9</v>
      </c>
      <c r="G9" s="271" t="s">
        <v>1512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35" t="s">
        <v>0</v>
      </c>
      <c r="C11" s="637" t="s">
        <v>1</v>
      </c>
      <c r="D11" s="640" t="s">
        <v>32</v>
      </c>
      <c r="E11" s="640" t="s">
        <v>33</v>
      </c>
      <c r="F11" s="640" t="s">
        <v>2</v>
      </c>
      <c r="G11" s="642" t="s">
        <v>31</v>
      </c>
      <c r="H11" s="640" t="s">
        <v>3</v>
      </c>
      <c r="I11" s="640"/>
      <c r="J11" s="640"/>
      <c r="K11" s="647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36"/>
      <c r="C12" s="638"/>
      <c r="D12" s="641"/>
      <c r="E12" s="641"/>
      <c r="F12" s="641"/>
      <c r="G12" s="643"/>
      <c r="H12" s="645" t="s">
        <v>36</v>
      </c>
      <c r="I12" s="645" t="s">
        <v>5</v>
      </c>
      <c r="J12" s="641" t="s">
        <v>37</v>
      </c>
      <c r="K12" s="648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36"/>
      <c r="C13" s="639"/>
      <c r="D13" s="641"/>
      <c r="E13" s="641"/>
      <c r="F13" s="641"/>
      <c r="G13" s="644"/>
      <c r="H13" s="646"/>
      <c r="I13" s="646"/>
      <c r="J13" s="641"/>
      <c r="K13" s="648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>
      <c r="A15" s="259" t="e">
        <f>IF(AND(C15=0,#REF!=0,#REF!=0),"BLANKS",1)</f>
        <v>#REF!</v>
      </c>
      <c r="B15" s="471" t="s">
        <v>470</v>
      </c>
      <c r="C15" s="472" t="s">
        <v>1572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389"/>
      <c r="G15" s="390">
        <f ca="1">IF(ISERROR(OFFSET('HARGA SATUAN'!$I$6,MATCH(RAB!C15,'HARGA SATUAN'!$C$7:$C$1492,0),0)),0,OFFSET('HARGA SATUAN'!$I$6,MATCH(RAB!C15,'HARGA SATUAN'!$C$7:$C$1492,0),0))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16" ca="1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90" customFormat="1">
      <c r="A16" s="259" t="e">
        <f>IF(AND(C16=0,#REF!=0,#REF!=0),"BLANKS",1)</f>
        <v>#REF!</v>
      </c>
      <c r="B16" s="475"/>
      <c r="C16" s="433"/>
      <c r="D16" s="281"/>
      <c r="E16" s="282" t="str">
        <f ca="1">IF(B16="+","Unit",IF(ISERROR(OFFSET('HARGA SATUAN'!$E$6,MATCH(RAB!C16,'HARGA SATUAN'!$C$7:$C$1492,0),0)),"",OFFSET('HARGA SATUAN'!$E$6,MATCH(RAB!C16,'HARGA SATUAN'!$C$7:$C$1492,0),0)))</f>
        <v/>
      </c>
      <c r="F16" s="389"/>
      <c r="G16" s="390">
        <f ca="1">IF(ISERROR(OFFSET('HARGA SATUAN'!$I$6,MATCH(RAB!C16,'HARGA SATUAN'!$C$7:$C$1492,0),0)),0,OFFSET('HARGA SATUAN'!$I$6,MATCH(RAB!C16,'HARGA SATUAN'!$C$7:$C$1492,0),0))</f>
        <v>0</v>
      </c>
      <c r="H16" s="284">
        <f t="shared" si="0"/>
        <v>0</v>
      </c>
      <c r="I16" s="284">
        <f t="shared" si="1"/>
        <v>0</v>
      </c>
      <c r="J16" s="284">
        <f t="shared" si="2"/>
        <v>0</v>
      </c>
      <c r="K16" s="285">
        <f t="shared" si="3"/>
        <v>0</v>
      </c>
      <c r="L16" s="289"/>
      <c r="M16" s="289"/>
      <c r="N16" s="289"/>
      <c r="O16" s="286"/>
      <c r="P16" s="286"/>
      <c r="Q16" s="267"/>
      <c r="R16" s="259"/>
      <c r="S16" s="287"/>
      <c r="T16" s="264"/>
      <c r="U16" s="264"/>
      <c r="V16" s="264"/>
    </row>
    <row r="17" spans="1:22" s="290" customFormat="1">
      <c r="A17" s="259" t="e">
        <f>IF(AND(C17=0,#REF!=0,#REF!=0),"BLANKS",1)</f>
        <v>#REF!</v>
      </c>
      <c r="B17" s="475"/>
      <c r="C17" s="433"/>
      <c r="D17" s="281" t="str">
        <f ca="1">IF(ISERROR(OFFSET('HARGA SATUAN'!$D$6,MATCH(RAB!C17,'HARGA SATUAN'!$C$7:$C$1492,0),0)),"",OFFSET('HARGA SATUAN'!$D$6,MATCH(RAB!C17,'HARGA SATUAN'!$C$7:$C$1492,0),0))</f>
        <v/>
      </c>
      <c r="E17" s="282" t="str">
        <f ca="1">IF(B17="+","Unit",IF(ISERROR(OFFSET('HARGA SATUAN'!$E$6,MATCH(RAB!C17,'HARGA SATUAN'!$C$7:$C$1492,0),0)),"",OFFSET('HARGA SATUAN'!$E$6,MATCH(RAB!C17,'HARGA SATUAN'!$C$7:$C$1492,0),0)))</f>
        <v/>
      </c>
      <c r="F17" s="389"/>
      <c r="G17" s="390">
        <f ca="1">IF(ISERROR(OFFSET('HARGA SATUAN'!$I$6,MATCH(RAB!C17,'HARGA SATUAN'!$C$7:$C$1492,0),0)),0,OFFSET('HARGA SATUAN'!$I$6,MATCH(RAB!C17,'HARGA SATUAN'!$C$7:$C$1492,0),0))</f>
        <v>0</v>
      </c>
      <c r="H17" s="284">
        <f t="shared" ref="H17:H58" ca="1" si="4">IF(OR(D17="MDU",D17="MDU-KD"),(IF($O$3="RAB NON MDU","PLN KD",G17*F17)),0)</f>
        <v>0</v>
      </c>
      <c r="I17" s="284">
        <f t="shared" ref="I17:I58" ca="1" si="5">IF(D17="HDW",G17*F17,0)</f>
        <v>0</v>
      </c>
      <c r="J17" s="284">
        <f t="shared" ref="J17:J58" ca="1" si="6">IF(D17="JASA",G17*F17,0)</f>
        <v>0</v>
      </c>
      <c r="K17" s="285">
        <f t="shared" ref="K17:K58" ca="1" si="7">SUM(H17:J17)</f>
        <v>0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>
      <c r="A18" s="259"/>
      <c r="B18" s="475"/>
      <c r="C18" s="433"/>
      <c r="D18" s="281"/>
      <c r="E18" s="282"/>
      <c r="F18" s="389"/>
      <c r="G18" s="390">
        <f ca="1">IF(ISERROR(OFFSET('HARGA SATUAN'!$I$6,MATCH(RAB!C18,'HARGA SATUAN'!$C$7:$C$1492,0),0)),0,OFFSET('HARGA SATUAN'!$I$6,MATCH(RAB!C18,'HARGA SATUAN'!$C$7:$C$1492,0),0))</f>
        <v>0</v>
      </c>
      <c r="H18" s="284">
        <f t="shared" si="4"/>
        <v>0</v>
      </c>
      <c r="I18" s="284">
        <f t="shared" si="5"/>
        <v>0</v>
      </c>
      <c r="J18" s="284">
        <f t="shared" si="6"/>
        <v>0</v>
      </c>
      <c r="K18" s="285">
        <f t="shared" si="7"/>
        <v>0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 ht="28.5">
      <c r="A19" s="259" t="e">
        <f>IF(AND(C19=0,#REF!=0,#REF!=0),"BLANKS",1)</f>
        <v>#REF!</v>
      </c>
      <c r="B19" s="474" t="s">
        <v>495</v>
      </c>
      <c r="C19" s="470" t="s">
        <v>1573</v>
      </c>
      <c r="D19" s="281" t="str">
        <f ca="1">IF(ISERROR(OFFSET('HARGA SATUAN'!$D$6,MATCH(RAB!C19,'HARGA SATUAN'!$C$7:$C$1492,0),0)),"",OFFSET('HARGA SATUAN'!$D$6,MATCH(RAB!C19,'HARGA SATUAN'!$C$7:$C$1492,0),0))</f>
        <v/>
      </c>
      <c r="E19" s="282" t="str">
        <f ca="1">IF(B19="+","Unit",IF(ISERROR(OFFSET('HARGA SATUAN'!$E$6,MATCH(RAB!C19,'HARGA SATUAN'!$C$7:$C$1492,0),0)),"",OFFSET('HARGA SATUAN'!$E$6,MATCH(RAB!C19,'HARGA SATUAN'!$C$7:$C$1492,0),0)))</f>
        <v/>
      </c>
      <c r="F19" s="391"/>
      <c r="G19" s="390">
        <f ca="1">IF(ISERROR(OFFSET('HARGA SATUAN'!$I$6,MATCH(RAB!C19,'HARGA SATUAN'!$C$7:$C$1492,0),0)),0,OFFSET('HARGA SATUAN'!$I$6,MATCH(RAB!C19,'HARGA SATUAN'!$C$7:$C$1492,0),0))</f>
        <v>0</v>
      </c>
      <c r="H19" s="284">
        <f t="shared" ca="1" si="4"/>
        <v>0</v>
      </c>
      <c r="I19" s="284">
        <f t="shared" ca="1" si="5"/>
        <v>0</v>
      </c>
      <c r="J19" s="284">
        <f t="shared" ca="1" si="6"/>
        <v>0</v>
      </c>
      <c r="K19" s="285">
        <f t="shared" ca="1" si="7"/>
        <v>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>
      <c r="A20" s="259"/>
      <c r="B20" s="511">
        <v>1</v>
      </c>
      <c r="C20" s="512" t="s">
        <v>522</v>
      </c>
      <c r="D20" s="281" t="str">
        <f ca="1">IF(ISERROR(OFFSET('HARGA SATUAN'!$D$6,MATCH(RAB!C20,'HARGA SATUAN'!$C$7:$C$1492,0),0)),"",OFFSET('HARGA SATUAN'!$D$6,MATCH(RAB!C20,'HARGA SATUAN'!$C$7:$C$1492,0),0))</f>
        <v>MDU-KD</v>
      </c>
      <c r="E20" s="282" t="str">
        <f ca="1">IF(B20="+","Unit",IF(ISERROR(OFFSET('HARGA SATUAN'!$E$6,MATCH(RAB!C20,'HARGA SATUAN'!$C$7:$C$1492,0),0)),"",OFFSET('HARGA SATUAN'!$E$6,MATCH(RAB!C20,'HARGA SATUAN'!$C$7:$C$1492,0),0)))</f>
        <v>Bh</v>
      </c>
      <c r="F20" s="391">
        <v>1</v>
      </c>
      <c r="G20" s="390">
        <f ca="1">IF(ISERROR(OFFSET('HARGA SATUAN'!$I$6,MATCH(RAB!C20,'HARGA SATUAN'!$C$7:$C$1492,0),0)),0,OFFSET('HARGA SATUAN'!$I$6,MATCH(RAB!C20,'HARGA SATUAN'!$C$7:$C$1492,0),0))</f>
        <v>27845400</v>
      </c>
      <c r="H20" s="284">
        <f t="shared" ca="1" si="4"/>
        <v>27845400</v>
      </c>
      <c r="I20" s="284">
        <f t="shared" ca="1" si="5"/>
        <v>0</v>
      </c>
      <c r="J20" s="284">
        <f t="shared" ca="1" si="6"/>
        <v>0</v>
      </c>
      <c r="K20" s="285">
        <f t="shared" ca="1" si="7"/>
        <v>27845400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>
      <c r="A21" s="259" t="e">
        <f>IF(AND(C21=0,#REF!=0,#REF!=0),"BLANKS",1)</f>
        <v>#REF!</v>
      </c>
      <c r="B21" s="513">
        <v>2</v>
      </c>
      <c r="C21" s="512" t="s">
        <v>1627</v>
      </c>
      <c r="D21" s="281" t="str">
        <f ca="1">IF(ISERROR(OFFSET('HARGA SATUAN'!$D$6,MATCH(RAB!C21,'HARGA SATUAN'!$C$7:$C$1492,0),0)),"",OFFSET('HARGA SATUAN'!$D$6,MATCH(RAB!C21,'HARGA SATUAN'!$C$7:$C$1492,0),0))</f>
        <v/>
      </c>
      <c r="E21" s="282" t="str">
        <f ca="1">IF(B21="+","Unit",IF(ISERROR(OFFSET('HARGA SATUAN'!$E$6,MATCH(RAB!C21,'HARGA SATUAN'!$C$7:$C$1492,0),0)),"",OFFSET('HARGA SATUAN'!$E$6,MATCH(RAB!C21,'HARGA SATUAN'!$C$7:$C$1492,0),0)))</f>
        <v/>
      </c>
      <c r="F21" s="473"/>
      <c r="G21" s="390">
        <f ca="1">IF(ISERROR(OFFSET('HARGA SATUAN'!$I$6,MATCH(RAB!C21,'HARGA SATUAN'!$C$7:$C$1492,0),0)),0,OFFSET('HARGA SATUAN'!$I$6,MATCH(RAB!C21,'HARGA SATUAN'!$C$7:$C$1492,0),0))</f>
        <v>0</v>
      </c>
      <c r="H21" s="284">
        <f t="shared" ca="1" si="4"/>
        <v>0</v>
      </c>
      <c r="I21" s="284">
        <f t="shared" ca="1" si="5"/>
        <v>0</v>
      </c>
      <c r="J21" s="284">
        <f t="shared" ca="1" si="6"/>
        <v>0</v>
      </c>
      <c r="K21" s="285">
        <f t="shared" ca="1" si="7"/>
        <v>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>
      <c r="A22" s="259" t="e">
        <f>IF(AND(C22=0,#REF!=0,#REF!=0),"BLANKS",1)</f>
        <v>#REF!</v>
      </c>
      <c r="B22" s="513"/>
      <c r="C22" s="512" t="s">
        <v>55</v>
      </c>
      <c r="D22" s="281" t="str">
        <f ca="1">IF(ISERROR(OFFSET('HARGA SATUAN'!$D$6,MATCH(RAB!C22,'HARGA SATUAN'!$C$7:$C$1492,0),0)),"",OFFSET('HARGA SATUAN'!$D$6,MATCH(RAB!C22,'HARGA SATUAN'!$C$7:$C$1492,0),0))</f>
        <v>MDU-KD</v>
      </c>
      <c r="E22" s="282" t="str">
        <f ca="1">IF(B22="+","Unit",IF(ISERROR(OFFSET('HARGA SATUAN'!$E$6,MATCH(RAB!C22,'HARGA SATUAN'!$C$7:$C$1492,0),0)),"",OFFSET('HARGA SATUAN'!$E$6,MATCH(RAB!C22,'HARGA SATUAN'!$C$7:$C$1492,0),0)))</f>
        <v>Mtr</v>
      </c>
      <c r="F22" s="473">
        <v>2</v>
      </c>
      <c r="G22" s="390">
        <f ca="1">IF(ISERROR(OFFSET('HARGA SATUAN'!$I$6,MATCH(RAB!C22,'HARGA SATUAN'!$C$7:$C$1492,0),0)),0,OFFSET('HARGA SATUAN'!$I$6,MATCH(RAB!C22,'HARGA SATUAN'!$C$7:$C$1492,0),0))</f>
        <v>14200</v>
      </c>
      <c r="H22" s="284">
        <f t="shared" ca="1" si="4"/>
        <v>28400</v>
      </c>
      <c r="I22" s="284">
        <f t="shared" ca="1" si="5"/>
        <v>0</v>
      </c>
      <c r="J22" s="284">
        <f t="shared" ca="1" si="6"/>
        <v>0</v>
      </c>
      <c r="K22" s="285">
        <f t="shared" ca="1" si="7"/>
        <v>28400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>
      <c r="A23" s="259" t="e">
        <f>IF(AND(C23=0,C24=0,#REF!=0),"BLANKS",1)</f>
        <v>#REF!</v>
      </c>
      <c r="B23" s="511"/>
      <c r="C23" s="512" t="s">
        <v>1628</v>
      </c>
      <c r="D23" s="281" t="str">
        <f ca="1">IF(ISERROR(OFFSET('HARGA SATUAN'!$D$6,MATCH(RAB!C23,'HARGA SATUAN'!$C$7:$C$1492,0),0)),"",OFFSET('HARGA SATUAN'!$D$6,MATCH(RAB!C23,'HARGA SATUAN'!$C$7:$C$1492,0),0))</f>
        <v/>
      </c>
      <c r="E23" s="282" t="str">
        <f ca="1">IF(B23="+","Unit",IF(ISERROR(OFFSET('HARGA SATUAN'!$E$6,MATCH(RAB!C23,'HARGA SATUAN'!$C$7:$C$1492,0),0)),"",OFFSET('HARGA SATUAN'!$E$6,MATCH(RAB!C23,'HARGA SATUAN'!$C$7:$C$1492,0),0)))</f>
        <v/>
      </c>
      <c r="F23" s="502">
        <v>2</v>
      </c>
      <c r="G23" s="390">
        <f ca="1">IF(ISERROR(OFFSET('HARGA SATUAN'!$I$6,MATCH(RAB!C23,'HARGA SATUAN'!$C$7:$C$1492,0),0)),0,OFFSET('HARGA SATUAN'!$I$6,MATCH(RAB!C23,'HARGA SATUAN'!$C$7:$C$1492,0),0))</f>
        <v>0</v>
      </c>
      <c r="H23" s="284">
        <f t="shared" ca="1" si="4"/>
        <v>0</v>
      </c>
      <c r="I23" s="284">
        <f t="shared" ca="1" si="5"/>
        <v>0</v>
      </c>
      <c r="J23" s="284">
        <f t="shared" ca="1" si="6"/>
        <v>0</v>
      </c>
      <c r="K23" s="285">
        <f t="shared" ca="1" si="7"/>
        <v>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>
      <c r="A24" s="259" t="e">
        <f>IF(AND(C24=0,#REF!=0,#REF!=0),"BLANKS",1)</f>
        <v>#REF!</v>
      </c>
      <c r="B24" s="511">
        <v>3</v>
      </c>
      <c r="C24" s="512" t="s">
        <v>197</v>
      </c>
      <c r="D24" s="281" t="str">
        <f ca="1">IF(ISERROR(OFFSET('HARGA SATUAN'!$D$6,MATCH(RAB!C24,'HARGA SATUAN'!$C$7:$C$1492,0),0)),"",OFFSET('HARGA SATUAN'!$D$6,MATCH(RAB!C24,'HARGA SATUAN'!$C$7:$C$1492,0),0))</f>
        <v>HDW</v>
      </c>
      <c r="E24" s="282" t="str">
        <f ca="1">IF(B24="+","Unit",IF(ISERROR(OFFSET('HARGA SATUAN'!$E$6,MATCH(RAB!C24,'HARGA SATUAN'!$C$7:$C$1492,0),0)),"",OFFSET('HARGA SATUAN'!$E$6,MATCH(RAB!C24,'HARGA SATUAN'!$C$7:$C$1492,0),0)))</f>
        <v>Bh</v>
      </c>
      <c r="F24" s="502">
        <v>1</v>
      </c>
      <c r="G24" s="390">
        <f ca="1">IF(ISERROR(OFFSET('HARGA SATUAN'!$I$6,MATCH(RAB!C24,'HARGA SATUAN'!$C$7:$C$1492,0),0)),0,OFFSET('HARGA SATUAN'!$I$6,MATCH(RAB!C24,'HARGA SATUAN'!$C$7:$C$1492,0),0))</f>
        <v>87000</v>
      </c>
      <c r="H24" s="284">
        <f t="shared" ca="1" si="4"/>
        <v>0</v>
      </c>
      <c r="I24" s="284">
        <f t="shared" ca="1" si="5"/>
        <v>87000</v>
      </c>
      <c r="J24" s="284">
        <f t="shared" ca="1" si="6"/>
        <v>0</v>
      </c>
      <c r="K24" s="285">
        <f t="shared" ca="1" si="7"/>
        <v>87000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 ht="30">
      <c r="A25" s="259" t="e">
        <f>IF(AND(C25=0,C26=0,#REF!=0),"BLANKS",1)</f>
        <v>#REF!</v>
      </c>
      <c r="B25" s="511">
        <v>4</v>
      </c>
      <c r="C25" s="512" t="s">
        <v>166</v>
      </c>
      <c r="D25" s="281" t="str">
        <f ca="1">IF(ISERROR(OFFSET('HARGA SATUAN'!$D$6,MATCH(RAB!C25,'HARGA SATUAN'!$C$7:$C$1492,0),0)),"",OFFSET('HARGA SATUAN'!$D$6,MATCH(RAB!C25,'HARGA SATUAN'!$C$7:$C$1492,0),0))</f>
        <v>HDW</v>
      </c>
      <c r="E25" s="282" t="str">
        <f ca="1">IF(B25="+","Unit",IF(ISERROR(OFFSET('HARGA SATUAN'!$E$6,MATCH(RAB!C25,'HARGA SATUAN'!$C$7:$C$1492,0),0)),"",OFFSET('HARGA SATUAN'!$E$6,MATCH(RAB!C25,'HARGA SATUAN'!$C$7:$C$1492,0),0)))</f>
        <v>Bh</v>
      </c>
      <c r="F25" s="502">
        <v>2</v>
      </c>
      <c r="G25" s="390">
        <f ca="1">IF(ISERROR(OFFSET('HARGA SATUAN'!$I$6,MATCH(RAB!C25,'HARGA SATUAN'!$C$7:$C$1492,0),0)),0,OFFSET('HARGA SATUAN'!$I$6,MATCH(RAB!C25,'HARGA SATUAN'!$C$7:$C$1492,0),0))</f>
        <v>404600</v>
      </c>
      <c r="H25" s="284">
        <f t="shared" ca="1" si="4"/>
        <v>0</v>
      </c>
      <c r="I25" s="284">
        <f t="shared" ca="1" si="5"/>
        <v>809200</v>
      </c>
      <c r="J25" s="284">
        <f t="shared" ca="1" si="6"/>
        <v>0</v>
      </c>
      <c r="K25" s="285">
        <f t="shared" ca="1" si="7"/>
        <v>809200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>
      <c r="A26" s="259" t="e">
        <f>IF(AND(C26=0,#REF!=0,#REF!=0),"BLANKS",1)</f>
        <v>#REF!</v>
      </c>
      <c r="B26" s="511">
        <v>5</v>
      </c>
      <c r="C26" s="512" t="s">
        <v>174</v>
      </c>
      <c r="D26" s="281" t="str">
        <f ca="1">IF(ISERROR(OFFSET('HARGA SATUAN'!$D$6,MATCH(RAB!C26,'HARGA SATUAN'!$C$7:$C$1492,0),0)),"",OFFSET('HARGA SATUAN'!$D$6,MATCH(RAB!C26,'HARGA SATUAN'!$C$7:$C$1492,0),0))</f>
        <v>HDW</v>
      </c>
      <c r="E26" s="282" t="str">
        <f ca="1">IF(B26="+","Unit",IF(ISERROR(OFFSET('HARGA SATUAN'!$E$6,MATCH(RAB!C26,'HARGA SATUAN'!$C$7:$C$1492,0),0)),"",OFFSET('HARGA SATUAN'!$E$6,MATCH(RAB!C26,'HARGA SATUAN'!$C$7:$C$1492,0),0)))</f>
        <v>Bh</v>
      </c>
      <c r="F26" s="504">
        <v>3</v>
      </c>
      <c r="G26" s="390">
        <f ca="1">IF(ISERROR(OFFSET('HARGA SATUAN'!$I$6,MATCH(RAB!C26,'HARGA SATUAN'!$C$7:$C$1492,0),0)),0,OFFSET('HARGA SATUAN'!$I$6,MATCH(RAB!C26,'HARGA SATUAN'!$C$7:$C$1492,0),0))</f>
        <v>15900</v>
      </c>
      <c r="H26" s="284">
        <f t="shared" ca="1" si="4"/>
        <v>0</v>
      </c>
      <c r="I26" s="284">
        <f t="shared" ca="1" si="5"/>
        <v>47700</v>
      </c>
      <c r="J26" s="284">
        <f t="shared" ca="1" si="6"/>
        <v>0</v>
      </c>
      <c r="K26" s="285">
        <f t="shared" ca="1" si="7"/>
        <v>47700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>
      <c r="A27" s="259" t="e">
        <f>IF(AND(C27=0,C28=0,#REF!=0),"BLANKS",1)</f>
        <v>#REF!</v>
      </c>
      <c r="B27" s="511">
        <v>6</v>
      </c>
      <c r="C27" s="512" t="s">
        <v>177</v>
      </c>
      <c r="D27" s="281" t="str">
        <f ca="1">IF(ISERROR(OFFSET('HARGA SATUAN'!$D$6,MATCH(RAB!C27,'HARGA SATUAN'!$C$7:$C$1492,0),0)),"",OFFSET('HARGA SATUAN'!$D$6,MATCH(RAB!C27,'HARGA SATUAN'!$C$7:$C$1492,0),0))</f>
        <v>HDW</v>
      </c>
      <c r="E27" s="282" t="str">
        <f ca="1">IF(B27="+","Unit",IF(ISERROR(OFFSET('HARGA SATUAN'!$E$6,MATCH(RAB!C27,'HARGA SATUAN'!$C$7:$C$1492,0),0)),"",OFFSET('HARGA SATUAN'!$E$6,MATCH(RAB!C27,'HARGA SATUAN'!$C$7:$C$1492,0),0)))</f>
        <v>Bh</v>
      </c>
      <c r="F27" s="502">
        <v>2</v>
      </c>
      <c r="G27" s="390">
        <f ca="1">IF(ISERROR(OFFSET('HARGA SATUAN'!$I$6,MATCH(RAB!C27,'HARGA SATUAN'!$C$7:$C$1492,0),0)),0,OFFSET('HARGA SATUAN'!$I$6,MATCH(RAB!C27,'HARGA SATUAN'!$C$7:$C$1492,0),0))</f>
        <v>17100</v>
      </c>
      <c r="H27" s="284">
        <f t="shared" ca="1" si="4"/>
        <v>0</v>
      </c>
      <c r="I27" s="284">
        <f t="shared" ca="1" si="5"/>
        <v>34200</v>
      </c>
      <c r="J27" s="284">
        <f t="shared" ca="1" si="6"/>
        <v>0</v>
      </c>
      <c r="K27" s="285">
        <f t="shared" ca="1" si="7"/>
        <v>34200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>
      <c r="A28" s="259" t="e">
        <f>IF(AND(C28=0,#REF!=0,#REF!=0),"BLANKS",1)</f>
        <v>#REF!</v>
      </c>
      <c r="B28" s="511">
        <v>7</v>
      </c>
      <c r="C28" s="433" t="s">
        <v>1530</v>
      </c>
      <c r="D28" s="281" t="str">
        <f ca="1">IF(ISERROR(OFFSET('HARGA SATUAN'!$D$6,MATCH(RAB!C28,'HARGA SATUAN'!$C$7:$C$1492,0),0)),"",OFFSET('HARGA SATUAN'!$D$6,MATCH(RAB!C28,'HARGA SATUAN'!$C$7:$C$1492,0),0))</f>
        <v>HDW</v>
      </c>
      <c r="E28" s="282" t="str">
        <f ca="1">IF(B28="+","Unit",IF(ISERROR(OFFSET('HARGA SATUAN'!$E$6,MATCH(RAB!C28,'HARGA SATUAN'!$C$7:$C$1492,0),0)),"",OFFSET('HARGA SATUAN'!$E$6,MATCH(RAB!C28,'HARGA SATUAN'!$C$7:$C$1492,0),0)))</f>
        <v>Bh</v>
      </c>
      <c r="F28" s="473">
        <v>4</v>
      </c>
      <c r="G28" s="390">
        <f ca="1">IF(ISERROR(OFFSET('HARGA SATUAN'!$I$6,MATCH(RAB!C28,'HARGA SATUAN'!$C$7:$C$1492,0),0)),0,OFFSET('HARGA SATUAN'!$I$6,MATCH(RAB!C28,'HARGA SATUAN'!$C$7:$C$1492,0),0))</f>
        <v>49000</v>
      </c>
      <c r="H28" s="284">
        <f t="shared" ca="1" si="4"/>
        <v>0</v>
      </c>
      <c r="I28" s="284">
        <f t="shared" ca="1" si="5"/>
        <v>196000</v>
      </c>
      <c r="J28" s="284">
        <f t="shared" ca="1" si="6"/>
        <v>0</v>
      </c>
      <c r="K28" s="285">
        <f t="shared" ca="1" si="7"/>
        <v>196000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>
      <c r="A29" s="259" t="e">
        <f>IF(AND(C29=0,C30=0,#REF!=0),"BLANKS",1)</f>
        <v>#REF!</v>
      </c>
      <c r="B29" s="511">
        <v>8</v>
      </c>
      <c r="C29" s="512" t="s">
        <v>139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Set</v>
      </c>
      <c r="F29" s="502">
        <v>1</v>
      </c>
      <c r="G29" s="390">
        <f ca="1">IF(ISERROR(OFFSET('HARGA SATUAN'!$I$6,MATCH(RAB!C29,'HARGA SATUAN'!$C$7:$C$1492,0),0)),0,OFFSET('HARGA SATUAN'!$I$6,MATCH(RAB!C29,'HARGA SATUAN'!$C$7:$C$1492,0),0))</f>
        <v>67800</v>
      </c>
      <c r="H29" s="284">
        <f t="shared" ca="1" si="4"/>
        <v>0</v>
      </c>
      <c r="I29" s="284">
        <f t="shared" ca="1" si="5"/>
        <v>67800</v>
      </c>
      <c r="J29" s="284">
        <f t="shared" ca="1" si="6"/>
        <v>0</v>
      </c>
      <c r="K29" s="285">
        <f t="shared" ca="1" si="7"/>
        <v>67800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>
      <c r="A30" s="259" t="e">
        <f>IF(AND(C30=0,#REF!=0,#REF!=0),"BLANKS",1)</f>
        <v>#REF!</v>
      </c>
      <c r="B30" s="511">
        <v>9</v>
      </c>
      <c r="C30" s="512" t="s">
        <v>22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Mtr</v>
      </c>
      <c r="F30" s="502">
        <v>2</v>
      </c>
      <c r="G30" s="390">
        <f ca="1">IF(ISERROR(OFFSET('HARGA SATUAN'!$I$6,MATCH(RAB!C30,'HARGA SATUAN'!$C$7:$C$1492,0),0)),0,OFFSET('HARGA SATUAN'!$I$6,MATCH(RAB!C30,'HARGA SATUAN'!$C$7:$C$1492,0),0))</f>
        <v>30000</v>
      </c>
      <c r="H30" s="284">
        <f t="shared" ca="1" si="4"/>
        <v>0</v>
      </c>
      <c r="I30" s="284">
        <f t="shared" ca="1" si="5"/>
        <v>60000</v>
      </c>
      <c r="J30" s="284">
        <f t="shared" ca="1" si="6"/>
        <v>0</v>
      </c>
      <c r="K30" s="285">
        <f t="shared" ca="1" si="7"/>
        <v>60000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>
      <c r="A31" s="259" t="e">
        <f>IF(AND(C31=0,C32=0,#REF!=0),"BLANKS",1)</f>
        <v>#REF!</v>
      </c>
      <c r="B31" s="511">
        <v>10</v>
      </c>
      <c r="C31" s="512" t="s">
        <v>771</v>
      </c>
      <c r="D31" s="281" t="str">
        <f ca="1">IF(ISERROR(OFFSET('HARGA SATUAN'!$D$6,MATCH(RAB!C31,'HARGA SATUAN'!$C$7:$C$1492,0),0)),"",OFFSET('HARGA SATUAN'!$D$6,MATCH(RAB!C31,'HARGA SATUAN'!$C$7:$C$1492,0),0))</f>
        <v>JASA</v>
      </c>
      <c r="E31" s="282" t="str">
        <f ca="1">IF(B31="+","Unit",IF(ISERROR(OFFSET('HARGA SATUAN'!$E$6,MATCH(RAB!C31,'HARGA SATUAN'!$C$7:$C$1492,0),0)),"",OFFSET('HARGA SATUAN'!$E$6,MATCH(RAB!C31,'HARGA SATUAN'!$C$7:$C$1492,0),0)))</f>
        <v>Unit</v>
      </c>
      <c r="F31" s="502">
        <v>1</v>
      </c>
      <c r="G31" s="390">
        <f ca="1">IF(ISERROR(OFFSET('HARGA SATUAN'!$I$6,MATCH(RAB!C31,'HARGA SATUAN'!$C$7:$C$1492,0),0)),0,OFFSET('HARGA SATUAN'!$I$6,MATCH(RAB!C31,'HARGA SATUAN'!$C$7:$C$1492,0),0))</f>
        <v>346400</v>
      </c>
      <c r="H31" s="284">
        <f t="shared" ca="1" si="4"/>
        <v>0</v>
      </c>
      <c r="I31" s="284">
        <f t="shared" ca="1" si="5"/>
        <v>0</v>
      </c>
      <c r="J31" s="284">
        <f t="shared" ca="1" si="6"/>
        <v>346400</v>
      </c>
      <c r="K31" s="285">
        <f t="shared" ca="1" si="7"/>
        <v>346400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>
      <c r="A32" s="259" t="e">
        <f>IF(AND(C32=0,#REF!=0,#REF!=0),"BLANKS",1)</f>
        <v>#REF!</v>
      </c>
      <c r="B32" s="500"/>
      <c r="C32" s="505"/>
      <c r="D32" s="281" t="str">
        <f ca="1">IF(ISERROR(OFFSET('HARGA SATUAN'!$D$6,MATCH(RAB!C32,'HARGA SATUAN'!$C$7:$C$1492,0),0)),"",OFFSET('HARGA SATUAN'!$D$6,MATCH(RAB!C32,'HARGA SATUAN'!$C$7:$C$1492,0),0))</f>
        <v/>
      </c>
      <c r="E32" s="282" t="str">
        <f ca="1">IF(B32="+","Unit",IF(ISERROR(OFFSET('HARGA SATUAN'!$E$6,MATCH(RAB!C32,'HARGA SATUAN'!$C$7:$C$1492,0),0)),"",OFFSET('HARGA SATUAN'!$E$6,MATCH(RAB!C32,'HARGA SATUAN'!$C$7:$C$1492,0),0)))</f>
        <v/>
      </c>
      <c r="F32" s="502"/>
      <c r="G32" s="390">
        <f ca="1">IF(ISERROR(OFFSET('HARGA SATUAN'!$I$6,MATCH(RAB!C32,'HARGA SATUAN'!$C$7:$C$1492,0),0)),0,OFFSET('HARGA SATUAN'!$I$6,MATCH(RAB!C32,'HARGA SATUAN'!$C$7:$C$1492,0),0))</f>
        <v>0</v>
      </c>
      <c r="H32" s="284">
        <f t="shared" ca="1" si="4"/>
        <v>0</v>
      </c>
      <c r="I32" s="284">
        <f t="shared" ca="1" si="5"/>
        <v>0</v>
      </c>
      <c r="J32" s="284">
        <f t="shared" ca="1" si="6"/>
        <v>0</v>
      </c>
      <c r="K32" s="285">
        <f t="shared" ca="1" si="7"/>
        <v>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>
      <c r="A33" s="259" t="e">
        <f>IF(AND(C33=0,C34=0,#REF!=0),"BLANKS",1)</f>
        <v>#REF!</v>
      </c>
      <c r="B33" s="513" t="s">
        <v>1005</v>
      </c>
      <c r="C33" s="516" t="s">
        <v>1631</v>
      </c>
      <c r="D33" s="281" t="str">
        <f ca="1">IF(ISERROR(OFFSET('HARGA SATUAN'!$D$6,MATCH(RAB!C33,'HARGA SATUAN'!$C$7:$C$1492,0),0)),"",OFFSET('HARGA SATUAN'!$D$6,MATCH(RAB!C33,'HARGA SATUAN'!$C$7:$C$1492,0),0))</f>
        <v/>
      </c>
      <c r="E33" s="282" t="str">
        <f ca="1">IF(B33="+","Unit",IF(ISERROR(OFFSET('HARGA SATUAN'!$E$6,MATCH(RAB!C33,'HARGA SATUAN'!$C$7:$C$1492,0),0)),"",OFFSET('HARGA SATUAN'!$E$6,MATCH(RAB!C33,'HARGA SATUAN'!$C$7:$C$1492,0),0)))</f>
        <v>Unit</v>
      </c>
      <c r="F33" s="504">
        <v>2</v>
      </c>
      <c r="G33" s="390">
        <f ca="1">IF(ISERROR(OFFSET('HARGA SATUAN'!$I$6,MATCH(RAB!C33,'HARGA SATUAN'!$C$7:$C$1492,0),0)),0,OFFSET('HARGA SATUAN'!$I$6,MATCH(RAB!C33,'HARGA SATUAN'!$C$7:$C$1492,0),0))</f>
        <v>0</v>
      </c>
      <c r="H33" s="284">
        <f t="shared" ca="1" si="4"/>
        <v>0</v>
      </c>
      <c r="I33" s="284">
        <f t="shared" ca="1" si="5"/>
        <v>0</v>
      </c>
      <c r="J33" s="284">
        <f t="shared" ca="1" si="6"/>
        <v>0</v>
      </c>
      <c r="K33" s="285">
        <f t="shared" ca="1" si="7"/>
        <v>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>
      <c r="A34" s="259" t="e">
        <f>IF(AND(C34=0,#REF!=0,#REF!=0),"BLANKS",1)</f>
        <v>#REF!</v>
      </c>
      <c r="B34" s="513">
        <v>1</v>
      </c>
      <c r="C34" s="505" t="s">
        <v>19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504">
        <f>F33*1</f>
        <v>2</v>
      </c>
      <c r="G34" s="390">
        <f ca="1">IF(ISERROR(OFFSET('HARGA SATUAN'!$I$6,MATCH(RAB!C34,'HARGA SATUAN'!$C$7:$C$1492,0),0)),0,OFFSET('HARGA SATUAN'!$I$6,MATCH(RAB!C34,'HARGA SATUAN'!$C$7:$C$1492,0),0))</f>
        <v>185200</v>
      </c>
      <c r="H34" s="284">
        <f t="shared" ca="1" si="4"/>
        <v>0</v>
      </c>
      <c r="I34" s="284">
        <f t="shared" ca="1" si="5"/>
        <v>370400</v>
      </c>
      <c r="J34" s="284">
        <f t="shared" ca="1" si="6"/>
        <v>0</v>
      </c>
      <c r="K34" s="285">
        <f t="shared" ca="1" si="7"/>
        <v>370400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>
      <c r="A35" s="259" t="e">
        <f>IF(AND(C35=0,C36=0,#REF!=0),"BLANKS",1)</f>
        <v>#REF!</v>
      </c>
      <c r="B35" s="517">
        <v>2</v>
      </c>
      <c r="C35" s="518" t="s">
        <v>20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504">
        <f>F33*1</f>
        <v>2</v>
      </c>
      <c r="G35" s="390">
        <f ca="1">IF(ISERROR(OFFSET('HARGA SATUAN'!$I$6,MATCH(RAB!C35,'HARGA SATUAN'!$C$7:$C$1492,0),0)),0,OFFSET('HARGA SATUAN'!$I$6,MATCH(RAB!C35,'HARGA SATUAN'!$C$7:$C$1492,0),0))</f>
        <v>47459</v>
      </c>
      <c r="H35" s="284">
        <f t="shared" ca="1" si="4"/>
        <v>0</v>
      </c>
      <c r="I35" s="284">
        <f t="shared" ca="1" si="5"/>
        <v>94918</v>
      </c>
      <c r="J35" s="284">
        <f t="shared" ca="1" si="6"/>
        <v>0</v>
      </c>
      <c r="K35" s="285">
        <f t="shared" ca="1" si="7"/>
        <v>94918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>
      <c r="A36" s="259" t="e">
        <f>IF(AND(C36=0,#REF!=0,#REF!=0),"BLANKS",1)</f>
        <v>#REF!</v>
      </c>
      <c r="B36" s="517">
        <v>3</v>
      </c>
      <c r="C36" s="518" t="s">
        <v>21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504">
        <f>F33*1</f>
        <v>2</v>
      </c>
      <c r="G36" s="390">
        <f ca="1">IF(ISERROR(OFFSET('HARGA SATUAN'!$I$6,MATCH(RAB!C36,'HARGA SATUAN'!$C$7:$C$1492,0),0)),0,OFFSET('HARGA SATUAN'!$I$6,MATCH(RAB!C36,'HARGA SATUAN'!$C$7:$C$1492,0),0))</f>
        <v>4880</v>
      </c>
      <c r="H36" s="284">
        <f t="shared" ca="1" si="4"/>
        <v>0</v>
      </c>
      <c r="I36" s="284">
        <f t="shared" ca="1" si="5"/>
        <v>9760</v>
      </c>
      <c r="J36" s="284">
        <f t="shared" ca="1" si="6"/>
        <v>0</v>
      </c>
      <c r="K36" s="285">
        <f t="shared" ca="1" si="7"/>
        <v>9760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>
      <c r="A37" s="259" t="e">
        <f>IF(AND(C37=0,C38=0,#REF!=0),"BLANKS",1)</f>
        <v>#REF!</v>
      </c>
      <c r="B37" s="517">
        <v>4</v>
      </c>
      <c r="C37" s="518" t="s">
        <v>22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Mtr</v>
      </c>
      <c r="F37" s="504">
        <f>F33*10</f>
        <v>20</v>
      </c>
      <c r="G37" s="390">
        <f ca="1">IF(ISERROR(OFFSET('HARGA SATUAN'!$I$6,MATCH(RAB!C37,'HARGA SATUAN'!$C$7:$C$1492,0),0)),0,OFFSET('HARGA SATUAN'!$I$6,MATCH(RAB!C37,'HARGA SATUAN'!$C$7:$C$1492,0),0))</f>
        <v>30000</v>
      </c>
      <c r="H37" s="284">
        <f t="shared" ca="1" si="4"/>
        <v>0</v>
      </c>
      <c r="I37" s="284">
        <f t="shared" ca="1" si="5"/>
        <v>600000</v>
      </c>
      <c r="J37" s="284">
        <f t="shared" ca="1" si="6"/>
        <v>0</v>
      </c>
      <c r="K37" s="285">
        <f t="shared" ca="1" si="7"/>
        <v>600000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>
      <c r="A38" s="259" t="e">
        <f>IF(AND(C38=0,#REF!=0,#REF!=0),"BLANKS",1)</f>
        <v>#REF!</v>
      </c>
      <c r="B38" s="517">
        <v>5</v>
      </c>
      <c r="C38" s="518" t="s">
        <v>23</v>
      </c>
      <c r="D38" s="281" t="str">
        <f ca="1">IF(ISERROR(OFFSET('HARGA SATUAN'!$D$6,MATCH(RAB!C38,'HARGA SATUAN'!$C$7:$C$1492,0),0)),"",OFFSET('HARGA SATUAN'!$D$6,MATCH(RAB!C38,'HARGA SATUAN'!$C$7:$C$1492,0),0))</f>
        <v>HDW</v>
      </c>
      <c r="E38" s="282" t="str">
        <f ca="1">IF(B38="+","Unit",IF(ISERROR(OFFSET('HARGA SATUAN'!$E$6,MATCH(RAB!C38,'HARGA SATUAN'!$C$7:$C$1492,0),0)),"",OFFSET('HARGA SATUAN'!$E$6,MATCH(RAB!C38,'HARGA SATUAN'!$C$7:$C$1492,0),0)))</f>
        <v>Bh</v>
      </c>
      <c r="F38" s="504">
        <f>F33*2</f>
        <v>4</v>
      </c>
      <c r="G38" s="390">
        <f ca="1">IF(ISERROR(OFFSET('HARGA SATUAN'!$I$6,MATCH(RAB!C38,'HARGA SATUAN'!$C$7:$C$1492,0),0)),0,OFFSET('HARGA SATUAN'!$I$6,MATCH(RAB!C38,'HARGA SATUAN'!$C$7:$C$1492,0),0))</f>
        <v>9500</v>
      </c>
      <c r="H38" s="284">
        <f t="shared" ca="1" si="4"/>
        <v>0</v>
      </c>
      <c r="I38" s="284">
        <f t="shared" ca="1" si="5"/>
        <v>38000</v>
      </c>
      <c r="J38" s="284">
        <f t="shared" ca="1" si="6"/>
        <v>0</v>
      </c>
      <c r="K38" s="285">
        <f t="shared" ca="1" si="7"/>
        <v>38000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>
      <c r="A39" s="259" t="e">
        <f>IF(AND(C39=0,C40=0,#REF!=0),"BLANKS",1)</f>
        <v>#REF!</v>
      </c>
      <c r="B39" s="517">
        <v>6</v>
      </c>
      <c r="C39" s="518" t="s">
        <v>24</v>
      </c>
      <c r="D39" s="281" t="str">
        <f ca="1">IF(ISERROR(OFFSET('HARGA SATUAN'!$D$6,MATCH(RAB!C39,'HARGA SATUAN'!$C$7:$C$1492,0),0)),"",OFFSET('HARGA SATUAN'!$D$6,MATCH(RAB!C39,'HARGA SATUAN'!$C$7:$C$1492,0),0))</f>
        <v>HDW</v>
      </c>
      <c r="E39" s="282" t="str">
        <f ca="1">IF(B39="+","Unit",IF(ISERROR(OFFSET('HARGA SATUAN'!$E$6,MATCH(RAB!C39,'HARGA SATUAN'!$C$7:$C$1492,0),0)),"",OFFSET('HARGA SATUAN'!$E$6,MATCH(RAB!C39,'HARGA SATUAN'!$C$7:$C$1492,0),0)))</f>
        <v>Bh</v>
      </c>
      <c r="F39" s="504">
        <f>F33*5.5</f>
        <v>11</v>
      </c>
      <c r="G39" s="390">
        <f ca="1">IF(ISERROR(OFFSET('HARGA SATUAN'!$I$6,MATCH(RAB!C39,'HARGA SATUAN'!$C$7:$C$1492,0),0)),0,OFFSET('HARGA SATUAN'!$I$6,MATCH(RAB!C39,'HARGA SATUAN'!$C$7:$C$1492,0),0))</f>
        <v>6100</v>
      </c>
      <c r="H39" s="284">
        <f t="shared" ca="1" si="4"/>
        <v>0</v>
      </c>
      <c r="I39" s="284">
        <f t="shared" ca="1" si="5"/>
        <v>67100</v>
      </c>
      <c r="J39" s="284">
        <f t="shared" ca="1" si="6"/>
        <v>0</v>
      </c>
      <c r="K39" s="285">
        <f t="shared" ca="1" si="7"/>
        <v>67100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>
      <c r="A40" s="259" t="e">
        <f>IF(AND(C40=0,#REF!=0,#REF!=0),"BLANKS",1)</f>
        <v>#REF!</v>
      </c>
      <c r="B40" s="517">
        <v>7</v>
      </c>
      <c r="C40" s="518" t="s">
        <v>25</v>
      </c>
      <c r="D40" s="281" t="str">
        <f ca="1">IF(ISERROR(OFFSET('HARGA SATUAN'!$D$6,MATCH(RAB!C40,'HARGA SATUAN'!$C$7:$C$1492,0),0)),"",OFFSET('HARGA SATUAN'!$D$6,MATCH(RAB!C40,'HARGA SATUAN'!$C$7:$C$1492,0),0))</f>
        <v>HDW</v>
      </c>
      <c r="E40" s="282" t="str">
        <f ca="1">IF(B40="+","Unit",IF(ISERROR(OFFSET('HARGA SATUAN'!$E$6,MATCH(RAB!C40,'HARGA SATUAN'!$C$7:$C$1492,0),0)),"",OFFSET('HARGA SATUAN'!$E$6,MATCH(RAB!C40,'HARGA SATUAN'!$C$7:$C$1492,0),0)))</f>
        <v>Bh</v>
      </c>
      <c r="F40" s="504">
        <f>F33*6</f>
        <v>12</v>
      </c>
      <c r="G40" s="390">
        <f ca="1">IF(ISERROR(OFFSET('HARGA SATUAN'!$I$6,MATCH(RAB!C40,'HARGA SATUAN'!$C$7:$C$1492,0),0)),0,OFFSET('HARGA SATUAN'!$I$6,MATCH(RAB!C40,'HARGA SATUAN'!$C$7:$C$1492,0),0))</f>
        <v>2300</v>
      </c>
      <c r="H40" s="284">
        <f t="shared" ca="1" si="4"/>
        <v>0</v>
      </c>
      <c r="I40" s="284">
        <f t="shared" ca="1" si="5"/>
        <v>27600</v>
      </c>
      <c r="J40" s="284">
        <f t="shared" ca="1" si="6"/>
        <v>0</v>
      </c>
      <c r="K40" s="285">
        <f t="shared" ca="1" si="7"/>
        <v>27600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>
      <c r="A41" s="259" t="e">
        <f>IF(AND(C41=0,C42=0,#REF!=0),"BLANKS",1)</f>
        <v>#REF!</v>
      </c>
      <c r="B41" s="517">
        <v>8</v>
      </c>
      <c r="C41" s="518" t="s">
        <v>1632</v>
      </c>
      <c r="D41" s="281" t="str">
        <f ca="1">IF(ISERROR(OFFSET('HARGA SATUAN'!$D$6,MATCH(RAB!C41,'HARGA SATUAN'!$C$7:$C$1492,0),0)),"",OFFSET('HARGA SATUAN'!$D$6,MATCH(RAB!C41,'HARGA SATUAN'!$C$7:$C$1492,0),0))</f>
        <v>HDW</v>
      </c>
      <c r="E41" s="282" t="str">
        <f ca="1">IF(B41="+","Unit",IF(ISERROR(OFFSET('HARGA SATUAN'!$E$6,MATCH(RAB!C41,'HARGA SATUAN'!$C$7:$C$1492,0),0)),"",OFFSET('HARGA SATUAN'!$E$6,MATCH(RAB!C41,'HARGA SATUAN'!$C$7:$C$1492,0),0)))</f>
        <v>Mtr</v>
      </c>
      <c r="F41" s="504">
        <f>F33*4.8</f>
        <v>9.6</v>
      </c>
      <c r="G41" s="390">
        <f ca="1">IF(ISERROR(OFFSET('HARGA SATUAN'!$I$6,MATCH(RAB!C41,'HARGA SATUAN'!$C$7:$C$1492,0),0)),0,OFFSET('HARGA SATUAN'!$I$6,MATCH(RAB!C41,'HARGA SATUAN'!$C$7:$C$1492,0),0))</f>
        <v>23310</v>
      </c>
      <c r="H41" s="284">
        <f t="shared" ca="1" si="4"/>
        <v>0</v>
      </c>
      <c r="I41" s="284">
        <f t="shared" ca="1" si="5"/>
        <v>223776</v>
      </c>
      <c r="J41" s="284">
        <f t="shared" ca="1" si="6"/>
        <v>0</v>
      </c>
      <c r="K41" s="285">
        <f t="shared" ca="1" si="7"/>
        <v>223776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>
      <c r="A42" s="259" t="e">
        <f>IF(AND(C42=0,#REF!=0,#REF!=0),"BLANKS",1)</f>
        <v>#REF!</v>
      </c>
      <c r="B42" s="517">
        <v>9</v>
      </c>
      <c r="C42" s="518" t="s">
        <v>726</v>
      </c>
      <c r="D42" s="281" t="str">
        <f ca="1">IF(ISERROR(OFFSET('HARGA SATUAN'!$D$6,MATCH(RAB!C42,'HARGA SATUAN'!$C$7:$C$1492,0),0)),"",OFFSET('HARGA SATUAN'!$D$6,MATCH(RAB!C42,'HARGA SATUAN'!$C$7:$C$1492,0),0))</f>
        <v>JASA</v>
      </c>
      <c r="E42" s="282" t="str">
        <f ca="1">IF(B42="+","Unit",IF(ISERROR(OFFSET('HARGA SATUAN'!$E$6,MATCH(RAB!C42,'HARGA SATUAN'!$C$7:$C$1492,0),0)),"",OFFSET('HARGA SATUAN'!$E$6,MATCH(RAB!C42,'HARGA SATUAN'!$C$7:$C$1492,0),0)))</f>
        <v>Unit</v>
      </c>
      <c r="F42" s="504">
        <f>F33*1</f>
        <v>2</v>
      </c>
      <c r="G42" s="390">
        <f ca="1">IF(ISERROR(OFFSET('HARGA SATUAN'!$I$6,MATCH(RAB!C42,'HARGA SATUAN'!$C$7:$C$1492,0),0)),0,OFFSET('HARGA SATUAN'!$I$6,MATCH(RAB!C42,'HARGA SATUAN'!$C$7:$C$1492,0),0))</f>
        <v>65400</v>
      </c>
      <c r="H42" s="284">
        <f t="shared" ca="1" si="4"/>
        <v>0</v>
      </c>
      <c r="I42" s="284">
        <f t="shared" ca="1" si="5"/>
        <v>0</v>
      </c>
      <c r="J42" s="284">
        <f t="shared" ca="1" si="6"/>
        <v>130800</v>
      </c>
      <c r="K42" s="285">
        <f t="shared" ca="1" si="7"/>
        <v>130800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>
      <c r="A43" s="259" t="e">
        <f>IF(AND(C43=0,C44=0,#REF!=0),"BLANKS",1)</f>
        <v>#REF!</v>
      </c>
      <c r="B43" s="517">
        <v>10</v>
      </c>
      <c r="C43" s="512" t="s">
        <v>1539</v>
      </c>
      <c r="D43" s="281" t="str">
        <f ca="1">IF(ISERROR(OFFSET('HARGA SATUAN'!$D$6,MATCH(RAB!C43,'HARGA SATUAN'!$C$7:$C$1492,0),0)),"",OFFSET('HARGA SATUAN'!$D$6,MATCH(RAB!C43,'HARGA SATUAN'!$C$7:$C$1492,0),0))</f>
        <v>HDW</v>
      </c>
      <c r="E43" s="282" t="str">
        <f ca="1">IF(B43="+","Unit",IF(ISERROR(OFFSET('HARGA SATUAN'!$E$6,MATCH(RAB!C43,'HARGA SATUAN'!$C$7:$C$1492,0),0)),"",OFFSET('HARGA SATUAN'!$E$6,MATCH(RAB!C43,'HARGA SATUAN'!$C$7:$C$1492,0),0)))</f>
        <v>Bh</v>
      </c>
      <c r="F43" s="199">
        <v>2</v>
      </c>
      <c r="G43" s="390">
        <f ca="1">IF(ISERROR(OFFSET('HARGA SATUAN'!$I$6,MATCH(RAB!C43,'HARGA SATUAN'!$C$7:$C$1492,0),0)),0,OFFSET('HARGA SATUAN'!$I$6,MATCH(RAB!C43,'HARGA SATUAN'!$C$7:$C$1492,0),0))</f>
        <v>73300</v>
      </c>
      <c r="H43" s="284">
        <f t="shared" ca="1" si="4"/>
        <v>0</v>
      </c>
      <c r="I43" s="284">
        <f t="shared" ca="1" si="5"/>
        <v>146600</v>
      </c>
      <c r="J43" s="284">
        <f t="shared" ca="1" si="6"/>
        <v>0</v>
      </c>
      <c r="K43" s="285">
        <f t="shared" ca="1" si="7"/>
        <v>146600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>
      <c r="A44" s="259" t="e">
        <f>IF(AND(C44=0,#REF!=0,#REF!=0),"BLANKS",1)</f>
        <v>#REF!</v>
      </c>
      <c r="B44" s="500"/>
      <c r="C44" s="503"/>
      <c r="D44" s="281" t="str">
        <f ca="1">IF(ISERROR(OFFSET('HARGA SATUAN'!$D$6,MATCH(RAB!C44,'HARGA SATUAN'!$C$7:$C$1492,0),0)),"",OFFSET('HARGA SATUAN'!$D$6,MATCH(RAB!C44,'HARGA SATUAN'!$C$7:$C$1492,0),0))</f>
        <v/>
      </c>
      <c r="E44" s="282" t="str">
        <f ca="1">IF(B44="+","Unit",IF(ISERROR(OFFSET('HARGA SATUAN'!$E$6,MATCH(RAB!C44,'HARGA SATUAN'!$C$7:$C$1492,0),0)),"",OFFSET('HARGA SATUAN'!$E$6,MATCH(RAB!C44,'HARGA SATUAN'!$C$7:$C$1492,0),0)))</f>
        <v/>
      </c>
      <c r="F44" s="502"/>
      <c r="G44" s="390">
        <f ca="1">IF(ISERROR(OFFSET('HARGA SATUAN'!$I$6,MATCH(RAB!C44,'HARGA SATUAN'!$C$7:$C$1492,0),0)),0,OFFSET('HARGA SATUAN'!$I$6,MATCH(RAB!C44,'HARGA SATUAN'!$C$7:$C$1492,0),0))</f>
        <v>0</v>
      </c>
      <c r="H44" s="284">
        <f t="shared" ca="1" si="4"/>
        <v>0</v>
      </c>
      <c r="I44" s="284">
        <f t="shared" ca="1" si="5"/>
        <v>0</v>
      </c>
      <c r="J44" s="284">
        <f t="shared" ca="1" si="6"/>
        <v>0</v>
      </c>
      <c r="K44" s="285">
        <f t="shared" ca="1" si="7"/>
        <v>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>
      <c r="A45" s="259" t="e">
        <f>IF(AND(C45=0,#REF!=0,#REF!=0),"BLANKS",1)</f>
        <v>#REF!</v>
      </c>
      <c r="B45" s="476"/>
      <c r="C45" s="433"/>
      <c r="D45" s="281" t="str">
        <f ca="1">IF(ISERROR(OFFSET('HARGA SATUAN'!$D$6,MATCH(RAB!C45,'HARGA SATUAN'!$C$7:$C$1492,0),0)),"",OFFSET('HARGA SATUAN'!$D$6,MATCH(RAB!C45,'HARGA SATUAN'!$C$7:$C$1492,0),0))</f>
        <v/>
      </c>
      <c r="E45" s="282" t="str">
        <f ca="1">IF(B45="+","Unit",IF(ISERROR(OFFSET('HARGA SATUAN'!$E$6,MATCH(RAB!C45,'HARGA SATUAN'!$C$7:$C$1492,0),0)),"",OFFSET('HARGA SATUAN'!$E$6,MATCH(RAB!C45,'HARGA SATUAN'!$C$7:$C$1492,0),0)))</f>
        <v/>
      </c>
      <c r="F45" s="473"/>
      <c r="G45" s="390">
        <f ca="1">IF(ISERROR(OFFSET('HARGA SATUAN'!$I$6,MATCH(RAB!C45,'HARGA SATUAN'!$C$7:$C$1492,0),0)),0,OFFSET('HARGA SATUAN'!$I$6,MATCH(RAB!C45,'HARGA SATUAN'!$C$7:$C$1492,0),0))</f>
        <v>0</v>
      </c>
      <c r="H45" s="284">
        <f t="shared" ca="1" si="4"/>
        <v>0</v>
      </c>
      <c r="I45" s="284">
        <f t="shared" ca="1" si="5"/>
        <v>0</v>
      </c>
      <c r="J45" s="284">
        <f t="shared" ca="1" si="6"/>
        <v>0</v>
      </c>
      <c r="K45" s="285">
        <f t="shared" ca="1" si="7"/>
        <v>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 ht="28.5">
      <c r="A46" s="259" t="e">
        <f>IF(AND(C46=0,#REF!=0,#REF!=0),"BLANKS",1)</f>
        <v>#REF!</v>
      </c>
      <c r="B46" s="477" t="s">
        <v>514</v>
      </c>
      <c r="C46" s="478" t="s">
        <v>1574</v>
      </c>
      <c r="D46" s="281" t="str">
        <f ca="1">IF(ISERROR(OFFSET('HARGA SATUAN'!$D$6,MATCH(RAB!C46,'HARGA SATUAN'!$C$7:$C$1492,0),0)),"",OFFSET('HARGA SATUAN'!$D$6,MATCH(RAB!C46,'HARGA SATUAN'!$C$7:$C$1492,0),0))</f>
        <v/>
      </c>
      <c r="E46" s="282" t="str">
        <f ca="1">IF(B46="+","Unit",IF(ISERROR(OFFSET('HARGA SATUAN'!$E$6,MATCH(RAB!C46,'HARGA SATUAN'!$C$7:$C$1492,0),0)),"",OFFSET('HARGA SATUAN'!$E$6,MATCH(RAB!C46,'HARGA SATUAN'!$C$7:$C$1492,0),0)))</f>
        <v/>
      </c>
      <c r="F46" s="473"/>
      <c r="G46" s="390">
        <f ca="1">IF(ISERROR(OFFSET('HARGA SATUAN'!$I$6,MATCH(RAB!C46,'HARGA SATUAN'!$C$7:$C$1492,0),0)),0,OFFSET('HARGA SATUAN'!$I$6,MATCH(RAB!C46,'HARGA SATUAN'!$C$7:$C$1492,0),0))</f>
        <v>0</v>
      </c>
      <c r="H46" s="284">
        <f t="shared" ca="1" si="4"/>
        <v>0</v>
      </c>
      <c r="I46" s="284">
        <f t="shared" ca="1" si="5"/>
        <v>0</v>
      </c>
      <c r="J46" s="284">
        <f t="shared" ca="1" si="6"/>
        <v>0</v>
      </c>
      <c r="K46" s="285">
        <f t="shared" ca="1" si="7"/>
        <v>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>
      <c r="A47" s="259" t="s">
        <v>1413</v>
      </c>
      <c r="B47" s="476"/>
      <c r="C47" s="433"/>
      <c r="D47" s="281" t="str">
        <f ca="1">IF(ISERROR(OFFSET('HARGA SATUAN'!$D$6,MATCH(RAB!C47,'HARGA SATUAN'!$C$7:$C$1492,0),0)),"",OFFSET('HARGA SATUAN'!$D$6,MATCH(RAB!C47,'HARGA SATUAN'!$C$7:$C$1492,0),0))</f>
        <v/>
      </c>
      <c r="E47" s="282" t="str">
        <f ca="1">IF(B47="+","Unit",IF(ISERROR(OFFSET('HARGA SATUAN'!$E$6,MATCH(RAB!C47,'HARGA SATUAN'!$C$7:$C$1492,0),0)),"",OFFSET('HARGA SATUAN'!$E$6,MATCH(RAB!C47,'HARGA SATUAN'!$C$7:$C$1492,0),0)))</f>
        <v/>
      </c>
      <c r="F47" s="473"/>
      <c r="G47" s="390">
        <f ca="1">IF(ISERROR(OFFSET('HARGA SATUAN'!$I$6,MATCH(RAB!C47,'HARGA SATUAN'!$C$7:$C$1492,0),0)),0,OFFSET('HARGA SATUAN'!$I$6,MATCH(RAB!C47,'HARGA SATUAN'!$C$7:$C$1492,0),0))</f>
        <v>0</v>
      </c>
      <c r="H47" s="284">
        <f t="shared" ca="1" si="4"/>
        <v>0</v>
      </c>
      <c r="I47" s="284">
        <f t="shared" ca="1" si="5"/>
        <v>0</v>
      </c>
      <c r="J47" s="284">
        <f t="shared" ca="1" si="6"/>
        <v>0</v>
      </c>
      <c r="K47" s="285">
        <f t="shared" ca="1" si="7"/>
        <v>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>
      <c r="A48" s="259" t="s">
        <v>1413</v>
      </c>
      <c r="B48" s="476"/>
      <c r="C48" s="433"/>
      <c r="D48" s="281" t="str">
        <f ca="1">IF(ISERROR(OFFSET('HARGA SATUAN'!$D$6,MATCH(RAB!C48,'HARGA SATUAN'!$C$7:$C$1492,0),0)),"",OFFSET('HARGA SATUAN'!$D$6,MATCH(RAB!C48,'HARGA SATUAN'!$C$7:$C$1492,0),0))</f>
        <v/>
      </c>
      <c r="E48" s="282" t="str">
        <f ca="1">IF(B48="+","Unit",IF(ISERROR(OFFSET('HARGA SATUAN'!$E$6,MATCH(RAB!C48,'HARGA SATUAN'!$C$7:$C$1492,0),0)),"",OFFSET('HARGA SATUAN'!$E$6,MATCH(RAB!C48,'HARGA SATUAN'!$C$7:$C$1492,0),0)))</f>
        <v/>
      </c>
      <c r="F48" s="473"/>
      <c r="G48" s="390">
        <f ca="1">IF(ISERROR(OFFSET('HARGA SATUAN'!$I$6,MATCH(RAB!C48,'HARGA SATUAN'!$C$7:$C$1492,0),0)),0,OFFSET('HARGA SATUAN'!$I$6,MATCH(RAB!C48,'HARGA SATUAN'!$C$7:$C$1492,0),0))</f>
        <v>0</v>
      </c>
      <c r="H48" s="284">
        <f t="shared" ca="1" si="4"/>
        <v>0</v>
      </c>
      <c r="I48" s="284">
        <f t="shared" ca="1" si="5"/>
        <v>0</v>
      </c>
      <c r="J48" s="284">
        <f t="shared" ca="1" si="6"/>
        <v>0</v>
      </c>
      <c r="K48" s="285">
        <f t="shared" ca="1" si="7"/>
        <v>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>
      <c r="A49" s="259" t="e">
        <f>IF(AND(C49=0,#REF!=0,#REF!=0),"BLANKS",1)</f>
        <v>#REF!</v>
      </c>
      <c r="B49" s="477"/>
      <c r="C49" s="478"/>
      <c r="D49" s="281" t="str">
        <f ca="1">IF(ISERROR(OFFSET('HARGA SATUAN'!$D$6,MATCH(RAB!C49,'HARGA SATUAN'!$C$7:$C$1492,0),0)),"",OFFSET('HARGA SATUAN'!$D$6,MATCH(RAB!C49,'HARGA SATUAN'!$C$7:$C$1492,0),0))</f>
        <v/>
      </c>
      <c r="E49" s="282" t="str">
        <f ca="1">IF(B49="+","Unit",IF(ISERROR(OFFSET('HARGA SATUAN'!$E$6,MATCH(RAB!C49,'HARGA SATUAN'!$C$7:$C$1492,0),0)),"",OFFSET('HARGA SATUAN'!$E$6,MATCH(RAB!C49,'HARGA SATUAN'!$C$7:$C$1492,0),0)))</f>
        <v/>
      </c>
      <c r="F49" s="473"/>
      <c r="G49" s="390">
        <f ca="1">IF(ISERROR(OFFSET('HARGA SATUAN'!$I$6,MATCH(RAB!C49,'HARGA SATUAN'!$C$7:$C$1492,0),0)),0,OFFSET('HARGA SATUAN'!$I$6,MATCH(RAB!C49,'HARGA SATUAN'!$C$7:$C$1492,0),0))</f>
        <v>0</v>
      </c>
      <c r="H49" s="284">
        <f t="shared" ca="1" si="4"/>
        <v>0</v>
      </c>
      <c r="I49" s="284">
        <f t="shared" ca="1" si="5"/>
        <v>0</v>
      </c>
      <c r="J49" s="284">
        <f t="shared" ca="1" si="6"/>
        <v>0</v>
      </c>
      <c r="K49" s="285">
        <f t="shared" ca="1" si="7"/>
        <v>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>
      <c r="A50" s="259"/>
      <c r="B50" s="477" t="s">
        <v>516</v>
      </c>
      <c r="C50" s="478" t="s">
        <v>1575</v>
      </c>
      <c r="D50" s="281" t="str">
        <f ca="1">IF(ISERROR(OFFSET('HARGA SATUAN'!$D$6,MATCH(RAB!C50,'HARGA SATUAN'!$C$7:$C$1492,0),0)),"",OFFSET('HARGA SATUAN'!$D$6,MATCH(RAB!C50,'HARGA SATUAN'!$C$7:$C$1492,0),0))</f>
        <v/>
      </c>
      <c r="E50" s="282" t="str">
        <f ca="1">IF(B50="+","Unit",IF(ISERROR(OFFSET('HARGA SATUAN'!$E$6,MATCH(RAB!C50,'HARGA SATUAN'!$C$7:$C$1492,0),0)),"",OFFSET('HARGA SATUAN'!$E$6,MATCH(RAB!C50,'HARGA SATUAN'!$C$7:$C$1492,0),0)))</f>
        <v/>
      </c>
      <c r="F50" s="473"/>
      <c r="G50" s="390">
        <f ca="1">IF(ISERROR(OFFSET('HARGA SATUAN'!$I$6,MATCH(RAB!C50,'HARGA SATUAN'!$C$7:$C$1492,0),0)),0,OFFSET('HARGA SATUAN'!$I$6,MATCH(RAB!C50,'HARGA SATUAN'!$C$7:$C$1492,0),0))</f>
        <v>0</v>
      </c>
      <c r="H50" s="284">
        <f t="shared" ca="1" si="4"/>
        <v>0</v>
      </c>
      <c r="I50" s="284">
        <f t="shared" ca="1" si="5"/>
        <v>0</v>
      </c>
      <c r="J50" s="284">
        <f t="shared" ca="1" si="6"/>
        <v>0</v>
      </c>
      <c r="K50" s="285">
        <f t="shared" ca="1" si="7"/>
        <v>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>
      <c r="A51" s="259" t="e">
        <f>IF(AND(C51=0,C52=0,#REF!=0),"BLANKS",1)</f>
        <v>#REF!</v>
      </c>
      <c r="B51" s="495" t="s">
        <v>1005</v>
      </c>
      <c r="C51" s="496" t="s">
        <v>1629</v>
      </c>
      <c r="D51" s="281" t="str">
        <f ca="1">IF(ISERROR(OFFSET('HARGA SATUAN'!$D$6,MATCH(RAB!C51,'HARGA SATUAN'!$C$7:$C$1492,0),0)),"",OFFSET('HARGA SATUAN'!$D$6,MATCH(RAB!C51,'HARGA SATUAN'!$C$7:$C$1492,0),0))</f>
        <v/>
      </c>
      <c r="E51" s="282" t="str">
        <f ca="1">IF(B51="+","Unit",IF(ISERROR(OFFSET('HARGA SATUAN'!$E$6,MATCH(RAB!C51,'HARGA SATUAN'!$C$7:$C$1492,0),0)),"",OFFSET('HARGA SATUAN'!$E$6,MATCH(RAB!C51,'HARGA SATUAN'!$C$7:$C$1492,0),0)))</f>
        <v>Unit</v>
      </c>
      <c r="F51" s="515">
        <v>1</v>
      </c>
      <c r="G51" s="390">
        <f ca="1">IF(ISERROR(OFFSET('HARGA SATUAN'!$I$6,MATCH(RAB!C51,'HARGA SATUAN'!$C$7:$C$1492,0),0)),0,OFFSET('HARGA SATUAN'!$I$6,MATCH(RAB!C51,'HARGA SATUAN'!$C$7:$C$1492,0),0))</f>
        <v>0</v>
      </c>
      <c r="H51" s="284">
        <f t="shared" ca="1" si="4"/>
        <v>0</v>
      </c>
      <c r="I51" s="284">
        <f t="shared" ca="1" si="5"/>
        <v>0</v>
      </c>
      <c r="J51" s="284">
        <f t="shared" ca="1" si="6"/>
        <v>0</v>
      </c>
      <c r="K51" s="285">
        <f t="shared" ca="1" si="7"/>
        <v>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>
      <c r="A52" s="259" t="e">
        <f>IF(AND(C52=0,#REF!=0,#REF!=0),"BLANKS",1)</f>
        <v>#REF!</v>
      </c>
      <c r="B52" s="511">
        <v>1</v>
      </c>
      <c r="C52" s="433" t="s">
        <v>472</v>
      </c>
      <c r="D52" s="281" t="str">
        <f ca="1">IF(ISERROR(OFFSET('HARGA SATUAN'!$D$6,MATCH(RAB!C52,'HARGA SATUAN'!$C$7:$C$1492,0),0)),"",OFFSET('HARGA SATUAN'!$D$6,MATCH(RAB!C52,'HARGA SATUAN'!$C$7:$C$1492,0),0))</f>
        <v>MDU-KD</v>
      </c>
      <c r="E52" s="282" t="str">
        <f ca="1">IF(B52="+","Unit",IF(ISERROR(OFFSET('HARGA SATUAN'!$E$6,MATCH(RAB!C52,'HARGA SATUAN'!$C$7:$C$1492,0),0)),"",OFFSET('HARGA SATUAN'!$E$6,MATCH(RAB!C52,'HARGA SATUAN'!$C$7:$C$1492,0),0)))</f>
        <v>Bh</v>
      </c>
      <c r="F52" s="515">
        <f>F51*1</f>
        <v>1</v>
      </c>
      <c r="G52" s="390">
        <f ca="1">IF(ISERROR(OFFSET('HARGA SATUAN'!$I$6,MATCH(RAB!C52,'HARGA SATUAN'!$C$7:$C$1492,0),0)),0,OFFSET('HARGA SATUAN'!$I$6,MATCH(RAB!C52,'HARGA SATUAN'!$C$7:$C$1492,0),0))</f>
        <v>327600</v>
      </c>
      <c r="H52" s="284">
        <f t="shared" ca="1" si="4"/>
        <v>327600</v>
      </c>
      <c r="I52" s="284">
        <f t="shared" ca="1" si="5"/>
        <v>0</v>
      </c>
      <c r="J52" s="284">
        <f t="shared" ca="1" si="6"/>
        <v>0</v>
      </c>
      <c r="K52" s="285">
        <f t="shared" ca="1" si="7"/>
        <v>327600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>
      <c r="A53" s="259" t="s">
        <v>1413</v>
      </c>
      <c r="B53" s="511">
        <v>2</v>
      </c>
      <c r="C53" s="514" t="s">
        <v>483</v>
      </c>
      <c r="D53" s="281" t="str">
        <f ca="1">IF(ISERROR(OFFSET('HARGA SATUAN'!$D$6,MATCH(RAB!C53,'HARGA SATUAN'!$C$7:$C$1492,0),0)),"",OFFSET('HARGA SATUAN'!$D$6,MATCH(RAB!C53,'HARGA SATUAN'!$C$7:$C$1492,0),0))</f>
        <v>MDU-KD</v>
      </c>
      <c r="E53" s="282" t="str">
        <f ca="1">IF(B53="+","Unit",IF(ISERROR(OFFSET('HARGA SATUAN'!$E$6,MATCH(RAB!C53,'HARGA SATUAN'!$C$7:$C$1492,0),0)),"",OFFSET('HARGA SATUAN'!$E$6,MATCH(RAB!C53,'HARGA SATUAN'!$C$7:$C$1492,0),0)))</f>
        <v>Bh</v>
      </c>
      <c r="F53" s="515">
        <f>F51*1</f>
        <v>1</v>
      </c>
      <c r="G53" s="390">
        <f ca="1">IF(ISERROR(OFFSET('HARGA SATUAN'!$I$6,MATCH(RAB!C53,'HARGA SATUAN'!$C$7:$C$1492,0),0)),0,OFFSET('HARGA SATUAN'!$I$6,MATCH(RAB!C53,'HARGA SATUAN'!$C$7:$C$1492,0),0))</f>
        <v>39000</v>
      </c>
      <c r="H53" s="284">
        <f t="shared" ca="1" si="4"/>
        <v>39000</v>
      </c>
      <c r="I53" s="284">
        <f t="shared" ca="1" si="5"/>
        <v>0</v>
      </c>
      <c r="J53" s="284">
        <f t="shared" ca="1" si="6"/>
        <v>0</v>
      </c>
      <c r="K53" s="285">
        <f t="shared" ca="1" si="7"/>
        <v>39000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>
      <c r="A54" s="259" t="e">
        <f>IF(AND(C54=0,#REF!=0,#REF!=0),"BLANKS",1)</f>
        <v>#REF!</v>
      </c>
      <c r="B54" s="511">
        <v>3</v>
      </c>
      <c r="C54" s="514" t="s">
        <v>64</v>
      </c>
      <c r="D54" s="281" t="str">
        <f ca="1">IF(ISERROR(OFFSET('HARGA SATUAN'!$D$6,MATCH(RAB!C54,'HARGA SATUAN'!$C$7:$C$1492,0),0)),"",OFFSET('HARGA SATUAN'!$D$6,MATCH(RAB!C54,'HARGA SATUAN'!$C$7:$C$1492,0),0))</f>
        <v>MDU-KD</v>
      </c>
      <c r="E54" s="282" t="str">
        <f ca="1">IF(B54="+","Unit",IF(ISERROR(OFFSET('HARGA SATUAN'!$E$6,MATCH(RAB!C54,'HARGA SATUAN'!$C$7:$C$1492,0),0)),"",OFFSET('HARGA SATUAN'!$E$6,MATCH(RAB!C54,'HARGA SATUAN'!$C$7:$C$1492,0),0)))</f>
        <v>Mtr</v>
      </c>
      <c r="F54" s="515">
        <f>F51*35</f>
        <v>35</v>
      </c>
      <c r="G54" s="390">
        <f ca="1">IF(ISERROR(OFFSET('HARGA SATUAN'!$I$6,MATCH(RAB!C54,'HARGA SATUAN'!$C$7:$C$1492,0),0)),0,OFFSET('HARGA SATUAN'!$I$6,MATCH(RAB!C54,'HARGA SATUAN'!$C$7:$C$1492,0),0))</f>
        <v>6600</v>
      </c>
      <c r="H54" s="284">
        <f t="shared" ca="1" si="4"/>
        <v>231000</v>
      </c>
      <c r="I54" s="284">
        <f t="shared" ca="1" si="5"/>
        <v>0</v>
      </c>
      <c r="J54" s="284">
        <f t="shared" ca="1" si="6"/>
        <v>0</v>
      </c>
      <c r="K54" s="285">
        <f t="shared" ca="1" si="7"/>
        <v>231000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>
      <c r="A55" s="259" t="s">
        <v>1413</v>
      </c>
      <c r="B55" s="511">
        <v>4</v>
      </c>
      <c r="C55" s="514" t="s">
        <v>788</v>
      </c>
      <c r="D55" s="281" t="str">
        <f ca="1">IF(ISERROR(OFFSET('HARGA SATUAN'!$D$6,MATCH(RAB!C55,'HARGA SATUAN'!$C$7:$C$1492,0),0)),"",OFFSET('HARGA SATUAN'!$D$6,MATCH(RAB!C55,'HARGA SATUAN'!$C$7:$C$1492,0),0))</f>
        <v>JASA</v>
      </c>
      <c r="E55" s="282" t="str">
        <f ca="1">IF(B55="+","Unit",IF(ISERROR(OFFSET('HARGA SATUAN'!$E$6,MATCH(RAB!C55,'HARGA SATUAN'!$C$7:$C$1492,0),0)),"",OFFSET('HARGA SATUAN'!$E$6,MATCH(RAB!C55,'HARGA SATUAN'!$C$7:$C$1492,0),0)))</f>
        <v>Unit</v>
      </c>
      <c r="F55" s="515">
        <f>F51*1</f>
        <v>1</v>
      </c>
      <c r="G55" s="390">
        <f ca="1">IF(ISERROR(OFFSET('HARGA SATUAN'!$I$6,MATCH(RAB!C55,'HARGA SATUAN'!$C$7:$C$1492,0),0)),0,OFFSET('HARGA SATUAN'!$I$6,MATCH(RAB!C55,'HARGA SATUAN'!$C$7:$C$1492,0),0))</f>
        <v>54400</v>
      </c>
      <c r="H55" s="284">
        <f t="shared" ca="1" si="4"/>
        <v>0</v>
      </c>
      <c r="I55" s="284">
        <f t="shared" ca="1" si="5"/>
        <v>0</v>
      </c>
      <c r="J55" s="284">
        <f t="shared" ca="1" si="6"/>
        <v>54400</v>
      </c>
      <c r="K55" s="285">
        <f t="shared" ca="1" si="7"/>
        <v>54400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>
      <c r="A56" s="259" t="e">
        <f>IF(AND(C56=0,#REF!=0,#REF!=0),"BLANKS",1)</f>
        <v>#REF!</v>
      </c>
      <c r="B56" s="500"/>
      <c r="C56" s="501"/>
      <c r="D56" s="281" t="str">
        <f ca="1">IF(ISERROR(OFFSET('HARGA SATUAN'!$D$6,MATCH(RAB!C56,'HARGA SATUAN'!$C$7:$C$1492,0),0)),"",OFFSET('HARGA SATUAN'!$D$6,MATCH(RAB!C56,'HARGA SATUAN'!$C$7:$C$1492,0),0))</f>
        <v/>
      </c>
      <c r="E56" s="282" t="str">
        <f ca="1">IF(B56="+","Unit",IF(ISERROR(OFFSET('HARGA SATUAN'!$E$6,MATCH(RAB!C56,'HARGA SATUAN'!$C$7:$C$1492,0),0)),"",OFFSET('HARGA SATUAN'!$E$6,MATCH(RAB!C56,'HARGA SATUAN'!$C$7:$C$1492,0),0)))</f>
        <v/>
      </c>
      <c r="F56" s="502"/>
      <c r="G56" s="390">
        <f ca="1">IF(ISERROR(OFFSET('HARGA SATUAN'!$I$6,MATCH(RAB!C56,'HARGA SATUAN'!$C$7:$C$1492,0),0)),0,OFFSET('HARGA SATUAN'!$I$6,MATCH(RAB!C56,'HARGA SATUAN'!$C$7:$C$1492,0),0))</f>
        <v>0</v>
      </c>
      <c r="H56" s="284">
        <f t="shared" ca="1" si="4"/>
        <v>0</v>
      </c>
      <c r="I56" s="284">
        <f t="shared" ca="1" si="5"/>
        <v>0</v>
      </c>
      <c r="J56" s="284">
        <f t="shared" ca="1" si="6"/>
        <v>0</v>
      </c>
      <c r="K56" s="285">
        <f t="shared" ca="1" si="7"/>
        <v>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>
      <c r="A57" s="259"/>
      <c r="B57" s="476"/>
      <c r="C57" s="478"/>
      <c r="D57" s="281" t="str">
        <f ca="1">IF(ISERROR(OFFSET('HARGA SATUAN'!$D$6,MATCH(RAB!C57,'HARGA SATUAN'!$C$7:$C$1492,0),0)),"",OFFSET('HARGA SATUAN'!$D$6,MATCH(RAB!C57,'HARGA SATUAN'!$C$7:$C$1492,0),0))</f>
        <v/>
      </c>
      <c r="E57" s="282" t="str">
        <f ca="1">IF(B57="+","Unit",IF(ISERROR(OFFSET('HARGA SATUAN'!$E$6,MATCH(RAB!C57,'HARGA SATUAN'!$C$7:$C$1492,0),0)),"",OFFSET('HARGA SATUAN'!$E$6,MATCH(RAB!C57,'HARGA SATUAN'!$C$7:$C$1492,0),0)))</f>
        <v/>
      </c>
      <c r="F57" s="473"/>
      <c r="G57" s="390">
        <f ca="1">IF(ISERROR(OFFSET('HARGA SATUAN'!$I$6,MATCH(RAB!C57,'HARGA SATUAN'!$C$7:$C$1492,0),0)),0,OFFSET('HARGA SATUAN'!$I$6,MATCH(RAB!C57,'HARGA SATUAN'!$C$7:$C$1492,0),0))</f>
        <v>0</v>
      </c>
      <c r="H57" s="284">
        <f t="shared" ca="1" si="4"/>
        <v>0</v>
      </c>
      <c r="I57" s="284">
        <f t="shared" ca="1" si="5"/>
        <v>0</v>
      </c>
      <c r="J57" s="284">
        <f t="shared" ca="1" si="6"/>
        <v>0</v>
      </c>
      <c r="K57" s="285">
        <f t="shared" ca="1" si="7"/>
        <v>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>
      <c r="A58" s="259" t="e">
        <f>IF(AND(C58=0,#REF!=0,#REF!=0),"BLANKS",1)</f>
        <v>#REF!</v>
      </c>
      <c r="B58" s="477" t="s">
        <v>520</v>
      </c>
      <c r="C58" s="478" t="s">
        <v>1576</v>
      </c>
      <c r="D58" s="281" t="str">
        <f ca="1">IF(ISERROR(OFFSET('HARGA SATUAN'!$D$6,MATCH(RAB!C58,'HARGA SATUAN'!$C$7:$C$1492,0),0)),"",OFFSET('HARGA SATUAN'!$D$6,MATCH(RAB!C58,'HARGA SATUAN'!$C$7:$C$1492,0),0))</f>
        <v/>
      </c>
      <c r="E58" s="282" t="str">
        <f ca="1">IF(B58="+","Unit",IF(ISERROR(OFFSET('HARGA SATUAN'!$E$6,MATCH(RAB!C58,'HARGA SATUAN'!$C$7:$C$1492,0),0)),"",OFFSET('HARGA SATUAN'!$E$6,MATCH(RAB!C58,'HARGA SATUAN'!$C$7:$C$1492,0),0)))</f>
        <v/>
      </c>
      <c r="F58" s="473"/>
      <c r="G58" s="390">
        <f ca="1">IF(ISERROR(OFFSET('HARGA SATUAN'!$I$6,MATCH(RAB!C58,'HARGA SATUAN'!$C$7:$C$1492,0),0)),0,OFFSET('HARGA SATUAN'!$I$6,MATCH(RAB!C58,'HARGA SATUAN'!$C$7:$C$1492,0),0))</f>
        <v>0</v>
      </c>
      <c r="H58" s="284">
        <f t="shared" ca="1" si="4"/>
        <v>0</v>
      </c>
      <c r="I58" s="284">
        <f t="shared" ca="1" si="5"/>
        <v>0</v>
      </c>
      <c r="J58" s="284">
        <f t="shared" ca="1" si="6"/>
        <v>0</v>
      </c>
      <c r="K58" s="285">
        <f t="shared" ca="1" si="7"/>
        <v>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>
      <c r="A59" s="259" t="s">
        <v>1413</v>
      </c>
      <c r="B59" s="476"/>
      <c r="C59" s="433"/>
      <c r="D59" s="281" t="str">
        <f ca="1">IF(ISERROR(OFFSET('HARGA SATUAN'!$D$6,MATCH(RAB!C59,'HARGA SATUAN'!$C$7:$C$1492,0),0)),"",OFFSET('HARGA SATUAN'!$D$6,MATCH(RAB!C59,'HARGA SATUAN'!$C$7:$C$1492,0),0))</f>
        <v/>
      </c>
      <c r="E59" s="282" t="str">
        <f ca="1">IF(B59="+","Unit",IF(ISERROR(OFFSET('HARGA SATUAN'!$E$6,MATCH(RAB!C59,'HARGA SATUAN'!$C$7:$C$1492,0),0)),"",OFFSET('HARGA SATUAN'!$E$6,MATCH(RAB!C59,'HARGA SATUAN'!$C$7:$C$1492,0),0)))</f>
        <v/>
      </c>
      <c r="F59" s="473"/>
      <c r="G59" s="390">
        <f ca="1">IF(ISERROR(OFFSET('HARGA SATUAN'!$I$6,MATCH(RAB!C59,'HARGA SATUAN'!$C$7:$C$1492,0),0)),0,OFFSET('HARGA SATUAN'!$I$6,MATCH(RAB!C59,'HARGA SATUAN'!$C$7:$C$1492,0),0))</f>
        <v>0</v>
      </c>
      <c r="H59" s="284">
        <f t="shared" ref="H59" ca="1" si="8">IF(OR(D59="MDU",D59="MDU-KD"),(IF($O$3="RAB NON MDU","PLN KD",G59*F59)),0)</f>
        <v>0</v>
      </c>
      <c r="I59" s="284">
        <f t="shared" ref="I59" ca="1" si="9">IF(D59="HDW",G59*F59,0)</f>
        <v>0</v>
      </c>
      <c r="J59" s="284">
        <f t="shared" ref="J59" ca="1" si="10">IF(D59="JASA",G59*F59,0)</f>
        <v>0</v>
      </c>
      <c r="K59" s="285">
        <f t="shared" ref="K59" ca="1" si="11">SUM(H59:J59)</f>
        <v>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>
      <c r="A60" s="259"/>
      <c r="B60" s="476"/>
      <c r="C60" s="433"/>
      <c r="D60" s="281"/>
      <c r="E60" s="282"/>
      <c r="F60" s="473"/>
      <c r="G60" s="390"/>
      <c r="H60" s="284"/>
      <c r="I60" s="284"/>
      <c r="J60" s="284"/>
      <c r="K60" s="285"/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>
      <c r="B61" s="291"/>
      <c r="C61" s="292" t="s">
        <v>465</v>
      </c>
      <c r="D61" s="281" t="str">
        <f ca="1">IF(ISERROR(OFFSET('HARGA SATUAN'!$D$6,MATCH(RAB!C61,'HARGA SATUAN'!$C$7:$C$1492,0),0)),"",OFFSET('HARGA SATUAN'!$D$6,MATCH(RAB!C61,'HARGA SATUAN'!$C$7:$C$1492,0),0))</f>
        <v/>
      </c>
      <c r="E61" s="282" t="str">
        <f ca="1">IF(B61="+","Unit",IF(ISERROR(OFFSET('HARGA SATUAN'!$E$6,MATCH(RAB!C61,'HARGA SATUAN'!$C$7:$C$1492,0),0)),"",OFFSET('HARGA SATUAN'!$E$6,MATCH(RAB!C61,'HARGA SATUAN'!$C$7:$C$1492,0),0)))</f>
        <v/>
      </c>
      <c r="F61" s="293"/>
      <c r="G61" s="283">
        <f ca="1">IF(ISERROR(OFFSET('HARGA SATUAN'!$I$6,MATCH(RAB!C61,'HARGA SATUAN'!$C$7:$C$1492,0),0)),0,OFFSET('HARGA SATUAN'!$I$6,MATCH(RAB!C61,'HARGA SATUAN'!$C$7:$C$1492,0),0))</f>
        <v>0</v>
      </c>
      <c r="H61" s="284">
        <f t="shared" ref="H61" ca="1" si="12">IF(OR(D61="MDU",D61="MDU-KD"),(IF($O$3="RAB NON MDU","PLN KD",G61*F61)),0)</f>
        <v>0</v>
      </c>
      <c r="I61" s="284">
        <f ca="1">IF(D61="HDW",G61*F61,0)</f>
        <v>0</v>
      </c>
      <c r="J61" s="284">
        <f ca="1">IF(D61="JASA",G61*F61,0)</f>
        <v>0</v>
      </c>
      <c r="K61" s="285">
        <f ca="1">SUM(H61:J61)</f>
        <v>0</v>
      </c>
    </row>
    <row r="62" spans="1:22">
      <c r="B62" s="294">
        <v>1</v>
      </c>
      <c r="C62" s="295" t="s">
        <v>1061</v>
      </c>
      <c r="D62" s="296" t="str">
        <f ca="1">IF(ISERROR(OFFSET('HARGA SATUAN'!$D$6,MATCH(RAB!C62,'HARGA SATUAN'!$C$7:$C$1492,0),0)),"",OFFSET('HARGA SATUAN'!$D$6,MATCH(RAB!C62,'HARGA SATUAN'!$C$7:$C$1492,0),0))</f>
        <v>JASA</v>
      </c>
      <c r="E62" s="297" t="str">
        <f ca="1">IF(ISERROR(OFFSET('HARGA SATUAN'!$E$6,MATCH(RAB!C62,'HARGA SATUAN'!$C$7:$C$1492,0),0)),"",OFFSET('HARGA SATUAN'!$E$6,MATCH(RAB!C62,'HARGA SATUAN'!$C$7:$C$1492,0),0))</f>
        <v>Lot</v>
      </c>
      <c r="F62" s="298">
        <v>1</v>
      </c>
      <c r="G62" s="299">
        <f ca="1">IF(ISERROR(OFFSET('HARGA SATUAN'!$I$6,MATCH(RAB!C62,'HARGA SATUAN'!$C$7:$C$1492,0),0)),0,OFFSET('HARGA SATUAN'!$I$6,MATCH(RAB!C62,'HARGA SATUAN'!$C$7:$C$1492,0),0))</f>
        <v>2.5000000000000001E-2</v>
      </c>
      <c r="H62" s="300"/>
      <c r="I62" s="300"/>
      <c r="J62" s="300">
        <f ca="1">SUM(K15:K59)*G62</f>
        <v>797076.35000000009</v>
      </c>
      <c r="K62" s="301">
        <f ca="1">SUM(H62:J62)</f>
        <v>797076.35000000009</v>
      </c>
    </row>
    <row r="63" spans="1:22">
      <c r="B63" s="302"/>
      <c r="C63" s="303"/>
      <c r="D63" s="281" t="str">
        <f ca="1">IF(ISERROR(OFFSET('HARGA SATUAN'!$D$6,MATCH(RAB!C63,'HARGA SATUAN'!$C$7:$C$1492,0),0)),"",OFFSET('HARGA SATUAN'!$D$6,MATCH(RAB!C63,'HARGA SATUAN'!$C$7:$C$1492,0),0))</f>
        <v/>
      </c>
      <c r="E63" s="282" t="str">
        <f ca="1">IF(ISERROR(OFFSET('HARGA SATUAN'!$E$6,MATCH(RAB!C63,'HARGA SATUAN'!$C$7:$C$1492,0),0)),"",OFFSET('HARGA SATUAN'!$E$6,MATCH(RAB!C63,'HARGA SATUAN'!$C$7:$C$1492,0),0))</f>
        <v/>
      </c>
      <c r="F63" s="293"/>
      <c r="G63" s="283" t="str">
        <f ca="1">IF(ISERROR(OFFSET('HARGA SATUAN'!$I$6,MATCH(RAB!C63,'HARGA SATUAN'!$C$7:$C$1492,0),0)),"",OFFSET('HARGA SATUAN'!$I$6,MATCH(RAB!C63,'HARGA SATUAN'!$C$7:$C$1492,0),0))</f>
        <v/>
      </c>
      <c r="H63" s="284">
        <f ca="1">IF(OR(D63="MDU",D63="MDU-KD"),IF(G63="PLN",0,G63*F63),0)</f>
        <v>0</v>
      </c>
      <c r="I63" s="284">
        <f ca="1">IF(D63="HDW",IF(G63="PLN",0,G63*F63),0)</f>
        <v>0</v>
      </c>
      <c r="J63" s="284">
        <f ca="1">IF(D63="JASA",IF(G63="PLN",0,G63*F63),0)</f>
        <v>0</v>
      </c>
      <c r="K63" s="285">
        <f ca="1">SUM(H63:J63)</f>
        <v>0</v>
      </c>
    </row>
    <row r="64" spans="1:22" ht="15.75" thickBot="1">
      <c r="B64" s="304"/>
      <c r="C64" s="305"/>
      <c r="D64" s="306"/>
      <c r="E64" s="307"/>
      <c r="F64" s="307"/>
      <c r="G64" s="307"/>
      <c r="H64" s="308"/>
      <c r="I64" s="308"/>
      <c r="J64" s="308"/>
      <c r="K64" s="309"/>
    </row>
    <row r="65" spans="2:13">
      <c r="B65" s="310"/>
      <c r="C65" s="634" t="s">
        <v>980</v>
      </c>
      <c r="D65" s="634"/>
      <c r="E65" s="634"/>
      <c r="F65" s="634"/>
      <c r="G65" s="311" t="s">
        <v>9</v>
      </c>
      <c r="H65" s="312">
        <f ca="1">SUM(H14:H63)</f>
        <v>28471400</v>
      </c>
      <c r="I65" s="312">
        <f ca="1">SUM(I14:I63)</f>
        <v>2880054</v>
      </c>
      <c r="J65" s="312">
        <f ca="1">SUM(J14:J63)</f>
        <v>1328676.3500000001</v>
      </c>
      <c r="K65" s="312">
        <f ca="1">SUM(K14:K63)</f>
        <v>32680130.350000001</v>
      </c>
    </row>
    <row r="66" spans="2:13">
      <c r="B66" s="313"/>
      <c r="C66" s="623" t="s">
        <v>1425</v>
      </c>
      <c r="D66" s="623"/>
      <c r="E66" s="623"/>
      <c r="F66" s="623"/>
      <c r="G66" s="314" t="s">
        <v>9</v>
      </c>
      <c r="H66" s="315">
        <f ca="1">H65*0.11</f>
        <v>3131854</v>
      </c>
      <c r="I66" s="315">
        <f ca="1">I65*0.11</f>
        <v>316805.94</v>
      </c>
      <c r="J66" s="315">
        <f ca="1">J65*0.11</f>
        <v>146154.39850000001</v>
      </c>
      <c r="K66" s="315">
        <f ca="1">K65*0.11</f>
        <v>3594814.3385000001</v>
      </c>
    </row>
    <row r="67" spans="2:13" ht="15.75" thickBot="1">
      <c r="B67" s="313"/>
      <c r="C67" s="622" t="s">
        <v>453</v>
      </c>
      <c r="D67" s="622"/>
      <c r="E67" s="622"/>
      <c r="F67" s="622"/>
      <c r="G67" s="316" t="s">
        <v>9</v>
      </c>
      <c r="H67" s="317">
        <f ca="1">SUM(H65:H66)</f>
        <v>31603254</v>
      </c>
      <c r="I67" s="317">
        <f ca="1">SUM(I65:I66)</f>
        <v>3196859.94</v>
      </c>
      <c r="J67" s="316">
        <f ca="1">SUM(J65:J66)</f>
        <v>1474830.7485000002</v>
      </c>
      <c r="K67" s="316">
        <f ca="1">SUM(K65:K66)</f>
        <v>36274944.688500002</v>
      </c>
      <c r="M67" s="381"/>
    </row>
    <row r="68" spans="2:13">
      <c r="B68" s="624" t="str">
        <f ca="1">"Terbilang : "&amp;PROPER(IF(K67=0,"nol",IF(K67&lt;0,"minus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IF(--MID(TEXT(ABS(K67),"000000000000000"),1,3)=0,"",MID(TEXT(ABS(K67),"000000000000000"),1,1)&amp;" ratus "&amp;MID(TEXT(ABS(K67),"000000000000000"),2,1)&amp;" puluh "&amp;MID(TEXT(ABS(K67),"000000000000000"),3,1)&amp;" trilyun ")&amp; IF(--MID(TEXT(ABS(K67),"000000000000000"),4,3)=0,"",MID(TEXT(ABS(K67),"000000000000000"),4,1)&amp;" ratus "&amp;MID(TEXT(ABS(K67),"000000000000000"),5,1)&amp;" puluh "&amp;MID(TEXT(ABS(K67),"000000000000000"),6,1)&amp;" milyar ")&amp; IF(--MID(TEXT(ABS(K67),"000000000000000"),7,3)=0,"",MID(TEXT(ABS(K67),"000000000000000"),7,1)&amp;" ratus "&amp;MID(TEXT(ABS(K67),"000000000000000"),8,1)&amp;" puluh "&amp;MID(TEXT(ABS(K67),"000000000000000"),9,1)&amp;" juta ")&amp; IF(--MID(TEXT(ABS(K67),"000000000000000"),10,3)=0,"",IF(--MID(TEXT(ABS(K67),"000000000000000"),10,3)=1,"*",MID(TEXT(ABS(K67),"000000000000000"),10,1)&amp;" ratus "&amp;MID(TEXT(ABS(K67),"000000000000000"),11,1)&amp;" puluh ")&amp;MID(TEXT(ABS(K67),"000000000000000"),12,1)&amp;" ribu ")&amp; IF(--MID(TEXT(ABS(K67),"000000000000000"),13,3)=0,"",MID(TEXT(ABS(K67),"000000000000000"),13,1)&amp;" ratus "&amp;MID(TEXT(ABS(K67),"000000000000000"),14,1)&amp;" puluh "&amp;MID(TEXT(ABS(K67),"000000000000000"),15,1)),1,"satu"),2,"dua"),3,"tiga"),4,"empat"),5,"lima"),6,"enam"),7,"tujuh"),8,"delapan"),9,"sembilan"),"0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Enam Juta Dua Ratus Tujuh Puluh Empat Ribu Sembilan Ratus Empat Puluh Lima Rupiah</v>
      </c>
      <c r="C68" s="625"/>
      <c r="D68" s="625"/>
      <c r="E68" s="625"/>
      <c r="F68" s="625"/>
      <c r="G68" s="625"/>
      <c r="H68" s="625"/>
      <c r="I68" s="625"/>
      <c r="J68" s="625"/>
      <c r="K68" s="626"/>
    </row>
    <row r="69" spans="2:13">
      <c r="B69" s="627"/>
      <c r="C69" s="628"/>
      <c r="D69" s="628"/>
      <c r="E69" s="628"/>
      <c r="F69" s="628"/>
      <c r="G69" s="628"/>
      <c r="H69" s="628"/>
      <c r="I69" s="628"/>
      <c r="J69" s="628"/>
      <c r="K69" s="629"/>
    </row>
    <row r="70" spans="2:13" ht="15.75" thickBot="1">
      <c r="B70" s="318" t="str">
        <f>"Harga yang dipakai adalah "&amp;'HARGA SATUAN'!I5&amp;""</f>
        <v>Harga yang dipakai adalah RAB HSS 2023</v>
      </c>
      <c r="C70" s="319"/>
      <c r="D70" s="320"/>
      <c r="E70" s="320"/>
      <c r="F70" s="320"/>
      <c r="G70" s="321"/>
      <c r="H70" s="321"/>
      <c r="I70" s="321"/>
      <c r="J70" s="321"/>
      <c r="K70" s="322"/>
    </row>
    <row r="71" spans="2:13">
      <c r="C71" s="323"/>
      <c r="E71" s="325"/>
      <c r="F71" s="325"/>
      <c r="G71" s="325"/>
    </row>
    <row r="72" spans="2:13">
      <c r="C72" s="260"/>
      <c r="E72" s="325"/>
      <c r="F72" s="325"/>
      <c r="G72" s="325"/>
      <c r="H72" s="630"/>
      <c r="I72" s="630"/>
      <c r="J72" s="631"/>
      <c r="K72" s="631"/>
    </row>
    <row r="73" spans="2:13">
      <c r="C73" s="260"/>
      <c r="E73" s="325"/>
      <c r="F73" s="325"/>
      <c r="G73" s="325"/>
      <c r="H73" s="326"/>
      <c r="I73" s="621" t="s">
        <v>1633</v>
      </c>
      <c r="J73" s="621"/>
      <c r="K73" s="621"/>
    </row>
    <row r="74" spans="2:13">
      <c r="C74" s="260"/>
      <c r="E74" s="325"/>
      <c r="F74" s="325"/>
      <c r="G74" s="325"/>
      <c r="H74" s="326"/>
      <c r="I74" s="621" t="s">
        <v>1634</v>
      </c>
      <c r="J74" s="621"/>
      <c r="K74" s="621"/>
    </row>
    <row r="75" spans="2:13">
      <c r="C75" s="260"/>
      <c r="E75" s="325"/>
      <c r="F75" s="325"/>
      <c r="G75" s="325"/>
      <c r="H75" s="327"/>
      <c r="I75" s="328"/>
      <c r="J75" s="328"/>
      <c r="K75" s="328"/>
    </row>
    <row r="76" spans="2:13">
      <c r="C76" s="260"/>
      <c r="E76" s="325"/>
      <c r="F76" s="325"/>
      <c r="G76" s="325"/>
      <c r="H76" s="327"/>
      <c r="I76" s="327"/>
      <c r="J76" s="327"/>
      <c r="K76" s="327"/>
    </row>
    <row r="77" spans="2:13">
      <c r="C77" s="260"/>
      <c r="E77" s="325"/>
      <c r="F77" s="325"/>
      <c r="G77" s="325"/>
      <c r="H77" s="327"/>
      <c r="I77" s="327"/>
      <c r="J77" s="327"/>
      <c r="K77" s="327"/>
    </row>
    <row r="78" spans="2:13">
      <c r="C78" s="260"/>
      <c r="E78" s="325"/>
      <c r="F78" s="325"/>
      <c r="G78" s="325"/>
      <c r="H78" s="327"/>
      <c r="I78" s="327"/>
      <c r="J78" s="327"/>
      <c r="K78" s="327"/>
    </row>
    <row r="79" spans="2:13">
      <c r="C79" s="260"/>
      <c r="E79" s="325"/>
      <c r="F79" s="325"/>
      <c r="G79" s="325"/>
      <c r="H79" s="329"/>
      <c r="I79" s="621" t="s">
        <v>1635</v>
      </c>
      <c r="J79" s="621"/>
      <c r="K79" s="621"/>
    </row>
    <row r="80" spans="2:13">
      <c r="C80" s="323"/>
      <c r="E80" s="325"/>
      <c r="F80" s="325"/>
      <c r="G80" s="325"/>
      <c r="H80" s="327"/>
      <c r="I80" s="327"/>
      <c r="J80" s="327"/>
      <c r="K80" s="327"/>
    </row>
    <row r="81" spans="3:11">
      <c r="C81" s="323"/>
      <c r="E81" s="325"/>
      <c r="F81" s="325"/>
      <c r="G81" s="325"/>
      <c r="H81" s="327"/>
      <c r="I81" s="327"/>
      <c r="J81" s="327"/>
      <c r="K81" s="327"/>
    </row>
    <row r="82" spans="3:11">
      <c r="C82" s="323"/>
      <c r="E82" s="325"/>
      <c r="F82" s="325"/>
      <c r="G82" s="325"/>
      <c r="H82" s="327"/>
      <c r="I82" s="327"/>
      <c r="J82" s="327"/>
      <c r="K82" s="327"/>
    </row>
  </sheetData>
  <sheetProtection sort="0" autoFilter="0"/>
  <protectedRanges>
    <protectedRange sqref="F15" name="Range1_1_2_2"/>
    <protectedRange sqref="B46:C46 B55 B59:B60 B49:C54 B19:B21 B56:C58 B47:B48 B45 B44:C44 B32:C32 B26:C26 B25 B24:C24 B23 B22:C22 B27:B31" name="Range1_1_2"/>
    <protectedRange sqref="B15 C19" name="Range1_6"/>
    <protectedRange sqref="C29 C45 C27 C25 C23" name="Range1_1_2_1"/>
    <protectedRange sqref="C55" name="Range1_1_2_3"/>
    <protectedRange sqref="B16:B18" name="Range1_1_1_1_1"/>
    <protectedRange sqref="C20" name="Range1_1_3_1"/>
    <protectedRange sqref="C21" name="Range1_1_3_4"/>
    <protectedRange sqref="C18" name="Range1_1_3_8"/>
    <protectedRange sqref="C47" name="Range1_1_3_9"/>
    <protectedRange sqref="C48" name="Range1_1_3_10"/>
    <protectedRange sqref="C16" name="Range1_1_3_13"/>
    <protectedRange sqref="C17" name="Range1_1_3_14"/>
    <protectedRange sqref="C31" name="Range1_1_3"/>
    <protectedRange sqref="C30" name="Range1_1_3_2"/>
    <protectedRange sqref="C59:C60" name="Range1_1_3_3"/>
    <protectedRange sqref="C28" name="Range1_1_3_5"/>
    <protectedRange sqref="B35:C36 B43 B41:C42 B39:B40 B38:C38 B37 B34 B33:C33" name="Range1_1_2_4"/>
    <protectedRange sqref="C40 C37 C43 C34" name="Range1_1_3_4_1"/>
    <protectedRange sqref="C39" name="Range1_1_3_5_1"/>
  </protectedRanges>
  <mergeCells count="22">
    <mergeCell ref="O3:P4"/>
    <mergeCell ref="B4:K4"/>
    <mergeCell ref="C65:F65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  <mergeCell ref="I74:K74"/>
    <mergeCell ref="I79:K79"/>
    <mergeCell ref="C67:F67"/>
    <mergeCell ref="I73:K73"/>
    <mergeCell ref="C66:F66"/>
    <mergeCell ref="B68:K69"/>
    <mergeCell ref="H72:K72"/>
  </mergeCells>
  <phoneticPr fontId="119" type="noConversion"/>
  <conditionalFormatting sqref="E1:E3 G1:G5 H12:I12 O13 G61:H61 E63:H63 E64:F64 G8:G13 H61:K64 E61:G62 S14:V21 F46:F50 S29:V29 G16:K60 E5:E60 S45:V60 F57:F60">
    <cfRule type="cellIs" dxfId="36" priority="1070" stopIfTrue="1" operator="equal">
      <formula>0</formula>
    </cfRule>
  </conditionalFormatting>
  <conditionalFormatting sqref="F14:K15">
    <cfRule type="cellIs" dxfId="35" priority="292" stopIfTrue="1" operator="equal">
      <formula>0</formula>
    </cfRule>
  </conditionalFormatting>
  <conditionalFormatting sqref="G63:G65529 E68:E65529">
    <cfRule type="cellIs" dxfId="34" priority="204" stopIfTrue="1" operator="equal">
      <formula>0</formula>
    </cfRule>
  </conditionalFormatting>
  <conditionalFormatting sqref="F16:F18">
    <cfRule type="cellIs" dxfId="33" priority="128" stopIfTrue="1" operator="equal">
      <formula>0</formula>
    </cfRule>
  </conditionalFormatting>
  <conditionalFormatting sqref="F19">
    <cfRule type="cellIs" dxfId="32" priority="113" stopIfTrue="1" operator="equal">
      <formula>0</formula>
    </cfRule>
  </conditionalFormatting>
  <conditionalFormatting sqref="F20">
    <cfRule type="cellIs" dxfId="31" priority="111" stopIfTrue="1" operator="equal">
      <formula>0</formula>
    </cfRule>
  </conditionalFormatting>
  <conditionalFormatting sqref="G6:G7">
    <cfRule type="cellIs" dxfId="30" priority="97" stopIfTrue="1" operator="equal">
      <formula>0</formula>
    </cfRule>
  </conditionalFormatting>
  <conditionalFormatting sqref="C15">
    <cfRule type="cellIs" dxfId="29" priority="93" operator="equal">
      <formula>0</formula>
    </cfRule>
  </conditionalFormatting>
  <conditionalFormatting sqref="F21">
    <cfRule type="cellIs" dxfId="28" priority="86" stopIfTrue="1" operator="equal">
      <formula>0</formula>
    </cfRule>
  </conditionalFormatting>
  <conditionalFormatting sqref="C47">
    <cfRule type="cellIs" dxfId="27" priority="66" operator="equal">
      <formula>0</formula>
    </cfRule>
  </conditionalFormatting>
  <conditionalFormatting sqref="S32:V33">
    <cfRule type="cellIs" dxfId="26" priority="19" stopIfTrue="1" operator="equal">
      <formula>0</formula>
    </cfRule>
  </conditionalFormatting>
  <conditionalFormatting sqref="C48">
    <cfRule type="cellIs" dxfId="25" priority="65" operator="equal">
      <formula>0</formula>
    </cfRule>
  </conditionalFormatting>
  <conditionalFormatting sqref="C17">
    <cfRule type="cellIs" dxfId="24" priority="59" operator="equal">
      <formula>0</formula>
    </cfRule>
  </conditionalFormatting>
  <conditionalFormatting sqref="C18">
    <cfRule type="cellIs" dxfId="23" priority="67" operator="equal">
      <formula>0</formula>
    </cfRule>
  </conditionalFormatting>
  <conditionalFormatting sqref="F56">
    <cfRule type="cellIs" dxfId="22" priority="63" stopIfTrue="1" operator="equal">
      <formula>0</formula>
    </cfRule>
  </conditionalFormatting>
  <conditionalFormatting sqref="C16">
    <cfRule type="cellIs" dxfId="21" priority="60" operator="equal">
      <formula>0</formula>
    </cfRule>
  </conditionalFormatting>
  <conditionalFormatting sqref="F45">
    <cfRule type="cellIs" dxfId="20" priority="57" stopIfTrue="1" operator="equal">
      <formula>0</formula>
    </cfRule>
  </conditionalFormatting>
  <conditionalFormatting sqref="C45">
    <cfRule type="cellIs" dxfId="19" priority="56" operator="equal">
      <formula>0</formula>
    </cfRule>
  </conditionalFormatting>
  <conditionalFormatting sqref="S28:V28 F28">
    <cfRule type="cellIs" dxfId="18" priority="51" stopIfTrue="1" operator="equal">
      <formula>0</formula>
    </cfRule>
  </conditionalFormatting>
  <conditionalFormatting sqref="S26:V27">
    <cfRule type="cellIs" dxfId="17" priority="49" stopIfTrue="1" operator="equal">
      <formula>0</formula>
    </cfRule>
  </conditionalFormatting>
  <conditionalFormatting sqref="S24:V25">
    <cfRule type="cellIs" dxfId="16" priority="47" stopIfTrue="1" operator="equal">
      <formula>0</formula>
    </cfRule>
  </conditionalFormatting>
  <conditionalFormatting sqref="S22:V23 F22">
    <cfRule type="cellIs" dxfId="15" priority="45" stopIfTrue="1" operator="equal">
      <formula>0</formula>
    </cfRule>
  </conditionalFormatting>
  <conditionalFormatting sqref="F23:F27">
    <cfRule type="cellIs" dxfId="14" priority="43" stopIfTrue="1" operator="equal">
      <formula>0</formula>
    </cfRule>
  </conditionalFormatting>
  <conditionalFormatting sqref="S44:V44">
    <cfRule type="cellIs" dxfId="13" priority="31" stopIfTrue="1" operator="equal">
      <formula>0</formula>
    </cfRule>
  </conditionalFormatting>
  <conditionalFormatting sqref="S42:V43">
    <cfRule type="cellIs" dxfId="12" priority="29" stopIfTrue="1" operator="equal">
      <formula>0</formula>
    </cfRule>
  </conditionalFormatting>
  <conditionalFormatting sqref="S40:V41">
    <cfRule type="cellIs" dxfId="11" priority="27" stopIfTrue="1" operator="equal">
      <formula>0</formula>
    </cfRule>
  </conditionalFormatting>
  <conditionalFormatting sqref="S38:V39">
    <cfRule type="cellIs" dxfId="10" priority="25" stopIfTrue="1" operator="equal">
      <formula>0</formula>
    </cfRule>
  </conditionalFormatting>
  <conditionalFormatting sqref="S36:V37">
    <cfRule type="cellIs" dxfId="9" priority="23" stopIfTrue="1" operator="equal">
      <formula>0</formula>
    </cfRule>
  </conditionalFormatting>
  <conditionalFormatting sqref="S34:V35">
    <cfRule type="cellIs" dxfId="8" priority="21" stopIfTrue="1" operator="equal">
      <formula>0</formula>
    </cfRule>
  </conditionalFormatting>
  <conditionalFormatting sqref="S30:V31">
    <cfRule type="cellIs" dxfId="7" priority="17" stopIfTrue="1" operator="equal">
      <formula>0</formula>
    </cfRule>
  </conditionalFormatting>
  <conditionalFormatting sqref="F29:F32 F44">
    <cfRule type="cellIs" dxfId="6" priority="12" stopIfTrue="1" operator="equal">
      <formula>0</formula>
    </cfRule>
  </conditionalFormatting>
  <conditionalFormatting sqref="C59:C60">
    <cfRule type="cellIs" dxfId="5" priority="6" operator="equal">
      <formula>0</formula>
    </cfRule>
  </conditionalFormatting>
  <conditionalFormatting sqref="C28">
    <cfRule type="cellIs" dxfId="4" priority="5" operator="equal">
      <formula>0</formula>
    </cfRule>
  </conditionalFormatting>
  <conditionalFormatting sqref="C52">
    <cfRule type="cellIs" dxfId="3" priority="4" operator="equal">
      <formula>0</formula>
    </cfRule>
  </conditionalFormatting>
  <conditionalFormatting sqref="F51:F55">
    <cfRule type="cellIs" dxfId="2" priority="3" stopIfTrue="1" operator="equal">
      <formula>0</formula>
    </cfRule>
  </conditionalFormatting>
  <conditionalFormatting sqref="F33:F42">
    <cfRule type="cellIs" dxfId="1" priority="2" stopIfTrue="1" operator="equal">
      <formula>0</formula>
    </cfRule>
  </conditionalFormatting>
  <conditionalFormatting sqref="F43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9:F22 F26 F45:F50 F28 C21:C23 C29:C31 C43 F33:F42 H14:K64 F57:F60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C1:AD55"/>
  <sheetViews>
    <sheetView showGridLines="0" view="pageBreakPreview" zoomScale="85" zoomScaleNormal="100" zoomScaleSheetLayoutView="85" workbookViewId="0">
      <selection activeCell="F37" sqref="F37"/>
    </sheetView>
  </sheetViews>
  <sheetFormatPr defaultColWidth="9.140625" defaultRowHeight="12"/>
  <cols>
    <col min="1" max="2" width="1.42578125" style="469" customWidth="1"/>
    <col min="3" max="3" width="7.42578125" style="469" customWidth="1"/>
    <col min="4" max="23" width="5.7109375" style="469" customWidth="1"/>
    <col min="24" max="24" width="6.28515625" style="469" customWidth="1"/>
    <col min="25" max="26" width="5.7109375" style="469" customWidth="1"/>
    <col min="27" max="27" width="6.5703125" style="469" customWidth="1"/>
    <col min="28" max="118" width="5.7109375" style="469" customWidth="1"/>
    <col min="119" max="16384" width="9.140625" style="469"/>
  </cols>
  <sheetData>
    <row r="1" spans="3:30" ht="12.75" thickBot="1"/>
    <row r="2" spans="3:30" ht="12.75" customHeight="1">
      <c r="C2" s="393"/>
      <c r="D2" s="394"/>
      <c r="E2" s="394"/>
      <c r="F2" s="394"/>
      <c r="G2" s="394"/>
      <c r="H2" s="394"/>
      <c r="I2" s="394"/>
      <c r="J2" s="394"/>
      <c r="K2" s="394"/>
      <c r="L2" s="394"/>
      <c r="M2" s="394"/>
      <c r="N2" s="394"/>
      <c r="O2" s="394"/>
      <c r="P2" s="394"/>
      <c r="Q2" s="394"/>
      <c r="R2" s="394"/>
      <c r="S2" s="394"/>
      <c r="T2" s="394"/>
      <c r="U2" s="394"/>
      <c r="V2" s="394"/>
      <c r="W2" s="649" t="s">
        <v>1409</v>
      </c>
      <c r="X2" s="650"/>
      <c r="Y2" s="650"/>
      <c r="Z2" s="650"/>
      <c r="AA2" s="650"/>
      <c r="AB2" s="650"/>
      <c r="AC2" s="650"/>
      <c r="AD2" s="651"/>
    </row>
    <row r="3" spans="3:30">
      <c r="C3" s="395"/>
      <c r="D3" s="493" t="s">
        <v>1620</v>
      </c>
      <c r="E3" s="493"/>
      <c r="F3" s="494"/>
      <c r="G3" s="493"/>
      <c r="H3" s="493"/>
      <c r="I3" s="493"/>
      <c r="J3" s="493"/>
      <c r="K3" s="494"/>
      <c r="L3" s="494"/>
      <c r="W3" s="652"/>
      <c r="X3" s="653"/>
      <c r="Y3" s="653"/>
      <c r="Z3" s="653"/>
      <c r="AA3" s="653"/>
      <c r="AB3" s="653"/>
      <c r="AC3" s="653"/>
      <c r="AD3" s="654"/>
    </row>
    <row r="4" spans="3:30">
      <c r="C4" s="395"/>
      <c r="D4" s="655"/>
      <c r="E4" s="655"/>
      <c r="F4" s="427" t="s">
        <v>1577</v>
      </c>
      <c r="G4" s="656" t="s">
        <v>1578</v>
      </c>
      <c r="H4" s="657"/>
      <c r="I4" s="656" t="s">
        <v>1579</v>
      </c>
      <c r="J4" s="657"/>
      <c r="K4" s="658" t="s">
        <v>1580</v>
      </c>
      <c r="L4" s="659"/>
      <c r="W4" s="396" t="s">
        <v>1581</v>
      </c>
      <c r="AD4" s="397"/>
    </row>
    <row r="5" spans="3:30">
      <c r="C5" s="395"/>
      <c r="D5" s="655" t="s">
        <v>1582</v>
      </c>
      <c r="E5" s="655"/>
      <c r="F5" s="427"/>
      <c r="G5" s="656"/>
      <c r="H5" s="657"/>
      <c r="I5" s="656"/>
      <c r="J5" s="657"/>
      <c r="K5" s="658"/>
      <c r="L5" s="659"/>
      <c r="W5" s="426" t="s">
        <v>1583</v>
      </c>
      <c r="X5" s="660" t="s">
        <v>1584</v>
      </c>
      <c r="Y5" s="660"/>
      <c r="Z5" s="660"/>
      <c r="AA5" s="660" t="s">
        <v>1585</v>
      </c>
      <c r="AB5" s="660"/>
      <c r="AC5" s="660" t="s">
        <v>1586</v>
      </c>
      <c r="AD5" s="661"/>
    </row>
    <row r="6" spans="3:30">
      <c r="C6" s="395"/>
      <c r="D6" s="655" t="s">
        <v>1587</v>
      </c>
      <c r="E6" s="655"/>
      <c r="F6" s="427"/>
      <c r="G6" s="656"/>
      <c r="H6" s="657"/>
      <c r="I6" s="656"/>
      <c r="J6" s="657"/>
      <c r="K6" s="658"/>
      <c r="L6" s="659"/>
      <c r="W6" s="426">
        <v>1</v>
      </c>
      <c r="X6" s="660" t="s">
        <v>1588</v>
      </c>
      <c r="Y6" s="660"/>
      <c r="Z6" s="660"/>
      <c r="AA6" s="660"/>
      <c r="AB6" s="660"/>
      <c r="AC6" s="660"/>
      <c r="AD6" s="661"/>
    </row>
    <row r="7" spans="3:30">
      <c r="C7" s="395"/>
      <c r="W7" s="426">
        <v>2</v>
      </c>
      <c r="X7" s="660" t="s">
        <v>1589</v>
      </c>
      <c r="Y7" s="660"/>
      <c r="Z7" s="660"/>
      <c r="AA7" s="660"/>
      <c r="AB7" s="660"/>
      <c r="AC7" s="660"/>
      <c r="AD7" s="661"/>
    </row>
    <row r="8" spans="3:30">
      <c r="C8" s="395"/>
      <c r="W8" s="426">
        <v>3</v>
      </c>
      <c r="X8" s="660" t="s">
        <v>1590</v>
      </c>
      <c r="Y8" s="660"/>
      <c r="Z8" s="660"/>
      <c r="AA8" s="660"/>
      <c r="AB8" s="660"/>
      <c r="AC8" s="660"/>
      <c r="AD8" s="661"/>
    </row>
    <row r="9" spans="3:30">
      <c r="C9" s="395"/>
      <c r="W9" s="426">
        <v>4</v>
      </c>
      <c r="X9" s="660" t="s">
        <v>1591</v>
      </c>
      <c r="Y9" s="660"/>
      <c r="Z9" s="660"/>
      <c r="AA9" s="660"/>
      <c r="AB9" s="660"/>
      <c r="AC9" s="660"/>
      <c r="AD9" s="661"/>
    </row>
    <row r="10" spans="3:30">
      <c r="C10" s="395"/>
      <c r="W10" s="426">
        <v>5</v>
      </c>
      <c r="X10" s="660" t="s">
        <v>1592</v>
      </c>
      <c r="Y10" s="660"/>
      <c r="Z10" s="660"/>
      <c r="AA10" s="660"/>
      <c r="AB10" s="660"/>
      <c r="AC10" s="660"/>
      <c r="AD10" s="661"/>
    </row>
    <row r="11" spans="3:30">
      <c r="C11" s="395"/>
      <c r="W11" s="426">
        <v>6</v>
      </c>
      <c r="X11" s="660" t="s">
        <v>1593</v>
      </c>
      <c r="Y11" s="660"/>
      <c r="Z11" s="660"/>
      <c r="AA11" s="660"/>
      <c r="AB11" s="660"/>
      <c r="AC11" s="660"/>
      <c r="AD11" s="661"/>
    </row>
    <row r="12" spans="3:30">
      <c r="C12" s="395"/>
      <c r="W12" s="426">
        <v>7</v>
      </c>
      <c r="X12" s="660" t="s">
        <v>1594</v>
      </c>
      <c r="Y12" s="660"/>
      <c r="Z12" s="660"/>
      <c r="AA12" s="660"/>
      <c r="AB12" s="660"/>
      <c r="AC12" s="660"/>
      <c r="AD12" s="661"/>
    </row>
    <row r="13" spans="3:30" ht="12.75" customHeight="1">
      <c r="C13" s="395"/>
      <c r="W13" s="426">
        <v>8</v>
      </c>
      <c r="X13" s="660" t="s">
        <v>1595</v>
      </c>
      <c r="Y13" s="660"/>
      <c r="Z13" s="660"/>
      <c r="AA13" s="660"/>
      <c r="AB13" s="660"/>
      <c r="AC13" s="660"/>
      <c r="AD13" s="661"/>
    </row>
    <row r="14" spans="3:30">
      <c r="C14" s="395"/>
      <c r="W14" s="426">
        <v>9</v>
      </c>
      <c r="X14" s="660" t="s">
        <v>1596</v>
      </c>
      <c r="Y14" s="660"/>
      <c r="Z14" s="660"/>
      <c r="AA14" s="660"/>
      <c r="AB14" s="660"/>
      <c r="AC14" s="660"/>
      <c r="AD14" s="661"/>
    </row>
    <row r="15" spans="3:30">
      <c r="C15" s="395"/>
      <c r="W15" s="426">
        <v>10</v>
      </c>
      <c r="X15" s="660" t="s">
        <v>1597</v>
      </c>
      <c r="Y15" s="660"/>
      <c r="Z15" s="660"/>
      <c r="AA15" s="660"/>
      <c r="AB15" s="660"/>
      <c r="AC15" s="660"/>
      <c r="AD15" s="661"/>
    </row>
    <row r="16" spans="3:30">
      <c r="C16" s="395"/>
      <c r="W16" s="426">
        <v>11</v>
      </c>
      <c r="X16" s="660" t="s">
        <v>1598</v>
      </c>
      <c r="Y16" s="660"/>
      <c r="Z16" s="660"/>
      <c r="AA16" s="660"/>
      <c r="AB16" s="660"/>
      <c r="AC16" s="660"/>
      <c r="AD16" s="661"/>
    </row>
    <row r="17" spans="3:30">
      <c r="C17" s="395"/>
      <c r="S17" s="398"/>
      <c r="W17" s="426">
        <v>12</v>
      </c>
      <c r="X17" s="660" t="s">
        <v>1599</v>
      </c>
      <c r="Y17" s="660"/>
      <c r="Z17" s="660"/>
      <c r="AA17" s="660"/>
      <c r="AB17" s="660"/>
      <c r="AC17" s="660"/>
      <c r="AD17" s="661"/>
    </row>
    <row r="18" spans="3:30">
      <c r="C18" s="399"/>
      <c r="D18" s="400"/>
      <c r="E18" s="400"/>
      <c r="W18" s="426">
        <v>13</v>
      </c>
      <c r="X18" s="660"/>
      <c r="Y18" s="660"/>
      <c r="Z18" s="660"/>
      <c r="AA18" s="660"/>
      <c r="AB18" s="660"/>
      <c r="AC18" s="660"/>
      <c r="AD18" s="661"/>
    </row>
    <row r="19" spans="3:30">
      <c r="C19" s="395"/>
      <c r="W19" s="424"/>
      <c r="X19" s="662"/>
      <c r="Y19" s="662"/>
      <c r="Z19" s="662"/>
      <c r="AA19" s="662"/>
      <c r="AB19" s="662"/>
      <c r="AC19" s="662"/>
      <c r="AD19" s="663"/>
    </row>
    <row r="20" spans="3:30">
      <c r="C20" s="395"/>
      <c r="W20" s="664" t="s">
        <v>1600</v>
      </c>
      <c r="X20" s="665"/>
      <c r="Y20" s="665"/>
      <c r="Z20" s="665"/>
      <c r="AA20" s="665"/>
      <c r="AB20" s="665"/>
      <c r="AC20" s="665"/>
      <c r="AD20" s="666"/>
    </row>
    <row r="21" spans="3:30">
      <c r="C21" s="395"/>
      <c r="W21" s="667" t="s">
        <v>1601</v>
      </c>
      <c r="X21" s="668"/>
      <c r="Y21" s="668"/>
      <c r="Z21" s="669"/>
      <c r="AA21" s="670" t="s">
        <v>1602</v>
      </c>
      <c r="AB21" s="671"/>
      <c r="AC21" s="671"/>
      <c r="AD21" s="672"/>
    </row>
    <row r="22" spans="3:30">
      <c r="C22" s="395"/>
      <c r="W22" s="679"/>
      <c r="X22" s="680"/>
      <c r="Y22" s="506"/>
      <c r="Z22" s="402"/>
      <c r="AA22" s="681"/>
      <c r="AB22" s="681"/>
      <c r="AC22" s="499"/>
      <c r="AD22" s="499"/>
    </row>
    <row r="23" spans="3:30">
      <c r="C23" s="395"/>
      <c r="W23" s="508"/>
      <c r="X23" s="509"/>
      <c r="Y23" s="403"/>
      <c r="Z23" s="404"/>
      <c r="AA23" s="681"/>
      <c r="AB23" s="681"/>
      <c r="AC23" s="499"/>
      <c r="AD23" s="499"/>
    </row>
    <row r="24" spans="3:30">
      <c r="C24" s="395"/>
      <c r="W24" s="507"/>
      <c r="X24" s="510"/>
      <c r="Y24" s="506"/>
      <c r="Z24" s="402"/>
      <c r="AA24" s="682"/>
      <c r="AB24" s="683"/>
      <c r="AC24" s="497"/>
      <c r="AD24" s="498"/>
    </row>
    <row r="25" spans="3:30">
      <c r="C25" s="395"/>
      <c r="W25" s="673"/>
      <c r="X25" s="674"/>
      <c r="Y25" s="506"/>
      <c r="Z25" s="402"/>
      <c r="AA25" s="675"/>
      <c r="AB25" s="676"/>
      <c r="AC25" s="423"/>
      <c r="AD25" s="422"/>
    </row>
    <row r="26" spans="3:30">
      <c r="C26" s="395"/>
      <c r="W26" s="673"/>
      <c r="X26" s="674"/>
      <c r="Y26" s="506"/>
      <c r="Z26" s="402"/>
      <c r="AA26" s="675"/>
      <c r="AB26" s="676"/>
      <c r="AC26" s="423"/>
      <c r="AD26" s="422"/>
    </row>
    <row r="27" spans="3:30">
      <c r="C27" s="395"/>
      <c r="W27" s="673"/>
      <c r="X27" s="674"/>
      <c r="Y27" s="506"/>
      <c r="Z27" s="402"/>
      <c r="AA27" s="677"/>
      <c r="AB27" s="678"/>
      <c r="AC27" s="423"/>
      <c r="AD27" s="422"/>
    </row>
    <row r="28" spans="3:30">
      <c r="C28" s="395"/>
      <c r="W28" s="673"/>
      <c r="X28" s="674"/>
      <c r="Y28" s="506"/>
      <c r="Z28" s="402"/>
      <c r="AA28" s="677"/>
      <c r="AB28" s="678"/>
      <c r="AC28" s="423"/>
      <c r="AD28" s="422"/>
    </row>
    <row r="29" spans="3:30">
      <c r="C29" s="395"/>
      <c r="W29" s="673"/>
      <c r="X29" s="674"/>
      <c r="Y29" s="401"/>
      <c r="Z29" s="402"/>
      <c r="AA29" s="677"/>
      <c r="AB29" s="678"/>
      <c r="AC29" s="423"/>
      <c r="AD29" s="422"/>
    </row>
    <row r="30" spans="3:30" ht="11.25" customHeight="1">
      <c r="C30" s="395"/>
      <c r="W30" s="673"/>
      <c r="X30" s="674"/>
      <c r="Y30" s="401"/>
      <c r="Z30" s="402"/>
      <c r="AA30" s="677"/>
      <c r="AB30" s="678"/>
      <c r="AC30" s="423"/>
      <c r="AD30" s="422"/>
    </row>
    <row r="31" spans="3:30">
      <c r="C31" s="395"/>
      <c r="U31" s="405"/>
      <c r="W31" s="673"/>
      <c r="X31" s="674"/>
      <c r="Y31" s="401"/>
      <c r="Z31" s="402"/>
      <c r="AA31" s="677"/>
      <c r="AB31" s="678"/>
      <c r="AC31" s="423"/>
      <c r="AD31" s="422"/>
    </row>
    <row r="32" spans="3:30">
      <c r="C32" s="395"/>
      <c r="U32" s="405"/>
      <c r="W32" s="673"/>
      <c r="X32" s="674"/>
      <c r="Y32" s="401"/>
      <c r="Z32" s="402"/>
      <c r="AA32" s="677"/>
      <c r="AB32" s="678"/>
      <c r="AC32" s="423"/>
      <c r="AD32" s="422"/>
    </row>
    <row r="33" spans="3:30">
      <c r="C33" s="395"/>
      <c r="W33" s="684"/>
      <c r="X33" s="685"/>
      <c r="Y33" s="403"/>
      <c r="Z33" s="404"/>
      <c r="AA33" s="677"/>
      <c r="AB33" s="678"/>
      <c r="AC33" s="423"/>
      <c r="AD33" s="422"/>
    </row>
    <row r="34" spans="3:30">
      <c r="C34" s="395"/>
      <c r="W34" s="686"/>
      <c r="X34" s="687"/>
      <c r="Y34" s="401"/>
      <c r="Z34" s="402"/>
      <c r="AA34" s="677"/>
      <c r="AB34" s="678"/>
      <c r="AC34" s="423"/>
      <c r="AD34" s="422"/>
    </row>
    <row r="35" spans="3:30">
      <c r="C35" s="395"/>
      <c r="W35" s="686"/>
      <c r="X35" s="687"/>
      <c r="Y35" s="401"/>
      <c r="Z35" s="402"/>
      <c r="AA35" s="677"/>
      <c r="AB35" s="678"/>
      <c r="AC35" s="423"/>
      <c r="AD35" s="422"/>
    </row>
    <row r="36" spans="3:30">
      <c r="C36" s="395"/>
      <c r="W36" s="696"/>
      <c r="X36" s="697"/>
      <c r="Y36" s="401"/>
      <c r="Z36" s="404"/>
      <c r="AA36" s="698"/>
      <c r="AB36" s="678"/>
      <c r="AC36" s="423"/>
      <c r="AD36" s="422"/>
    </row>
    <row r="37" spans="3:30" ht="12.75" customHeight="1">
      <c r="C37" s="395"/>
      <c r="W37" s="688"/>
      <c r="X37" s="689"/>
      <c r="Y37" s="401"/>
      <c r="Z37" s="404"/>
      <c r="AA37" s="699"/>
      <c r="AB37" s="700"/>
      <c r="AC37" s="419"/>
      <c r="AD37" s="418"/>
    </row>
    <row r="38" spans="3:30" ht="12.75" customHeight="1">
      <c r="C38" s="395"/>
      <c r="W38" s="688"/>
      <c r="X38" s="689"/>
      <c r="Y38" s="403"/>
      <c r="Z38" s="404"/>
      <c r="AA38" s="421"/>
      <c r="AB38" s="420"/>
      <c r="AC38" s="419"/>
      <c r="AD38" s="418"/>
    </row>
    <row r="39" spans="3:30" ht="12" customHeight="1">
      <c r="C39" s="395"/>
      <c r="W39" s="688"/>
      <c r="X39" s="689"/>
      <c r="Y39" s="403"/>
      <c r="Z39" s="406"/>
      <c r="AA39" s="690"/>
      <c r="AB39" s="691"/>
      <c r="AC39" s="419"/>
      <c r="AD39" s="418"/>
    </row>
    <row r="40" spans="3:30" ht="12" customHeight="1">
      <c r="C40" s="395"/>
      <c r="W40" s="692"/>
      <c r="X40" s="693"/>
      <c r="Y40" s="403"/>
      <c r="Z40" s="406"/>
      <c r="AA40" s="428"/>
      <c r="AB40" s="417"/>
      <c r="AC40" s="419"/>
      <c r="AD40" s="418"/>
    </row>
    <row r="41" spans="3:30" ht="12" customHeight="1">
      <c r="C41" s="395"/>
      <c r="W41" s="694"/>
      <c r="X41" s="695"/>
      <c r="Y41" s="407"/>
      <c r="Z41" s="408"/>
      <c r="AA41" s="690"/>
      <c r="AB41" s="691"/>
      <c r="AC41" s="419"/>
      <c r="AD41" s="418"/>
    </row>
    <row r="42" spans="3:30" ht="12" customHeight="1">
      <c r="C42" s="395"/>
      <c r="W42" s="701" t="s">
        <v>1623</v>
      </c>
      <c r="X42" s="702"/>
      <c r="Y42" s="702"/>
      <c r="Z42" s="702"/>
      <c r="AA42" s="702"/>
      <c r="AB42" s="702"/>
      <c r="AC42" s="702"/>
      <c r="AD42" s="703"/>
    </row>
    <row r="43" spans="3:30" ht="12" customHeight="1">
      <c r="C43" s="395"/>
      <c r="V43" s="409"/>
      <c r="W43" s="704"/>
      <c r="X43" s="705"/>
      <c r="Y43" s="705"/>
      <c r="Z43" s="705"/>
      <c r="AA43" s="705"/>
      <c r="AB43" s="705"/>
      <c r="AC43" s="705"/>
      <c r="AD43" s="706"/>
    </row>
    <row r="44" spans="3:30">
      <c r="C44" s="410"/>
      <c r="D44" s="411"/>
      <c r="E44" s="411"/>
      <c r="F44" s="411"/>
      <c r="G44" s="411"/>
      <c r="H44" s="411"/>
      <c r="I44" s="411"/>
      <c r="J44" s="411"/>
      <c r="K44" s="411"/>
      <c r="L44" s="411"/>
      <c r="M44" s="411"/>
      <c r="N44" s="411"/>
      <c r="O44" s="411"/>
      <c r="P44" s="411"/>
      <c r="Q44" s="411"/>
      <c r="R44" s="411"/>
      <c r="S44" s="411"/>
      <c r="T44" s="411"/>
      <c r="U44" s="411"/>
      <c r="V44" s="409"/>
      <c r="W44" s="711" t="s">
        <v>1603</v>
      </c>
      <c r="X44" s="712"/>
      <c r="Y44" s="660"/>
      <c r="Z44" s="660"/>
      <c r="AA44" s="660"/>
      <c r="AB44" s="660"/>
      <c r="AC44" s="660"/>
      <c r="AD44" s="661"/>
    </row>
    <row r="45" spans="3:30">
      <c r="C45" s="410"/>
      <c r="D45" s="411"/>
      <c r="E45" s="411"/>
      <c r="F45" s="411"/>
      <c r="G45" s="411"/>
      <c r="H45" s="411"/>
      <c r="I45" s="411"/>
      <c r="J45" s="411"/>
      <c r="K45" s="411"/>
      <c r="L45" s="411"/>
      <c r="M45" s="411"/>
      <c r="N45" s="411"/>
      <c r="O45" s="411"/>
      <c r="P45" s="411"/>
      <c r="Q45" s="411"/>
      <c r="R45" s="411"/>
      <c r="S45" s="411"/>
      <c r="T45" s="411"/>
      <c r="U45" s="411"/>
      <c r="V45" s="409"/>
      <c r="W45" s="711" t="s">
        <v>1604</v>
      </c>
      <c r="X45" s="712"/>
      <c r="Y45" s="660">
        <v>1</v>
      </c>
      <c r="Z45" s="660"/>
      <c r="AA45" s="660"/>
      <c r="AB45" s="660" t="s">
        <v>1605</v>
      </c>
      <c r="AC45" s="660"/>
      <c r="AD45" s="425" t="s">
        <v>1606</v>
      </c>
    </row>
    <row r="46" spans="3:30">
      <c r="C46" s="410"/>
      <c r="D46" s="411"/>
      <c r="E46" s="411"/>
      <c r="F46" s="411"/>
      <c r="G46" s="411"/>
      <c r="H46" s="411"/>
      <c r="I46" s="411"/>
      <c r="J46" s="411"/>
      <c r="K46" s="411"/>
      <c r="L46" s="411"/>
      <c r="M46" s="411"/>
      <c r="N46" s="411"/>
      <c r="O46" s="411"/>
      <c r="P46" s="411"/>
      <c r="Q46" s="411"/>
      <c r="R46" s="411"/>
      <c r="S46" s="411"/>
      <c r="T46" s="411"/>
      <c r="U46" s="411"/>
      <c r="V46" s="409"/>
      <c r="W46" s="711" t="s">
        <v>1607</v>
      </c>
      <c r="X46" s="712"/>
      <c r="Y46" s="713"/>
      <c r="Z46" s="713"/>
      <c r="AA46" s="713"/>
      <c r="AB46" s="660" t="s">
        <v>1608</v>
      </c>
      <c r="AC46" s="660"/>
      <c r="AD46" s="392"/>
    </row>
    <row r="47" spans="3:30">
      <c r="C47" s="410"/>
      <c r="D47" s="411"/>
      <c r="E47" s="411"/>
      <c r="F47" s="411"/>
      <c r="G47" s="411"/>
      <c r="H47" s="411"/>
      <c r="I47" s="411"/>
      <c r="J47" s="411"/>
      <c r="K47" s="411"/>
      <c r="L47" s="411"/>
      <c r="M47" s="411"/>
      <c r="N47" s="411"/>
      <c r="O47" s="411"/>
      <c r="P47" s="411"/>
      <c r="Q47" s="411"/>
      <c r="R47" s="411"/>
      <c r="S47" s="411"/>
      <c r="T47" s="411"/>
      <c r="U47" s="411"/>
      <c r="V47" s="409"/>
      <c r="W47" s="714" t="s">
        <v>1609</v>
      </c>
      <c r="X47" s="714"/>
      <c r="Y47" s="714"/>
      <c r="Z47" s="714"/>
      <c r="AA47" s="714"/>
      <c r="AB47" s="714"/>
      <c r="AC47" s="714"/>
      <c r="AD47" s="715"/>
    </row>
    <row r="48" spans="3:30" ht="12.75" customHeight="1">
      <c r="C48" s="410"/>
      <c r="D48" s="411"/>
      <c r="E48" s="411"/>
      <c r="F48" s="411"/>
      <c r="G48" s="411"/>
      <c r="H48" s="411"/>
      <c r="I48" s="411"/>
      <c r="J48" s="411"/>
      <c r="K48" s="411"/>
      <c r="L48" s="411"/>
      <c r="M48" s="411"/>
      <c r="N48" s="411"/>
      <c r="O48" s="411"/>
      <c r="P48" s="411"/>
      <c r="Q48" s="411"/>
      <c r="R48" s="411"/>
      <c r="S48" s="411"/>
      <c r="T48" s="411"/>
      <c r="U48" s="411"/>
      <c r="V48" s="409"/>
      <c r="W48" s="716" t="s">
        <v>1624</v>
      </c>
      <c r="X48" s="716"/>
      <c r="Y48" s="716"/>
      <c r="Z48" s="716"/>
      <c r="AA48" s="716"/>
      <c r="AB48" s="716"/>
      <c r="AC48" s="716"/>
      <c r="AD48" s="717"/>
    </row>
    <row r="49" spans="3:30">
      <c r="C49" s="410"/>
      <c r="D49" s="411"/>
      <c r="E49" s="411"/>
      <c r="F49" s="411"/>
      <c r="G49" s="411"/>
      <c r="H49" s="411"/>
      <c r="I49" s="411"/>
      <c r="J49" s="411"/>
      <c r="K49" s="411"/>
      <c r="L49" s="411"/>
      <c r="M49" s="411"/>
      <c r="N49" s="411"/>
      <c r="O49" s="411"/>
      <c r="P49" s="411"/>
      <c r="Q49" s="411"/>
      <c r="R49" s="411"/>
      <c r="S49" s="411"/>
      <c r="T49" s="411"/>
      <c r="U49" s="411"/>
      <c r="V49" s="412"/>
      <c r="W49" s="716"/>
      <c r="X49" s="716"/>
      <c r="Y49" s="716"/>
      <c r="Z49" s="716"/>
      <c r="AA49" s="716"/>
      <c r="AB49" s="716"/>
      <c r="AC49" s="716"/>
      <c r="AD49" s="717"/>
    </row>
    <row r="50" spans="3:30">
      <c r="C50" s="410"/>
      <c r="D50" s="411"/>
      <c r="E50" s="411"/>
      <c r="F50" s="411"/>
      <c r="G50" s="411"/>
      <c r="H50" s="411"/>
      <c r="I50" s="411"/>
      <c r="J50" s="411"/>
      <c r="K50" s="411"/>
      <c r="L50" s="411"/>
      <c r="M50" s="411"/>
      <c r="N50" s="411"/>
      <c r="O50" s="411"/>
      <c r="P50" s="411"/>
      <c r="Q50" s="411"/>
      <c r="R50" s="411"/>
      <c r="S50" s="411"/>
      <c r="T50" s="411"/>
      <c r="U50" s="411"/>
      <c r="V50" s="412"/>
      <c r="W50" s="716"/>
      <c r="X50" s="716"/>
      <c r="Y50" s="716"/>
      <c r="Z50" s="716"/>
      <c r="AA50" s="716"/>
      <c r="AB50" s="716"/>
      <c r="AC50" s="716"/>
      <c r="AD50" s="717"/>
    </row>
    <row r="51" spans="3:30" ht="19.5" customHeight="1">
      <c r="C51" s="410"/>
      <c r="D51" s="411"/>
      <c r="E51" s="411"/>
      <c r="F51" s="411"/>
      <c r="G51" s="411"/>
      <c r="H51" s="411"/>
      <c r="I51" s="411"/>
      <c r="J51" s="411"/>
      <c r="K51" s="411"/>
      <c r="L51" s="411"/>
      <c r="M51" s="411"/>
      <c r="N51" s="411"/>
      <c r="O51" s="411"/>
      <c r="P51" s="411"/>
      <c r="Q51" s="411"/>
      <c r="R51" s="411"/>
      <c r="S51" s="411"/>
      <c r="T51" s="411"/>
      <c r="U51" s="411"/>
      <c r="V51" s="412"/>
      <c r="W51" s="718"/>
      <c r="X51" s="718"/>
      <c r="Y51" s="718"/>
      <c r="Z51" s="718"/>
      <c r="AA51" s="718"/>
      <c r="AB51" s="718"/>
      <c r="AC51" s="718"/>
      <c r="AD51" s="719"/>
    </row>
    <row r="52" spans="3:30">
      <c r="C52" s="410"/>
      <c r="D52" s="411"/>
      <c r="E52" s="411"/>
      <c r="F52" s="411"/>
      <c r="G52" s="411"/>
      <c r="H52" s="411"/>
      <c r="I52" s="411"/>
      <c r="J52" s="411"/>
      <c r="K52" s="411"/>
      <c r="L52" s="411"/>
      <c r="M52" s="411"/>
      <c r="N52" s="411"/>
      <c r="O52" s="411"/>
      <c r="P52" s="411"/>
      <c r="Q52" s="411"/>
      <c r="R52" s="411"/>
      <c r="S52" s="411"/>
      <c r="T52" s="411"/>
      <c r="U52" s="411"/>
      <c r="V52" s="409"/>
      <c r="W52" s="711" t="s">
        <v>1610</v>
      </c>
      <c r="X52" s="712"/>
      <c r="Y52" s="660" t="s">
        <v>1611</v>
      </c>
      <c r="Z52" s="660"/>
      <c r="AA52" s="660"/>
      <c r="AB52" s="660"/>
      <c r="AC52" s="660"/>
      <c r="AD52" s="661"/>
    </row>
    <row r="53" spans="3:30">
      <c r="C53" s="410"/>
      <c r="D53" s="411"/>
      <c r="E53" s="411"/>
      <c r="F53" s="411"/>
      <c r="G53" s="411"/>
      <c r="H53" s="411"/>
      <c r="I53" s="411"/>
      <c r="J53" s="411"/>
      <c r="K53" s="411"/>
      <c r="L53" s="411"/>
      <c r="M53" s="411"/>
      <c r="N53" s="411"/>
      <c r="O53" s="411"/>
      <c r="P53" s="411"/>
      <c r="Q53" s="411"/>
      <c r="R53" s="411"/>
      <c r="S53" s="411"/>
      <c r="T53" s="411"/>
      <c r="V53" s="409"/>
      <c r="W53" s="711" t="s">
        <v>1612</v>
      </c>
      <c r="X53" s="712"/>
      <c r="Y53" s="660" t="s">
        <v>1613</v>
      </c>
      <c r="Z53" s="660"/>
      <c r="AA53" s="660"/>
      <c r="AB53" s="660"/>
      <c r="AC53" s="660"/>
      <c r="AD53" s="661"/>
    </row>
    <row r="54" spans="3:30">
      <c r="C54" s="410"/>
      <c r="D54" s="411"/>
      <c r="E54" s="411"/>
      <c r="F54" s="411"/>
      <c r="G54" s="411"/>
      <c r="H54" s="411"/>
      <c r="I54" s="411"/>
      <c r="J54" s="411"/>
      <c r="K54" s="411"/>
      <c r="L54" s="411"/>
      <c r="M54" s="411"/>
      <c r="N54" s="411"/>
      <c r="O54" s="411"/>
      <c r="P54" s="411"/>
      <c r="Q54" s="411"/>
      <c r="R54" s="411"/>
      <c r="S54" s="411"/>
      <c r="T54" s="411"/>
      <c r="V54" s="409"/>
      <c r="W54" s="711" t="s">
        <v>1614</v>
      </c>
      <c r="X54" s="712"/>
      <c r="Y54" s="660" t="s">
        <v>1615</v>
      </c>
      <c r="Z54" s="660"/>
      <c r="AA54" s="660"/>
      <c r="AB54" s="660"/>
      <c r="AC54" s="660"/>
      <c r="AD54" s="661"/>
    </row>
    <row r="55" spans="3:30" ht="12.75" thickBot="1">
      <c r="C55" s="413"/>
      <c r="D55" s="414"/>
      <c r="E55" s="414"/>
      <c r="F55" s="414"/>
      <c r="G55" s="414"/>
      <c r="H55" s="414"/>
      <c r="I55" s="414"/>
      <c r="J55" s="414"/>
      <c r="K55" s="414"/>
      <c r="L55" s="414"/>
      <c r="M55" s="414"/>
      <c r="N55" s="414"/>
      <c r="O55" s="414"/>
      <c r="P55" s="414"/>
      <c r="Q55" s="414"/>
      <c r="R55" s="414"/>
      <c r="S55" s="414"/>
      <c r="T55" s="414"/>
      <c r="U55" s="415"/>
      <c r="V55" s="416"/>
      <c r="W55" s="707" t="s">
        <v>1616</v>
      </c>
      <c r="X55" s="708"/>
      <c r="Y55" s="709" t="s">
        <v>1617</v>
      </c>
      <c r="Z55" s="709"/>
      <c r="AA55" s="709"/>
      <c r="AB55" s="709"/>
      <c r="AC55" s="709"/>
      <c r="AD55" s="710"/>
    </row>
  </sheetData>
  <mergeCells count="120">
    <mergeCell ref="W42:AD43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4:X44"/>
    <mergeCell ref="Y44:AD44"/>
    <mergeCell ref="W45:X45"/>
    <mergeCell ref="Y45:AA45"/>
    <mergeCell ref="AB45:AC45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26:X26"/>
    <mergeCell ref="AA26:AB26"/>
    <mergeCell ref="W27:X27"/>
    <mergeCell ref="AA27:AB27"/>
    <mergeCell ref="W25:X25"/>
    <mergeCell ref="AA28:AB28"/>
    <mergeCell ref="W22:X22"/>
    <mergeCell ref="AA23:AB23"/>
    <mergeCell ref="AA24:AB24"/>
    <mergeCell ref="AA25:AB25"/>
    <mergeCell ref="AA22:AB22"/>
    <mergeCell ref="W28:X28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D120"/>
  <sheetViews>
    <sheetView view="pageBreakPreview" zoomScale="55" zoomScaleNormal="40" zoomScaleSheetLayoutView="55" workbookViewId="0">
      <selection activeCell="R46" sqref="R46"/>
    </sheetView>
  </sheetViews>
  <sheetFormatPr defaultColWidth="9.140625" defaultRowHeight="12.75"/>
  <cols>
    <col min="1" max="1" width="1.7109375" style="479" customWidth="1"/>
    <col min="2" max="2" width="10.7109375" style="479" customWidth="1"/>
    <col min="3" max="3" width="2.5703125" style="479" customWidth="1"/>
    <col min="4" max="20" width="9.140625" style="479"/>
    <col min="21" max="21" width="14.5703125" style="479" customWidth="1"/>
    <col min="22" max="22" width="3.140625" style="479" customWidth="1"/>
    <col min="23" max="26" width="9.140625" style="479"/>
    <col min="27" max="27" width="2.85546875" style="479" customWidth="1"/>
    <col min="28" max="30" width="4.7109375" style="479" customWidth="1"/>
    <col min="31" max="31" width="1.7109375" style="479" customWidth="1"/>
    <col min="32" max="16384" width="9.140625" style="479"/>
  </cols>
  <sheetData>
    <row r="1" spans="1:29">
      <c r="A1" s="434"/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5"/>
      <c r="U1" s="435"/>
      <c r="V1" s="435"/>
      <c r="W1" s="436"/>
    </row>
    <row r="2" spans="1:29">
      <c r="A2" s="437"/>
      <c r="W2" s="438"/>
    </row>
    <row r="3" spans="1:29" ht="12.75" customHeight="1">
      <c r="A3" s="437"/>
      <c r="C3" s="720" t="s">
        <v>1618</v>
      </c>
      <c r="D3" s="720"/>
      <c r="E3" s="720"/>
      <c r="F3" s="720"/>
      <c r="G3" s="720"/>
      <c r="H3" s="720"/>
      <c r="I3" s="720"/>
      <c r="J3" s="720"/>
      <c r="K3" s="720"/>
      <c r="L3" s="720"/>
      <c r="M3" s="720"/>
      <c r="N3" s="720"/>
      <c r="O3" s="720"/>
      <c r="P3" s="720"/>
      <c r="Q3" s="720"/>
      <c r="R3" s="720"/>
      <c r="S3" s="720"/>
      <c r="T3" s="720"/>
      <c r="U3" s="720"/>
      <c r="V3" s="720"/>
      <c r="W3" s="438"/>
      <c r="X3" s="490"/>
      <c r="Y3" s="490"/>
      <c r="Z3" s="490"/>
      <c r="AA3" s="490"/>
      <c r="AB3" s="490"/>
      <c r="AC3" s="480"/>
    </row>
    <row r="4" spans="1:29" ht="18.75" customHeight="1">
      <c r="A4" s="437"/>
      <c r="C4" s="720"/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438"/>
      <c r="X4" s="490"/>
      <c r="Y4" s="490"/>
      <c r="Z4" s="490"/>
      <c r="AA4" s="490"/>
      <c r="AB4" s="490"/>
      <c r="AC4" s="480"/>
    </row>
    <row r="5" spans="1:29" ht="12.75" customHeight="1">
      <c r="A5" s="437"/>
      <c r="C5" s="481"/>
      <c r="W5" s="438"/>
    </row>
    <row r="6" spans="1:29" ht="12.75" customHeight="1">
      <c r="A6" s="437"/>
      <c r="C6" s="721" t="s">
        <v>1622</v>
      </c>
      <c r="D6" s="721"/>
      <c r="E6" s="721"/>
      <c r="F6" s="721"/>
      <c r="G6" s="721"/>
      <c r="H6" s="721"/>
      <c r="I6" s="721"/>
      <c r="J6" s="721"/>
      <c r="K6" s="721"/>
      <c r="L6" s="721"/>
      <c r="M6" s="721"/>
      <c r="W6" s="438"/>
      <c r="Y6" s="482"/>
      <c r="Z6" s="482"/>
      <c r="AA6" s="482"/>
      <c r="AB6" s="483"/>
      <c r="AC6" s="483"/>
    </row>
    <row r="7" spans="1:29" ht="18" customHeight="1">
      <c r="A7" s="437"/>
      <c r="C7" s="721"/>
      <c r="D7" s="721"/>
      <c r="E7" s="721"/>
      <c r="F7" s="721"/>
      <c r="G7" s="721"/>
      <c r="H7" s="721"/>
      <c r="I7" s="721"/>
      <c r="J7" s="721"/>
      <c r="K7" s="721"/>
      <c r="L7" s="721"/>
      <c r="M7" s="721"/>
      <c r="W7" s="438"/>
      <c r="Y7" s="482"/>
      <c r="Z7" s="482"/>
      <c r="AA7" s="482"/>
      <c r="AB7" s="483"/>
      <c r="AC7" s="483"/>
    </row>
    <row r="8" spans="1:29">
      <c r="A8" s="437"/>
      <c r="W8" s="438"/>
    </row>
    <row r="9" spans="1:29">
      <c r="A9" s="437"/>
      <c r="W9" s="438"/>
    </row>
    <row r="10" spans="1:29">
      <c r="A10" s="437"/>
      <c r="W10" s="438"/>
    </row>
    <row r="11" spans="1:29">
      <c r="A11" s="437"/>
      <c r="W11" s="438"/>
    </row>
    <row r="12" spans="1:29">
      <c r="A12" s="437"/>
      <c r="D12" s="484"/>
      <c r="W12" s="438"/>
    </row>
    <row r="13" spans="1:29">
      <c r="A13" s="437"/>
      <c r="W13" s="438"/>
    </row>
    <row r="14" spans="1:29">
      <c r="A14" s="437"/>
      <c r="W14" s="438"/>
    </row>
    <row r="15" spans="1:29">
      <c r="A15" s="437"/>
      <c r="W15" s="438"/>
    </row>
    <row r="16" spans="1:29">
      <c r="A16" s="437"/>
      <c r="W16" s="438"/>
    </row>
    <row r="17" spans="1:23">
      <c r="A17" s="437"/>
      <c r="W17" s="438"/>
    </row>
    <row r="18" spans="1:23">
      <c r="A18" s="437"/>
      <c r="W18" s="438"/>
    </row>
    <row r="19" spans="1:23">
      <c r="A19" s="437"/>
      <c r="W19" s="438"/>
    </row>
    <row r="20" spans="1:23">
      <c r="A20" s="437"/>
      <c r="W20" s="438"/>
    </row>
    <row r="21" spans="1:23">
      <c r="A21" s="437"/>
      <c r="W21" s="438"/>
    </row>
    <row r="22" spans="1:23">
      <c r="A22" s="437"/>
      <c r="W22" s="438"/>
    </row>
    <row r="23" spans="1:23">
      <c r="A23" s="437"/>
      <c r="W23" s="438"/>
    </row>
    <row r="24" spans="1:23">
      <c r="A24" s="437"/>
      <c r="W24" s="438"/>
    </row>
    <row r="25" spans="1:23">
      <c r="A25" s="437"/>
      <c r="W25" s="438"/>
    </row>
    <row r="26" spans="1:23">
      <c r="A26" s="437"/>
      <c r="W26" s="438"/>
    </row>
    <row r="27" spans="1:23">
      <c r="A27" s="437"/>
      <c r="W27" s="438"/>
    </row>
    <row r="28" spans="1:23">
      <c r="A28" s="437"/>
      <c r="W28" s="438"/>
    </row>
    <row r="29" spans="1:23">
      <c r="A29" s="437"/>
      <c r="W29" s="438"/>
    </row>
    <row r="30" spans="1:23">
      <c r="A30" s="437"/>
      <c r="W30" s="438"/>
    </row>
    <row r="31" spans="1:23">
      <c r="A31" s="437"/>
      <c r="W31" s="438"/>
    </row>
    <row r="32" spans="1:23">
      <c r="A32" s="437"/>
      <c r="W32" s="438"/>
    </row>
    <row r="33" spans="1:23">
      <c r="A33" s="437"/>
      <c r="W33" s="438"/>
    </row>
    <row r="34" spans="1:23">
      <c r="A34" s="437"/>
      <c r="W34" s="438"/>
    </row>
    <row r="35" spans="1:23">
      <c r="A35" s="437"/>
      <c r="W35" s="438"/>
    </row>
    <row r="36" spans="1:23">
      <c r="A36" s="437"/>
      <c r="W36" s="438"/>
    </row>
    <row r="37" spans="1:23">
      <c r="A37" s="437"/>
      <c r="W37" s="438"/>
    </row>
    <row r="38" spans="1:23">
      <c r="A38" s="437"/>
      <c r="W38" s="438"/>
    </row>
    <row r="39" spans="1:23">
      <c r="A39" s="437"/>
      <c r="W39" s="438"/>
    </row>
    <row r="40" spans="1:23">
      <c r="A40" s="437"/>
      <c r="W40" s="438"/>
    </row>
    <row r="41" spans="1:23">
      <c r="A41" s="437"/>
      <c r="W41" s="438"/>
    </row>
    <row r="42" spans="1:23">
      <c r="A42" s="437"/>
      <c r="W42" s="438"/>
    </row>
    <row r="43" spans="1:23">
      <c r="A43" s="437"/>
      <c r="W43" s="438"/>
    </row>
    <row r="44" spans="1:23">
      <c r="A44" s="437"/>
      <c r="W44" s="438"/>
    </row>
    <row r="45" spans="1:23">
      <c r="A45" s="437"/>
      <c r="W45" s="438"/>
    </row>
    <row r="46" spans="1:23">
      <c r="A46" s="437"/>
      <c r="W46" s="438"/>
    </row>
    <row r="47" spans="1:23">
      <c r="A47" s="437"/>
      <c r="W47" s="438"/>
    </row>
    <row r="48" spans="1:23">
      <c r="A48" s="437"/>
      <c r="W48" s="438"/>
    </row>
    <row r="49" spans="1:30">
      <c r="A49" s="437"/>
      <c r="W49" s="438"/>
    </row>
    <row r="50" spans="1:30">
      <c r="A50" s="437"/>
      <c r="W50" s="438"/>
    </row>
    <row r="51" spans="1:30">
      <c r="A51" s="437"/>
      <c r="W51" s="438"/>
    </row>
    <row r="52" spans="1:30">
      <c r="A52" s="437"/>
      <c r="W52" s="438"/>
    </row>
    <row r="53" spans="1:30">
      <c r="A53" s="437"/>
      <c r="W53" s="438"/>
    </row>
    <row r="54" spans="1:30">
      <c r="A54" s="437"/>
      <c r="R54" s="485"/>
      <c r="S54" s="485"/>
      <c r="T54" s="485"/>
      <c r="U54" s="486"/>
      <c r="V54" s="486"/>
      <c r="W54" s="439"/>
      <c r="X54" s="486"/>
      <c r="Y54" s="486"/>
      <c r="Z54" s="486"/>
      <c r="AA54" s="486"/>
      <c r="AB54" s="486"/>
      <c r="AC54" s="486"/>
      <c r="AD54" s="486"/>
    </row>
    <row r="55" spans="1:30" ht="13.5" thickBot="1">
      <c r="A55" s="440"/>
      <c r="B55" s="441"/>
      <c r="C55" s="441"/>
      <c r="D55" s="441"/>
      <c r="E55" s="441"/>
      <c r="F55" s="441"/>
      <c r="G55" s="441"/>
      <c r="H55" s="441"/>
      <c r="I55" s="441"/>
      <c r="J55" s="441"/>
      <c r="K55" s="441"/>
      <c r="L55" s="441"/>
      <c r="M55" s="441"/>
      <c r="N55" s="441"/>
      <c r="O55" s="441"/>
      <c r="P55" s="441"/>
      <c r="Q55" s="441"/>
      <c r="R55" s="491"/>
      <c r="S55" s="492"/>
      <c r="T55" s="492"/>
      <c r="U55" s="442"/>
      <c r="V55" s="443"/>
      <c r="W55" s="444"/>
      <c r="X55" s="486"/>
      <c r="Y55" s="486"/>
      <c r="Z55" s="486"/>
      <c r="AA55" s="487"/>
      <c r="AB55" s="487"/>
      <c r="AC55" s="487"/>
      <c r="AD55" s="487"/>
    </row>
    <row r="56" spans="1:30">
      <c r="U56" s="486"/>
      <c r="V56" s="487"/>
      <c r="W56" s="486"/>
      <c r="X56" s="486"/>
      <c r="Y56" s="486"/>
      <c r="Z56" s="486"/>
      <c r="AA56" s="487"/>
      <c r="AB56" s="486"/>
      <c r="AC56" s="486"/>
      <c r="AD56" s="486"/>
    </row>
    <row r="57" spans="1:30">
      <c r="U57" s="486"/>
      <c r="V57" s="487"/>
      <c r="W57" s="486"/>
      <c r="X57" s="486"/>
      <c r="Y57" s="486"/>
      <c r="Z57" s="486"/>
      <c r="AA57" s="486"/>
      <c r="AB57" s="486"/>
      <c r="AC57" s="486"/>
      <c r="AD57" s="486"/>
    </row>
    <row r="58" spans="1:30">
      <c r="U58" s="486"/>
      <c r="V58" s="487"/>
      <c r="W58" s="486"/>
      <c r="X58" s="486"/>
      <c r="Y58" s="486"/>
      <c r="Z58" s="486"/>
      <c r="AA58" s="486"/>
      <c r="AB58" s="486"/>
      <c r="AC58" s="486"/>
      <c r="AD58" s="486"/>
    </row>
    <row r="59" spans="1:30">
      <c r="U59" s="486"/>
      <c r="V59" s="487"/>
      <c r="W59" s="486"/>
      <c r="X59" s="486"/>
      <c r="Y59" s="486"/>
      <c r="Z59" s="486"/>
      <c r="AA59" s="486"/>
      <c r="AB59" s="486"/>
      <c r="AC59" s="486"/>
      <c r="AD59" s="486"/>
    </row>
    <row r="60" spans="1:30">
      <c r="U60" s="486"/>
      <c r="V60" s="487"/>
      <c r="W60" s="486"/>
      <c r="X60" s="486"/>
      <c r="Y60" s="486"/>
      <c r="Z60" s="486"/>
      <c r="AA60" s="487"/>
      <c r="AB60" s="486"/>
      <c r="AC60" s="486"/>
      <c r="AD60" s="486"/>
    </row>
    <row r="61" spans="1:30">
      <c r="U61" s="486"/>
      <c r="V61" s="487"/>
      <c r="W61" s="486"/>
      <c r="X61" s="486"/>
      <c r="Y61" s="486"/>
      <c r="Z61" s="486"/>
      <c r="AA61" s="486"/>
      <c r="AB61" s="486"/>
      <c r="AC61" s="486"/>
      <c r="AD61" s="486"/>
    </row>
    <row r="62" spans="1:30">
      <c r="U62" s="486"/>
      <c r="V62" s="487"/>
      <c r="W62" s="486"/>
      <c r="X62" s="486"/>
      <c r="Y62" s="486"/>
      <c r="Z62" s="486"/>
      <c r="AA62" s="486"/>
      <c r="AB62" s="486"/>
      <c r="AC62" s="486"/>
      <c r="AD62" s="486"/>
    </row>
    <row r="63" spans="1:30">
      <c r="U63" s="486"/>
      <c r="V63" s="487"/>
      <c r="W63" s="486"/>
      <c r="X63" s="486"/>
      <c r="Y63" s="486"/>
      <c r="Z63" s="486"/>
      <c r="AA63" s="486"/>
      <c r="AB63" s="486"/>
      <c r="AC63" s="486"/>
      <c r="AD63" s="486"/>
    </row>
    <row r="64" spans="1:30">
      <c r="U64" s="486"/>
      <c r="V64" s="487"/>
      <c r="W64" s="486"/>
      <c r="X64" s="486"/>
      <c r="Y64" s="486"/>
      <c r="Z64" s="486"/>
      <c r="AA64" s="486"/>
      <c r="AB64" s="486"/>
      <c r="AC64" s="486"/>
      <c r="AD64" s="486"/>
    </row>
    <row r="65" spans="5:30">
      <c r="U65" s="486"/>
      <c r="V65" s="487"/>
      <c r="W65" s="486"/>
      <c r="X65" s="486"/>
      <c r="Y65" s="486"/>
      <c r="Z65" s="486"/>
      <c r="AA65" s="486"/>
      <c r="AB65" s="486"/>
      <c r="AC65" s="486"/>
      <c r="AD65" s="486"/>
    </row>
    <row r="66" spans="5:30" ht="6" customHeight="1"/>
    <row r="73" spans="5:30">
      <c r="M73" s="488"/>
    </row>
    <row r="74" spans="5:30" ht="15" customHeight="1">
      <c r="E74" s="489"/>
      <c r="M74" s="488"/>
    </row>
    <row r="75" spans="5:30" ht="15" customHeight="1">
      <c r="E75" s="489"/>
      <c r="M75" s="488"/>
    </row>
    <row r="76" spans="5:30" ht="15" customHeight="1">
      <c r="E76" s="489"/>
      <c r="M76" s="488"/>
    </row>
    <row r="77" spans="5:30" ht="15" customHeight="1">
      <c r="E77" s="489"/>
      <c r="M77" s="488"/>
    </row>
    <row r="78" spans="5:30" ht="15" customHeight="1">
      <c r="E78" s="489"/>
      <c r="M78" s="488"/>
    </row>
    <row r="79" spans="5:30" ht="15" customHeight="1">
      <c r="E79" s="489"/>
      <c r="M79" s="488"/>
    </row>
    <row r="80" spans="5:30" ht="15" customHeight="1">
      <c r="E80" s="489"/>
      <c r="M80" s="488"/>
    </row>
    <row r="81" spans="5:13" ht="15" customHeight="1">
      <c r="E81" s="489"/>
      <c r="M81" s="488"/>
    </row>
    <row r="82" spans="5:13" ht="15" customHeight="1">
      <c r="E82" s="489"/>
      <c r="M82" s="488"/>
    </row>
    <row r="83" spans="5:13" ht="15" customHeight="1">
      <c r="E83" s="489"/>
      <c r="M83" s="488"/>
    </row>
    <row r="84" spans="5:13" ht="15" customHeight="1">
      <c r="E84" s="489"/>
      <c r="M84" s="488"/>
    </row>
    <row r="85" spans="5:13" ht="15" customHeight="1">
      <c r="E85" s="489"/>
      <c r="M85" s="488"/>
    </row>
    <row r="86" spans="5:13" ht="15" customHeight="1">
      <c r="E86" s="489"/>
      <c r="M86" s="488"/>
    </row>
    <row r="87" spans="5:13" ht="15" customHeight="1">
      <c r="E87" s="489"/>
      <c r="M87" s="488"/>
    </row>
    <row r="88" spans="5:13" ht="15" customHeight="1">
      <c r="E88" s="489"/>
      <c r="M88" s="488"/>
    </row>
    <row r="89" spans="5:13" ht="15" customHeight="1">
      <c r="E89" s="489"/>
      <c r="M89" s="488"/>
    </row>
    <row r="90" spans="5:13" ht="15" customHeight="1">
      <c r="E90" s="489"/>
      <c r="M90" s="488"/>
    </row>
    <row r="91" spans="5:13" ht="15" customHeight="1">
      <c r="E91" s="489"/>
      <c r="M91" s="488"/>
    </row>
    <row r="92" spans="5:13" ht="15" customHeight="1">
      <c r="E92" s="489"/>
      <c r="M92" s="488"/>
    </row>
    <row r="93" spans="5:13" ht="15" customHeight="1">
      <c r="E93" s="489"/>
      <c r="M93" s="488"/>
    </row>
    <row r="94" spans="5:13" ht="15" customHeight="1">
      <c r="E94" s="489"/>
      <c r="M94" s="488"/>
    </row>
    <row r="95" spans="5:13" ht="15" customHeight="1">
      <c r="E95" s="489"/>
      <c r="M95" s="488"/>
    </row>
    <row r="96" spans="5:13" ht="15" customHeight="1">
      <c r="E96" s="489"/>
    </row>
    <row r="97" spans="5:5" ht="15" customHeight="1">
      <c r="E97" s="489"/>
    </row>
    <row r="98" spans="5:5" ht="15" customHeight="1">
      <c r="E98" s="489"/>
    </row>
    <row r="99" spans="5:5" ht="15" customHeight="1">
      <c r="E99" s="489"/>
    </row>
    <row r="100" spans="5:5" ht="15" customHeight="1">
      <c r="E100" s="489"/>
    </row>
    <row r="101" spans="5:5" ht="15" customHeight="1">
      <c r="E101" s="489"/>
    </row>
    <row r="102" spans="5:5" ht="15" customHeight="1">
      <c r="E102" s="489"/>
    </row>
    <row r="103" spans="5:5" ht="15" customHeight="1">
      <c r="E103" s="489"/>
    </row>
    <row r="104" spans="5:5" ht="15" customHeight="1">
      <c r="E104" s="489"/>
    </row>
    <row r="105" spans="5:5" ht="15" customHeight="1">
      <c r="E105" s="489"/>
    </row>
    <row r="106" spans="5:5" ht="15" customHeight="1">
      <c r="E106" s="489"/>
    </row>
    <row r="107" spans="5:5" ht="15" customHeight="1">
      <c r="E107" s="489"/>
    </row>
    <row r="108" spans="5:5" ht="15" customHeight="1">
      <c r="E108" s="489"/>
    </row>
    <row r="109" spans="5:5" ht="15" customHeight="1">
      <c r="E109" s="489"/>
    </row>
    <row r="110" spans="5:5" ht="15" customHeight="1">
      <c r="E110" s="489"/>
    </row>
    <row r="111" spans="5:5" ht="15" customHeight="1">
      <c r="E111" s="489"/>
    </row>
    <row r="112" spans="5:5" ht="15" customHeight="1">
      <c r="E112" s="489"/>
    </row>
    <row r="113" spans="5:5" ht="15" customHeight="1">
      <c r="E113" s="489"/>
    </row>
    <row r="114" spans="5:5" ht="15" customHeight="1">
      <c r="E114" s="489"/>
    </row>
    <row r="115" spans="5:5" ht="15" customHeight="1">
      <c r="E115" s="489"/>
    </row>
    <row r="116" spans="5:5" ht="15" customHeight="1">
      <c r="E116" s="489"/>
    </row>
    <row r="117" spans="5:5" ht="15" customHeight="1">
      <c r="E117" s="489"/>
    </row>
    <row r="118" spans="5:5" ht="15" customHeight="1">
      <c r="E118" s="489"/>
    </row>
    <row r="119" spans="5:5" ht="15" customHeight="1">
      <c r="E119" s="489"/>
    </row>
    <row r="120" spans="5:5">
      <c r="E120" s="489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F68"/>
  <sheetViews>
    <sheetView view="pageBreakPreview" topLeftCell="A5" zoomScale="55" zoomScaleNormal="55" zoomScaleSheetLayoutView="55" workbookViewId="0">
      <selection activeCell="AD30" sqref="AD30"/>
    </sheetView>
  </sheetViews>
  <sheetFormatPr defaultColWidth="9.140625" defaultRowHeight="12.75"/>
  <cols>
    <col min="1" max="1" width="1.7109375" style="445" customWidth="1"/>
    <col min="2" max="2" width="1.5703125" style="445" customWidth="1"/>
    <col min="3" max="3" width="10.7109375" style="445" customWidth="1"/>
    <col min="4" max="4" width="2.5703125" style="445" customWidth="1"/>
    <col min="5" max="21" width="9.140625" style="445"/>
    <col min="22" max="22" width="14.5703125" style="445" customWidth="1"/>
    <col min="23" max="23" width="3.140625" style="445" customWidth="1"/>
    <col min="24" max="27" width="9.140625" style="445"/>
    <col min="28" max="28" width="2.85546875" style="445" customWidth="1"/>
    <col min="29" max="31" width="4.7109375" style="445" customWidth="1"/>
    <col min="32" max="32" width="1.7109375" style="445" customWidth="1"/>
    <col min="33" max="16384" width="9.140625" style="445"/>
  </cols>
  <sheetData>
    <row r="1" spans="2:32" ht="13.5" thickBot="1"/>
    <row r="2" spans="2:32" ht="6" customHeight="1" thickBot="1">
      <c r="B2" s="446"/>
      <c r="C2" s="447"/>
      <c r="D2" s="447"/>
      <c r="E2" s="447"/>
      <c r="F2" s="447"/>
      <c r="G2" s="447"/>
      <c r="H2" s="447"/>
      <c r="I2" s="447"/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448"/>
    </row>
    <row r="3" spans="2:32" ht="13.5" thickBot="1">
      <c r="B3" s="449"/>
      <c r="C3" s="446"/>
      <c r="D3" s="447"/>
      <c r="E3" s="447"/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7"/>
      <c r="Q3" s="447"/>
      <c r="R3" s="447"/>
      <c r="S3" s="447"/>
      <c r="T3" s="447"/>
      <c r="U3" s="447"/>
      <c r="V3" s="447"/>
      <c r="W3" s="447"/>
      <c r="X3" s="447"/>
      <c r="Y3" s="447"/>
      <c r="Z3" s="447"/>
      <c r="AA3" s="447"/>
      <c r="AB3" s="447"/>
      <c r="AC3" s="447"/>
      <c r="AD3" s="447"/>
      <c r="AE3" s="448"/>
      <c r="AF3" s="450"/>
    </row>
    <row r="4" spans="2:32" ht="12.75" customHeight="1">
      <c r="B4" s="449"/>
      <c r="C4" s="449"/>
      <c r="D4" s="722" t="s">
        <v>1619</v>
      </c>
      <c r="E4" s="723"/>
      <c r="F4" s="723"/>
      <c r="G4" s="723"/>
      <c r="H4" s="723"/>
      <c r="I4" s="723"/>
      <c r="J4" s="723"/>
      <c r="K4" s="723"/>
      <c r="L4" s="723"/>
      <c r="M4" s="723"/>
      <c r="N4" s="723"/>
      <c r="O4" s="723"/>
      <c r="P4" s="723"/>
      <c r="Q4" s="723"/>
      <c r="R4" s="723"/>
      <c r="S4" s="723"/>
      <c r="T4" s="723"/>
      <c r="U4" s="723"/>
      <c r="V4" s="723"/>
      <c r="W4" s="723"/>
      <c r="X4" s="723"/>
      <c r="Y4" s="723"/>
      <c r="Z4" s="723"/>
      <c r="AA4" s="723"/>
      <c r="AB4" s="723"/>
      <c r="AC4" s="724"/>
      <c r="AD4" s="451"/>
      <c r="AE4" s="450"/>
      <c r="AF4" s="450"/>
    </row>
    <row r="5" spans="2:32" ht="13.5" customHeight="1">
      <c r="B5" s="449"/>
      <c r="C5" s="449"/>
      <c r="D5" s="725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6"/>
      <c r="AD5" s="451"/>
      <c r="AE5" s="450"/>
      <c r="AF5" s="450"/>
    </row>
    <row r="6" spans="2:32" ht="12.75" customHeight="1">
      <c r="B6" s="449"/>
      <c r="C6" s="449"/>
      <c r="D6" s="725"/>
      <c r="E6" s="720"/>
      <c r="F6" s="720"/>
      <c r="G6" s="720"/>
      <c r="H6" s="720"/>
      <c r="I6" s="720"/>
      <c r="J6" s="720"/>
      <c r="K6" s="720"/>
      <c r="L6" s="720"/>
      <c r="M6" s="720"/>
      <c r="N6" s="720"/>
      <c r="O6" s="720"/>
      <c r="P6" s="720"/>
      <c r="Q6" s="720"/>
      <c r="R6" s="720"/>
      <c r="S6" s="720"/>
      <c r="T6" s="720"/>
      <c r="U6" s="720"/>
      <c r="V6" s="720"/>
      <c r="W6" s="720"/>
      <c r="X6" s="720"/>
      <c r="Y6" s="720"/>
      <c r="Z6" s="720"/>
      <c r="AA6" s="720"/>
      <c r="AB6" s="720"/>
      <c r="AC6" s="726"/>
      <c r="AE6" s="450"/>
      <c r="AF6" s="450"/>
    </row>
    <row r="7" spans="2:32" ht="12.75" customHeight="1" thickBot="1">
      <c r="B7" s="449"/>
      <c r="C7" s="449"/>
      <c r="D7" s="727"/>
      <c r="E7" s="728"/>
      <c r="F7" s="728"/>
      <c r="G7" s="728"/>
      <c r="H7" s="728"/>
      <c r="I7" s="728"/>
      <c r="J7" s="728"/>
      <c r="K7" s="728"/>
      <c r="L7" s="728"/>
      <c r="M7" s="728"/>
      <c r="N7" s="728"/>
      <c r="O7" s="728"/>
      <c r="P7" s="728"/>
      <c r="Q7" s="728"/>
      <c r="R7" s="728"/>
      <c r="S7" s="728"/>
      <c r="T7" s="728"/>
      <c r="U7" s="728"/>
      <c r="V7" s="728"/>
      <c r="W7" s="728"/>
      <c r="X7" s="728"/>
      <c r="Y7" s="728"/>
      <c r="Z7" s="728"/>
      <c r="AA7" s="728"/>
      <c r="AB7" s="728"/>
      <c r="AC7" s="729"/>
      <c r="AD7" s="453"/>
      <c r="AE7" s="450"/>
      <c r="AF7" s="450"/>
    </row>
    <row r="8" spans="2:32" ht="12.75" customHeight="1">
      <c r="B8" s="449"/>
      <c r="C8" s="449"/>
      <c r="Z8" s="452"/>
      <c r="AA8" s="452"/>
      <c r="AB8" s="452"/>
      <c r="AC8" s="453"/>
      <c r="AD8" s="453"/>
      <c r="AE8" s="450"/>
      <c r="AF8" s="450"/>
    </row>
    <row r="9" spans="2:32" ht="12.75" customHeight="1">
      <c r="B9" s="449"/>
      <c r="C9" s="449"/>
      <c r="AE9" s="450"/>
      <c r="AF9" s="450"/>
    </row>
    <row r="10" spans="2:32" ht="12.75" customHeight="1">
      <c r="B10" s="449"/>
      <c r="C10" s="449"/>
      <c r="AE10" s="450"/>
      <c r="AF10" s="450"/>
    </row>
    <row r="11" spans="2:32">
      <c r="B11" s="449"/>
      <c r="C11" s="449"/>
      <c r="D11" s="455"/>
      <c r="AE11" s="450"/>
      <c r="AF11" s="450"/>
    </row>
    <row r="12" spans="2:32">
      <c r="B12" s="449"/>
      <c r="C12" s="449"/>
      <c r="AE12" s="450"/>
      <c r="AF12" s="450"/>
    </row>
    <row r="13" spans="2:32">
      <c r="B13" s="449"/>
      <c r="C13" s="449"/>
      <c r="AE13" s="450"/>
      <c r="AF13" s="450"/>
    </row>
    <row r="14" spans="2:32">
      <c r="B14" s="449"/>
      <c r="C14" s="449"/>
      <c r="AE14" s="450"/>
      <c r="AF14" s="450"/>
    </row>
    <row r="15" spans="2:32">
      <c r="B15" s="449"/>
      <c r="C15" s="449"/>
      <c r="E15" s="454"/>
      <c r="AE15" s="450"/>
      <c r="AF15" s="450"/>
    </row>
    <row r="16" spans="2:32">
      <c r="B16" s="449"/>
      <c r="C16" s="449"/>
      <c r="AE16" s="450"/>
      <c r="AF16" s="450"/>
    </row>
    <row r="17" spans="2:32">
      <c r="B17" s="449"/>
      <c r="C17" s="449"/>
      <c r="AE17" s="450"/>
      <c r="AF17" s="450"/>
    </row>
    <row r="18" spans="2:32">
      <c r="B18" s="449"/>
      <c r="C18" s="449"/>
      <c r="AE18" s="450"/>
      <c r="AF18" s="450"/>
    </row>
    <row r="19" spans="2:32">
      <c r="B19" s="449"/>
      <c r="C19" s="449"/>
      <c r="AE19" s="450"/>
      <c r="AF19" s="450"/>
    </row>
    <row r="20" spans="2:32">
      <c r="B20" s="449"/>
      <c r="C20" s="449"/>
      <c r="AE20" s="450"/>
      <c r="AF20" s="450"/>
    </row>
    <row r="21" spans="2:32">
      <c r="B21" s="449"/>
      <c r="C21" s="449"/>
      <c r="AE21" s="450"/>
      <c r="AF21" s="450"/>
    </row>
    <row r="22" spans="2:32">
      <c r="B22" s="449"/>
      <c r="C22" s="449"/>
      <c r="AE22" s="450"/>
      <c r="AF22" s="450"/>
    </row>
    <row r="23" spans="2:32">
      <c r="B23" s="449"/>
      <c r="C23" s="449"/>
      <c r="AE23" s="450"/>
      <c r="AF23" s="450"/>
    </row>
    <row r="24" spans="2:32">
      <c r="B24" s="449"/>
      <c r="C24" s="449"/>
      <c r="AE24" s="450"/>
      <c r="AF24" s="450"/>
    </row>
    <row r="25" spans="2:32">
      <c r="B25" s="449"/>
      <c r="C25" s="449"/>
      <c r="AE25" s="450"/>
      <c r="AF25" s="450"/>
    </row>
    <row r="26" spans="2:32">
      <c r="B26" s="449"/>
      <c r="C26" s="449"/>
      <c r="AE26" s="450"/>
      <c r="AF26" s="450"/>
    </row>
    <row r="27" spans="2:32">
      <c r="B27" s="449"/>
      <c r="C27" s="449"/>
      <c r="AE27" s="450"/>
      <c r="AF27" s="450"/>
    </row>
    <row r="28" spans="2:32">
      <c r="B28" s="449"/>
      <c r="C28" s="449"/>
      <c r="AE28" s="450"/>
      <c r="AF28" s="450"/>
    </row>
    <row r="29" spans="2:32">
      <c r="B29" s="449"/>
      <c r="C29" s="449"/>
      <c r="AE29" s="450"/>
      <c r="AF29" s="450"/>
    </row>
    <row r="30" spans="2:32">
      <c r="B30" s="449"/>
      <c r="C30" s="449"/>
      <c r="AE30" s="450"/>
      <c r="AF30" s="450"/>
    </row>
    <row r="31" spans="2:32">
      <c r="B31" s="449"/>
      <c r="C31" s="449"/>
      <c r="AE31" s="450"/>
      <c r="AF31" s="450"/>
    </row>
    <row r="32" spans="2:32">
      <c r="B32" s="449"/>
      <c r="C32" s="449"/>
      <c r="AE32" s="450"/>
      <c r="AF32" s="450"/>
    </row>
    <row r="33" spans="2:32">
      <c r="B33" s="449"/>
      <c r="C33" s="449"/>
      <c r="AE33" s="450"/>
      <c r="AF33" s="450"/>
    </row>
    <row r="34" spans="2:32">
      <c r="B34" s="449"/>
      <c r="C34" s="449"/>
      <c r="AE34" s="450"/>
      <c r="AF34" s="450"/>
    </row>
    <row r="35" spans="2:32">
      <c r="B35" s="449"/>
      <c r="C35" s="449"/>
      <c r="AE35" s="450"/>
      <c r="AF35" s="450"/>
    </row>
    <row r="36" spans="2:32">
      <c r="B36" s="449"/>
      <c r="C36" s="449"/>
      <c r="AE36" s="450"/>
      <c r="AF36" s="450"/>
    </row>
    <row r="37" spans="2:32">
      <c r="B37" s="449"/>
      <c r="C37" s="449"/>
      <c r="AE37" s="450"/>
      <c r="AF37" s="450"/>
    </row>
    <row r="38" spans="2:32">
      <c r="B38" s="449"/>
      <c r="C38" s="449"/>
      <c r="AE38" s="450"/>
      <c r="AF38" s="450"/>
    </row>
    <row r="39" spans="2:32">
      <c r="B39" s="449"/>
      <c r="C39" s="449"/>
      <c r="AE39" s="450"/>
      <c r="AF39" s="450"/>
    </row>
    <row r="40" spans="2:32">
      <c r="B40" s="449"/>
      <c r="C40" s="449"/>
      <c r="AE40" s="450"/>
      <c r="AF40" s="450"/>
    </row>
    <row r="41" spans="2:32">
      <c r="B41" s="449"/>
      <c r="C41" s="449"/>
      <c r="AE41" s="450"/>
      <c r="AF41" s="450"/>
    </row>
    <row r="42" spans="2:32">
      <c r="B42" s="449"/>
      <c r="C42" s="449"/>
      <c r="AE42" s="450"/>
      <c r="AF42" s="450"/>
    </row>
    <row r="43" spans="2:32">
      <c r="B43" s="449"/>
      <c r="C43" s="449"/>
      <c r="AE43" s="450"/>
      <c r="AF43" s="450"/>
    </row>
    <row r="44" spans="2:32">
      <c r="B44" s="449"/>
      <c r="C44" s="449"/>
      <c r="AE44" s="450"/>
      <c r="AF44" s="450"/>
    </row>
    <row r="45" spans="2:32">
      <c r="B45" s="449"/>
      <c r="C45" s="449"/>
      <c r="AE45" s="450"/>
      <c r="AF45" s="450"/>
    </row>
    <row r="46" spans="2:32">
      <c r="B46" s="449"/>
      <c r="C46" s="449"/>
      <c r="AE46" s="450"/>
      <c r="AF46" s="450"/>
    </row>
    <row r="47" spans="2:32">
      <c r="B47" s="449"/>
      <c r="C47" s="449"/>
      <c r="AE47" s="450"/>
      <c r="AF47" s="450"/>
    </row>
    <row r="48" spans="2:32">
      <c r="B48" s="449"/>
      <c r="C48" s="449"/>
      <c r="AE48" s="450"/>
      <c r="AF48" s="450"/>
    </row>
    <row r="49" spans="2:32">
      <c r="B49" s="449"/>
      <c r="C49" s="449"/>
      <c r="AE49" s="450"/>
      <c r="AF49" s="450"/>
    </row>
    <row r="50" spans="2:32">
      <c r="B50" s="449"/>
      <c r="C50" s="449"/>
      <c r="AE50" s="450"/>
      <c r="AF50" s="450"/>
    </row>
    <row r="51" spans="2:32">
      <c r="B51" s="449"/>
      <c r="C51" s="449"/>
      <c r="AE51" s="450"/>
      <c r="AF51" s="450"/>
    </row>
    <row r="52" spans="2:32">
      <c r="B52" s="449"/>
      <c r="C52" s="449"/>
      <c r="AE52" s="450"/>
      <c r="AF52" s="450"/>
    </row>
    <row r="53" spans="2:32">
      <c r="B53" s="449"/>
      <c r="C53" s="449"/>
      <c r="AE53" s="450"/>
      <c r="AF53" s="450"/>
    </row>
    <row r="54" spans="2:32">
      <c r="B54" s="449"/>
      <c r="C54" s="449"/>
      <c r="AE54" s="450"/>
      <c r="AF54" s="450"/>
    </row>
    <row r="55" spans="2:32">
      <c r="B55" s="449"/>
      <c r="C55" s="449"/>
      <c r="AE55" s="450"/>
      <c r="AF55" s="450"/>
    </row>
    <row r="56" spans="2:32">
      <c r="B56" s="449"/>
      <c r="C56" s="449"/>
      <c r="AE56" s="450"/>
      <c r="AF56" s="450"/>
    </row>
    <row r="57" spans="2:32">
      <c r="B57" s="449"/>
      <c r="C57" s="449"/>
      <c r="S57" s="455"/>
      <c r="T57" s="455"/>
      <c r="U57" s="455"/>
      <c r="V57" s="456"/>
      <c r="W57" s="456"/>
      <c r="X57" s="456"/>
      <c r="Y57" s="456"/>
      <c r="Z57" s="456"/>
      <c r="AA57" s="456"/>
      <c r="AB57" s="456"/>
      <c r="AC57" s="456"/>
      <c r="AD57" s="456"/>
      <c r="AE57" s="457"/>
      <c r="AF57" s="450"/>
    </row>
    <row r="58" spans="2:32">
      <c r="B58" s="449"/>
      <c r="C58" s="449"/>
      <c r="S58" s="458"/>
      <c r="T58" s="455"/>
      <c r="U58" s="455"/>
      <c r="V58" s="456"/>
      <c r="W58" s="459"/>
      <c r="X58" s="456"/>
      <c r="Y58" s="456"/>
      <c r="Z58" s="456"/>
      <c r="AA58" s="456"/>
      <c r="AB58" s="459"/>
      <c r="AC58" s="459"/>
      <c r="AD58" s="459"/>
      <c r="AE58" s="460"/>
      <c r="AF58" s="450"/>
    </row>
    <row r="59" spans="2:32">
      <c r="B59" s="449"/>
      <c r="C59" s="449"/>
      <c r="V59" s="456"/>
      <c r="W59" s="459"/>
      <c r="X59" s="456"/>
      <c r="Y59" s="456"/>
      <c r="Z59" s="456"/>
      <c r="AA59" s="456"/>
      <c r="AB59" s="459"/>
      <c r="AC59" s="456"/>
      <c r="AD59" s="456"/>
      <c r="AE59" s="457"/>
      <c r="AF59" s="450"/>
    </row>
    <row r="60" spans="2:32">
      <c r="B60" s="449"/>
      <c r="C60" s="449"/>
      <c r="V60" s="456"/>
      <c r="W60" s="459"/>
      <c r="X60" s="456"/>
      <c r="Y60" s="456"/>
      <c r="Z60" s="456"/>
      <c r="AA60" s="456"/>
      <c r="AB60" s="456"/>
      <c r="AC60" s="456"/>
      <c r="AD60" s="456"/>
      <c r="AE60" s="457"/>
      <c r="AF60" s="450"/>
    </row>
    <row r="61" spans="2:32">
      <c r="B61" s="449"/>
      <c r="C61" s="449"/>
      <c r="V61" s="461"/>
      <c r="W61" s="461"/>
      <c r="X61" s="461"/>
      <c r="Y61" s="461"/>
      <c r="Z61" s="461"/>
      <c r="AA61" s="461"/>
      <c r="AB61" s="461"/>
      <c r="AC61" s="461"/>
      <c r="AD61" s="461"/>
      <c r="AE61" s="462"/>
      <c r="AF61" s="450"/>
    </row>
    <row r="62" spans="2:32">
      <c r="B62" s="449"/>
      <c r="C62" s="449"/>
      <c r="V62" s="456"/>
      <c r="W62" s="456"/>
      <c r="X62" s="456"/>
      <c r="Y62" s="456"/>
      <c r="Z62" s="456"/>
      <c r="AA62" s="456"/>
      <c r="AB62" s="456"/>
      <c r="AC62" s="456"/>
      <c r="AD62" s="456"/>
      <c r="AE62" s="457"/>
      <c r="AF62" s="450"/>
    </row>
    <row r="63" spans="2:32">
      <c r="B63" s="449"/>
      <c r="C63" s="449"/>
      <c r="V63" s="456"/>
      <c r="W63" s="459"/>
      <c r="X63" s="456"/>
      <c r="Y63" s="456"/>
      <c r="Z63" s="456"/>
      <c r="AA63" s="456"/>
      <c r="AB63" s="456"/>
      <c r="AC63" s="456"/>
      <c r="AD63" s="456"/>
      <c r="AE63" s="457"/>
      <c r="AF63" s="450"/>
    </row>
    <row r="64" spans="2:32">
      <c r="B64" s="449"/>
      <c r="C64" s="449"/>
      <c r="V64" s="456"/>
      <c r="W64" s="459"/>
      <c r="X64" s="456"/>
      <c r="Y64" s="456"/>
      <c r="Z64" s="456"/>
      <c r="AA64" s="456"/>
      <c r="AB64" s="456"/>
      <c r="AC64" s="456"/>
      <c r="AD64" s="456"/>
      <c r="AE64" s="457"/>
      <c r="AF64" s="450"/>
    </row>
    <row r="65" spans="2:32">
      <c r="B65" s="449"/>
      <c r="C65" s="449"/>
      <c r="V65" s="456"/>
      <c r="W65" s="459"/>
      <c r="X65" s="456"/>
      <c r="Y65" s="456"/>
      <c r="Z65" s="456"/>
      <c r="AA65" s="456"/>
      <c r="AB65" s="456"/>
      <c r="AC65" s="456"/>
      <c r="AD65" s="456"/>
      <c r="AE65" s="457"/>
      <c r="AF65" s="450"/>
    </row>
    <row r="66" spans="2:32">
      <c r="B66" s="449"/>
      <c r="C66" s="449"/>
      <c r="V66" s="456"/>
      <c r="W66" s="459"/>
      <c r="X66" s="456"/>
      <c r="Y66" s="456"/>
      <c r="Z66" s="456"/>
      <c r="AA66" s="456"/>
      <c r="AB66" s="456"/>
      <c r="AC66" s="456"/>
      <c r="AD66" s="456"/>
      <c r="AE66" s="457"/>
      <c r="AF66" s="450"/>
    </row>
    <row r="67" spans="2:32" ht="13.5" thickBot="1">
      <c r="B67" s="449"/>
      <c r="C67" s="463"/>
      <c r="D67" s="464"/>
      <c r="E67" s="464"/>
      <c r="F67" s="464"/>
      <c r="G67" s="464"/>
      <c r="H67" s="464"/>
      <c r="I67" s="464"/>
      <c r="J67" s="464"/>
      <c r="K67" s="464"/>
      <c r="L67" s="464"/>
      <c r="M67" s="464"/>
      <c r="N67" s="464"/>
      <c r="O67" s="464"/>
      <c r="P67" s="464"/>
      <c r="Q67" s="464"/>
      <c r="R67" s="464"/>
      <c r="S67" s="464"/>
      <c r="T67" s="464"/>
      <c r="U67" s="464"/>
      <c r="V67" s="465"/>
      <c r="W67" s="466"/>
      <c r="X67" s="465"/>
      <c r="Y67" s="465"/>
      <c r="Z67" s="465"/>
      <c r="AA67" s="465"/>
      <c r="AB67" s="465"/>
      <c r="AC67" s="465"/>
      <c r="AD67" s="465"/>
      <c r="AE67" s="467"/>
      <c r="AF67" s="450"/>
    </row>
    <row r="68" spans="2:32" ht="6" customHeight="1" thickBot="1">
      <c r="B68" s="463"/>
      <c r="C68" s="464"/>
      <c r="D68" s="464"/>
      <c r="E68" s="464"/>
      <c r="F68" s="464"/>
      <c r="G68" s="464"/>
      <c r="H68" s="464"/>
      <c r="I68" s="464"/>
      <c r="J68" s="464"/>
      <c r="K68" s="464"/>
      <c r="L68" s="464"/>
      <c r="M68" s="464"/>
      <c r="N68" s="464"/>
      <c r="O68" s="464"/>
      <c r="P68" s="464"/>
      <c r="Q68" s="464"/>
      <c r="R68" s="464"/>
      <c r="S68" s="464"/>
      <c r="T68" s="464"/>
      <c r="U68" s="464"/>
      <c r="V68" s="464"/>
      <c r="W68" s="464"/>
      <c r="X68" s="464"/>
      <c r="Y68" s="464"/>
      <c r="Z68" s="464"/>
      <c r="AA68" s="464"/>
      <c r="AB68" s="464"/>
      <c r="AC68" s="464"/>
      <c r="AD68" s="464"/>
      <c r="AE68" s="464"/>
      <c r="AF68" s="468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58">
        <v>1</v>
      </c>
    </row>
    <row r="2" spans="1:11" ht="48" customHeight="1">
      <c r="A2" s="358">
        <v>3</v>
      </c>
    </row>
    <row r="4" spans="1:11" ht="48" customHeight="1">
      <c r="C4" s="358">
        <v>1</v>
      </c>
    </row>
    <row r="5" spans="1:11" ht="48" customHeight="1">
      <c r="C5" s="358">
        <v>3</v>
      </c>
    </row>
    <row r="7" spans="1:11" ht="48" customHeight="1">
      <c r="E7" s="358">
        <v>1</v>
      </c>
    </row>
    <row r="8" spans="1:11" ht="48" customHeight="1">
      <c r="E8" s="358">
        <v>3</v>
      </c>
    </row>
    <row r="10" spans="1:11" ht="48" customHeight="1">
      <c r="G10" s="358">
        <v>3</v>
      </c>
    </row>
    <row r="11" spans="1:11" ht="48" customHeight="1">
      <c r="G11" s="358">
        <v>1</v>
      </c>
    </row>
    <row r="13" spans="1:11" ht="48" customHeight="1">
      <c r="I13" s="358">
        <v>3</v>
      </c>
    </row>
    <row r="14" spans="1:11" ht="48" customHeight="1">
      <c r="I14" s="358">
        <v>1</v>
      </c>
    </row>
    <row r="16" spans="1:11" ht="48" customHeight="1">
      <c r="K16" s="358">
        <v>3</v>
      </c>
    </row>
    <row r="17" spans="11:21" ht="48" customHeight="1">
      <c r="K17" s="358">
        <v>1</v>
      </c>
    </row>
    <row r="19" spans="11:21" ht="48" customHeight="1">
      <c r="M19" s="358">
        <v>3</v>
      </c>
    </row>
    <row r="20" spans="11:21" ht="48" customHeight="1">
      <c r="M20" s="358">
        <v>1</v>
      </c>
    </row>
    <row r="22" spans="11:21" ht="48" customHeight="1">
      <c r="O22" s="358">
        <v>3</v>
      </c>
    </row>
    <row r="23" spans="11:21" ht="48" customHeight="1">
      <c r="O23" s="358">
        <v>1</v>
      </c>
    </row>
    <row r="25" spans="11:21" ht="57" customHeight="1">
      <c r="Q25" s="358">
        <v>3</v>
      </c>
    </row>
    <row r="26" spans="11:21" ht="57" customHeight="1">
      <c r="Q26" s="358">
        <v>1</v>
      </c>
    </row>
    <row r="28" spans="11:21" ht="57" customHeight="1">
      <c r="S28" s="358">
        <v>3</v>
      </c>
    </row>
    <row r="29" spans="11:21" ht="57" customHeight="1">
      <c r="S29" s="358">
        <v>1</v>
      </c>
    </row>
    <row r="31" spans="11:21" ht="57" customHeight="1">
      <c r="U31" s="358">
        <v>3</v>
      </c>
    </row>
    <row r="32" spans="11:21" ht="57" customHeight="1">
      <c r="U32" s="35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DHITA AYU DAMAYANTI</cp:lastModifiedBy>
  <cp:lastPrinted>2023-02-27T08:00:50Z</cp:lastPrinted>
  <dcterms:created xsi:type="dcterms:W3CDTF">2011-02-06T11:57:38Z</dcterms:created>
  <dcterms:modified xsi:type="dcterms:W3CDTF">2023-10-24T08:45:02Z</dcterms:modified>
</cp:coreProperties>
</file>