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25. PB TSEL SEMEN GROBOGAN\"/>
    </mc:Choice>
  </mc:AlternateContent>
  <bookViews>
    <workbookView xWindow="-120" yWindow="-120" windowWidth="20730" windowHeight="1116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RAB!$A$1:$K$85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8" i="11" l="1"/>
  <c r="D29" i="11"/>
  <c r="D30" i="11"/>
  <c r="D31" i="11"/>
  <c r="D32" i="11"/>
  <c r="D43" i="11"/>
  <c r="D44" i="11"/>
  <c r="D45" i="11"/>
  <c r="F43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F21" i="11"/>
  <c r="G45" i="11" l="1"/>
  <c r="E45" i="11"/>
  <c r="I45" i="11"/>
  <c r="A45" i="11"/>
  <c r="G44" i="11"/>
  <c r="I44" i="11" s="1"/>
  <c r="E44" i="11"/>
  <c r="G43" i="11"/>
  <c r="E43" i="11"/>
  <c r="H43" i="11"/>
  <c r="A43" i="11"/>
  <c r="G42" i="11"/>
  <c r="E42" i="11"/>
  <c r="D42" i="11"/>
  <c r="H42" i="11" s="1"/>
  <c r="A42" i="11"/>
  <c r="G41" i="11"/>
  <c r="E41" i="11"/>
  <c r="D41" i="11"/>
  <c r="H41" i="11" s="1"/>
  <c r="A41" i="11"/>
  <c r="G40" i="11"/>
  <c r="E40" i="11"/>
  <c r="D40" i="11"/>
  <c r="H40" i="11" s="1"/>
  <c r="G39" i="11"/>
  <c r="E39" i="11"/>
  <c r="D39" i="11"/>
  <c r="J39" i="11" s="1"/>
  <c r="A39" i="11"/>
  <c r="G38" i="11"/>
  <c r="E38" i="11"/>
  <c r="D38" i="11"/>
  <c r="J38" i="11" s="1"/>
  <c r="A38" i="11"/>
  <c r="G37" i="11"/>
  <c r="E37" i="11"/>
  <c r="D37" i="11"/>
  <c r="J37" i="11" s="1"/>
  <c r="A37" i="11"/>
  <c r="G31" i="11"/>
  <c r="E31" i="11"/>
  <c r="J31" i="11"/>
  <c r="G30" i="11"/>
  <c r="E30" i="11"/>
  <c r="J30" i="11"/>
  <c r="A30" i="11"/>
  <c r="G29" i="11"/>
  <c r="E29" i="11"/>
  <c r="J29" i="11"/>
  <c r="A29" i="11"/>
  <c r="G28" i="11"/>
  <c r="E28" i="11"/>
  <c r="J28" i="11"/>
  <c r="A28" i="11"/>
  <c r="G27" i="11"/>
  <c r="E27" i="11"/>
  <c r="D27" i="11"/>
  <c r="J27" i="11" s="1"/>
  <c r="A27" i="11"/>
  <c r="G26" i="11"/>
  <c r="E26" i="11"/>
  <c r="D26" i="11"/>
  <c r="J26" i="11" s="1"/>
  <c r="G25" i="11"/>
  <c r="E25" i="11"/>
  <c r="D25" i="11"/>
  <c r="A25" i="11"/>
  <c r="G24" i="11"/>
  <c r="E24" i="11"/>
  <c r="D24" i="11"/>
  <c r="I24" i="11" s="1"/>
  <c r="A24" i="11"/>
  <c r="G23" i="11"/>
  <c r="E23" i="11"/>
  <c r="D23" i="11"/>
  <c r="I23" i="11" s="1"/>
  <c r="A23" i="11"/>
  <c r="G22" i="11"/>
  <c r="E22" i="11"/>
  <c r="D22" i="11"/>
  <c r="I22" i="11" s="1"/>
  <c r="G21" i="11"/>
  <c r="E21" i="11"/>
  <c r="D21" i="11"/>
  <c r="A21" i="11"/>
  <c r="G20" i="11"/>
  <c r="E20" i="11"/>
  <c r="D20" i="11"/>
  <c r="H20" i="11" s="1"/>
  <c r="A20" i="11"/>
  <c r="G19" i="11"/>
  <c r="E19" i="11"/>
  <c r="D19" i="11"/>
  <c r="H19" i="11" s="1"/>
  <c r="A19" i="11"/>
  <c r="G36" i="11"/>
  <c r="E36" i="11"/>
  <c r="D36" i="11"/>
  <c r="J36" i="11" s="1"/>
  <c r="A36" i="11"/>
  <c r="G35" i="11"/>
  <c r="E35" i="11"/>
  <c r="D35" i="11"/>
  <c r="J35" i="11" s="1"/>
  <c r="A35" i="11"/>
  <c r="G34" i="11"/>
  <c r="E34" i="11"/>
  <c r="D34" i="11"/>
  <c r="J34" i="11" s="1"/>
  <c r="A34" i="11"/>
  <c r="G33" i="11"/>
  <c r="E33" i="11"/>
  <c r="D33" i="11"/>
  <c r="J33" i="11" s="1"/>
  <c r="A33" i="11"/>
  <c r="G32" i="11"/>
  <c r="E32" i="11"/>
  <c r="F49" i="11"/>
  <c r="J40" i="11" l="1"/>
  <c r="H21" i="11"/>
  <c r="I39" i="11"/>
  <c r="I25" i="11"/>
  <c r="J45" i="11"/>
  <c r="J32" i="11"/>
  <c r="H38" i="11"/>
  <c r="J25" i="11"/>
  <c r="I42" i="11"/>
  <c r="J42" i="11"/>
  <c r="I38" i="11"/>
  <c r="I41" i="11"/>
  <c r="H37" i="11"/>
  <c r="J41" i="11"/>
  <c r="J44" i="11"/>
  <c r="I37" i="11"/>
  <c r="I40" i="11"/>
  <c r="I43" i="11"/>
  <c r="H39" i="11"/>
  <c r="J43" i="11"/>
  <c r="H44" i="11"/>
  <c r="H45" i="11"/>
  <c r="I19" i="11"/>
  <c r="I20" i="11"/>
  <c r="I21" i="11"/>
  <c r="J22" i="11"/>
  <c r="J23" i="11"/>
  <c r="J24" i="11"/>
  <c r="J19" i="11"/>
  <c r="J20" i="11"/>
  <c r="J21" i="11"/>
  <c r="H31" i="11"/>
  <c r="H26" i="11"/>
  <c r="H27" i="11"/>
  <c r="H28" i="11"/>
  <c r="H29" i="11"/>
  <c r="H30" i="11"/>
  <c r="I31" i="11"/>
  <c r="H22" i="11"/>
  <c r="H23" i="11"/>
  <c r="H24" i="11"/>
  <c r="H25" i="11"/>
  <c r="I26" i="11"/>
  <c r="I27" i="11"/>
  <c r="I28" i="11"/>
  <c r="I29" i="11"/>
  <c r="I30" i="11"/>
  <c r="H32" i="11"/>
  <c r="H33" i="11"/>
  <c r="H34" i="11"/>
  <c r="H35" i="11"/>
  <c r="H36" i="11"/>
  <c r="I32" i="11"/>
  <c r="I33" i="11"/>
  <c r="I34" i="11"/>
  <c r="I35" i="11"/>
  <c r="I36" i="11"/>
  <c r="F56" i="11"/>
  <c r="F55" i="11"/>
  <c r="F54" i="11"/>
  <c r="F53" i="11"/>
  <c r="K39" i="11" l="1"/>
  <c r="K45" i="11"/>
  <c r="K21" i="11"/>
  <c r="K40" i="11"/>
  <c r="K43" i="11"/>
  <c r="K41" i="11"/>
  <c r="K42" i="11"/>
  <c r="K30" i="11"/>
  <c r="K19" i="11"/>
  <c r="K25" i="11"/>
  <c r="K37" i="11"/>
  <c r="K38" i="11"/>
  <c r="K44" i="11"/>
  <c r="K31" i="11"/>
  <c r="K20" i="11"/>
  <c r="K29" i="11"/>
  <c r="K24" i="11"/>
  <c r="K26" i="11"/>
  <c r="K28" i="11"/>
  <c r="K23" i="11"/>
  <c r="K36" i="11"/>
  <c r="K22" i="11"/>
  <c r="K27" i="11"/>
  <c r="K35" i="11"/>
  <c r="K34" i="11"/>
  <c r="K33" i="11"/>
  <c r="K32" i="11"/>
  <c r="D49" i="11"/>
  <c r="H49" i="11" s="1"/>
  <c r="E49" i="11"/>
  <c r="G49" i="11"/>
  <c r="A50" i="11"/>
  <c r="D50" i="11"/>
  <c r="I50" i="11" s="1"/>
  <c r="E50" i="11"/>
  <c r="G50" i="11"/>
  <c r="D61" i="11"/>
  <c r="H61" i="11" s="1"/>
  <c r="E61" i="11"/>
  <c r="G61" i="11"/>
  <c r="H50" i="11" l="1"/>
  <c r="J50" i="11"/>
  <c r="J49" i="11"/>
  <c r="I49" i="11"/>
  <c r="J61" i="11"/>
  <c r="I61" i="11"/>
  <c r="K50" i="11" l="1"/>
  <c r="K49" i="11"/>
  <c r="K61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63" i="11"/>
  <c r="D63" i="11"/>
  <c r="H63" i="11" s="1"/>
  <c r="G62" i="11"/>
  <c r="E62" i="11"/>
  <c r="D62" i="11"/>
  <c r="A62" i="11"/>
  <c r="E60" i="11"/>
  <c r="D60" i="11"/>
  <c r="A60" i="11"/>
  <c r="E59" i="11"/>
  <c r="D59" i="11"/>
  <c r="J59" i="11" s="1"/>
  <c r="A59" i="11"/>
  <c r="E58" i="11"/>
  <c r="D58" i="11"/>
  <c r="E57" i="11"/>
  <c r="D57" i="11"/>
  <c r="A57" i="11"/>
  <c r="E56" i="11"/>
  <c r="D56" i="11"/>
  <c r="E55" i="11"/>
  <c r="D55" i="11"/>
  <c r="J55" i="11" s="1"/>
  <c r="A55" i="11"/>
  <c r="G54" i="11"/>
  <c r="E54" i="11"/>
  <c r="D54" i="11"/>
  <c r="G53" i="11"/>
  <c r="E53" i="11"/>
  <c r="D53" i="11"/>
  <c r="J53" i="11" s="1"/>
  <c r="A53" i="11"/>
  <c r="E52" i="11"/>
  <c r="D52" i="11"/>
  <c r="A52" i="11"/>
  <c r="E51" i="11"/>
  <c r="D51" i="11"/>
  <c r="H51" i="11" s="1"/>
  <c r="G48" i="11"/>
  <c r="E48" i="11"/>
  <c r="D48" i="11"/>
  <c r="J48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47" i="11"/>
  <c r="D47" i="11"/>
  <c r="H47" i="11" s="1"/>
  <c r="A47" i="11"/>
  <c r="E46" i="11"/>
  <c r="D46" i="11"/>
  <c r="H46" i="11" s="1"/>
  <c r="A46" i="11"/>
  <c r="E16" i="11"/>
  <c r="D16" i="11"/>
  <c r="J16" i="11" s="1"/>
  <c r="A16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17" i="11"/>
  <c r="D17" i="11"/>
  <c r="A17" i="11"/>
  <c r="D18" i="11"/>
  <c r="H18" i="11" s="1"/>
  <c r="E18" i="11"/>
  <c r="D65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G64" i="11"/>
  <c r="E64" i="11"/>
  <c r="D64" i="11"/>
  <c r="H64" i="11" s="1"/>
  <c r="E65" i="11"/>
  <c r="D66" i="11"/>
  <c r="H66" i="11" s="1"/>
  <c r="E66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6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58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51" i="11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56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57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60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52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59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63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47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55" i="11"/>
  <c r="N1362" i="10"/>
  <c r="N1357" i="10"/>
  <c r="N1349" i="10"/>
  <c r="N1332" i="10"/>
  <c r="N1316" i="10"/>
  <c r="N1309" i="10"/>
  <c r="N1258" i="10"/>
  <c r="G65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G46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172" i="29"/>
  <c r="L42" i="39"/>
  <c r="B41" i="39" l="1"/>
  <c r="B171" i="29"/>
  <c r="J54" i="11"/>
  <c r="H58" i="11"/>
  <c r="H62" i="11"/>
  <c r="J56" i="11"/>
  <c r="H52" i="11"/>
  <c r="K9" i="60"/>
  <c r="K16" i="60" s="1"/>
  <c r="K20" i="60" s="1"/>
  <c r="C8" i="54"/>
  <c r="I8" i="54" s="1"/>
  <c r="C7" i="54"/>
  <c r="I7" i="54" s="1"/>
  <c r="D9" i="60"/>
  <c r="E858" i="41"/>
  <c r="E241" i="29"/>
  <c r="H59" i="11"/>
  <c r="E862" i="41"/>
  <c r="E831" i="41"/>
  <c r="F58" i="39"/>
  <c r="E761" i="41"/>
  <c r="E751" i="41"/>
  <c r="E757" i="41"/>
  <c r="I58" i="11"/>
  <c r="I46" i="11"/>
  <c r="E717" i="41"/>
  <c r="E866" i="41"/>
  <c r="J62" i="11"/>
  <c r="I62" i="11"/>
  <c r="F811" i="41"/>
  <c r="E842" i="41"/>
  <c r="I56" i="11"/>
  <c r="H55" i="11"/>
  <c r="H54" i="11"/>
  <c r="I55" i="11"/>
  <c r="E269" i="29"/>
  <c r="F352" i="29"/>
  <c r="J36" i="39"/>
  <c r="E748" i="41"/>
  <c r="E351" i="29"/>
  <c r="F806" i="41"/>
  <c r="F826" i="41"/>
  <c r="I51" i="11"/>
  <c r="F824" i="41"/>
  <c r="I59" i="11"/>
  <c r="H56" i="11"/>
  <c r="E743" i="41"/>
  <c r="F304" i="29"/>
  <c r="I57" i="11"/>
  <c r="F762" i="41"/>
  <c r="E766" i="41"/>
  <c r="E823" i="41"/>
  <c r="E845" i="41"/>
  <c r="E840" i="41"/>
  <c r="F744" i="41"/>
  <c r="F827" i="41"/>
  <c r="E732" i="41"/>
  <c r="E795" i="41"/>
  <c r="F289" i="29"/>
  <c r="E796" i="41"/>
  <c r="F752" i="41"/>
  <c r="F237" i="29"/>
  <c r="H53" i="11"/>
  <c r="F353" i="29"/>
  <c r="E319" i="29"/>
  <c r="F225" i="29"/>
  <c r="E1227" i="41"/>
  <c r="I66" i="11"/>
  <c r="E1244" i="41"/>
  <c r="E985" i="41"/>
  <c r="E895" i="41"/>
  <c r="F789" i="41"/>
  <c r="F248" i="29"/>
  <c r="E949" i="41"/>
  <c r="E955" i="41"/>
  <c r="F764" i="41"/>
  <c r="E897" i="41"/>
  <c r="E1115" i="41"/>
  <c r="E998" i="41"/>
  <c r="E902" i="41"/>
  <c r="E1099" i="41"/>
  <c r="F727" i="41"/>
  <c r="E346" i="29"/>
  <c r="I63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E1047" i="41"/>
  <c r="E1272" i="41"/>
  <c r="E818" i="41"/>
  <c r="E1317" i="41"/>
  <c r="F846" i="41"/>
  <c r="E932" i="41"/>
  <c r="E1265" i="41"/>
  <c r="E1085" i="41"/>
  <c r="F857" i="41"/>
  <c r="E1306" i="41"/>
  <c r="E1112" i="41"/>
  <c r="E981" i="41"/>
  <c r="F768" i="41"/>
  <c r="E890" i="41"/>
  <c r="E841" i="41"/>
  <c r="E1068" i="41"/>
  <c r="E749" i="41"/>
  <c r="E1082" i="41"/>
  <c r="E868" i="41"/>
  <c r="E734" i="41"/>
  <c r="E872" i="41"/>
  <c r="E1103" i="4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E1008" i="41"/>
  <c r="E758" i="41"/>
  <c r="F736" i="41"/>
  <c r="E763" i="41"/>
  <c r="I52" i="11"/>
  <c r="J63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8" i="11"/>
  <c r="J18" i="11"/>
  <c r="H16" i="11"/>
  <c r="F242" i="29"/>
  <c r="F298" i="29"/>
  <c r="I54" i="11"/>
  <c r="E276" i="29"/>
  <c r="J66" i="11"/>
  <c r="F798" i="41"/>
  <c r="E1235" i="41"/>
  <c r="E1289" i="41"/>
  <c r="E1045" i="41"/>
  <c r="F737" i="41"/>
  <c r="F305" i="29"/>
  <c r="E851" i="41"/>
  <c r="E1171" i="41"/>
  <c r="E794" i="41"/>
  <c r="E740" i="41"/>
  <c r="E1216" i="41"/>
  <c r="E819" i="4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58" i="11"/>
  <c r="F769" i="41"/>
  <c r="E1101" i="41"/>
  <c r="E1079" i="41"/>
  <c r="E1249" i="41"/>
  <c r="F745" i="41"/>
  <c r="F801" i="41"/>
  <c r="F782" i="41"/>
  <c r="E861" i="41"/>
  <c r="E1150" i="41"/>
  <c r="E1040" i="41"/>
  <c r="F812" i="41"/>
  <c r="F730" i="41"/>
  <c r="F61" i="39"/>
  <c r="E315" i="29"/>
  <c r="F738" i="41"/>
  <c r="E1064" i="41"/>
  <c r="E332" i="29"/>
  <c r="F324" i="29"/>
  <c r="E278" i="29"/>
  <c r="F843" i="41"/>
  <c r="E1030" i="41"/>
  <c r="F821" i="41"/>
  <c r="F847" i="41"/>
  <c r="E776" i="41"/>
  <c r="E1066" i="41"/>
  <c r="E1168" i="41"/>
  <c r="E790" i="41"/>
  <c r="F772" i="41"/>
  <c r="E735" i="41"/>
  <c r="E971" i="41"/>
  <c r="E249" i="29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I47" i="11"/>
  <c r="E64" i="39"/>
  <c r="J47" i="11"/>
  <c r="I48" i="11"/>
  <c r="F240" i="29"/>
  <c r="H48" i="11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E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E72" i="39"/>
  <c r="E73" i="39"/>
  <c r="F339" i="29"/>
  <c r="E255" i="29"/>
  <c r="E74" i="39"/>
  <c r="E364" i="29"/>
  <c r="F318" i="29"/>
  <c r="F243" i="29"/>
  <c r="E243" i="29"/>
  <c r="F245" i="29"/>
  <c r="E245" i="29"/>
  <c r="F33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J17" i="11"/>
  <c r="H17" i="11"/>
  <c r="I60" i="11"/>
  <c r="H60" i="11"/>
  <c r="E328" i="29"/>
  <c r="F328" i="29"/>
  <c r="E226" i="29"/>
  <c r="E295" i="29"/>
  <c r="F295" i="29"/>
  <c r="E340" i="29"/>
  <c r="E252" i="29"/>
  <c r="F270" i="29"/>
  <c r="E280" i="29"/>
  <c r="I53" i="11"/>
  <c r="F286" i="29"/>
  <c r="E246" i="29"/>
  <c r="E66" i="39"/>
  <c r="F266" i="29"/>
  <c r="F60" i="39"/>
  <c r="J60" i="11"/>
  <c r="E327" i="29"/>
  <c r="E342" i="29"/>
  <c r="F321" i="29"/>
  <c r="H15" i="11"/>
  <c r="I17" i="11"/>
  <c r="E239" i="29"/>
  <c r="I36" i="39"/>
  <c r="J46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F62" i="39"/>
  <c r="E70" i="39"/>
  <c r="E287" i="29"/>
  <c r="F287" i="29"/>
  <c r="F260" i="29"/>
  <c r="E260" i="29"/>
  <c r="E300" i="29"/>
  <c r="E232" i="29"/>
  <c r="F232" i="29"/>
  <c r="F357" i="29"/>
  <c r="E325" i="29"/>
  <c r="F325" i="29"/>
  <c r="E372" i="29"/>
  <c r="E65" i="39"/>
  <c r="E323" i="29"/>
  <c r="F323" i="29"/>
  <c r="F299" i="29"/>
  <c r="E299" i="29"/>
  <c r="E303" i="29"/>
  <c r="F303" i="29"/>
  <c r="F265" i="29"/>
  <c r="E265" i="29"/>
  <c r="F301" i="29"/>
  <c r="E63" i="39"/>
  <c r="F271" i="29"/>
  <c r="E250" i="29"/>
  <c r="F250" i="29"/>
  <c r="E244" i="29"/>
  <c r="F334" i="29"/>
  <c r="F343" i="29"/>
  <c r="E69" i="39"/>
  <c r="F264" i="29"/>
  <c r="E264" i="29"/>
  <c r="E317" i="29"/>
  <c r="F317" i="29"/>
  <c r="E234" i="29"/>
  <c r="F234" i="29"/>
  <c r="F358" i="29"/>
  <c r="E272" i="29"/>
  <c r="E275" i="29"/>
  <c r="F275" i="29"/>
  <c r="E310" i="29"/>
  <c r="F310" i="29"/>
  <c r="I15" i="11"/>
  <c r="E283" i="29"/>
  <c r="F283" i="29"/>
  <c r="K15" i="29"/>
  <c r="E288" i="29"/>
  <c r="F288" i="29"/>
  <c r="E281" i="29"/>
  <c r="F253" i="29"/>
  <c r="E293" i="29"/>
  <c r="F261" i="29"/>
  <c r="E256" i="29"/>
  <c r="E294" i="29"/>
  <c r="E268" i="29"/>
  <c r="F268" i="29"/>
  <c r="J64" i="11"/>
  <c r="I64" i="11"/>
  <c r="H57" i="11"/>
  <c r="J57" i="11"/>
  <c r="E313" i="29"/>
  <c r="J52" i="11"/>
  <c r="J51" i="11"/>
  <c r="F834" i="41" l="1"/>
  <c r="F344" i="29"/>
  <c r="F320" i="29"/>
  <c r="F810" i="41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58" i="11"/>
  <c r="H7" i="54"/>
  <c r="D7" i="54"/>
  <c r="H8" i="54"/>
  <c r="D8" i="54"/>
  <c r="E8" i="54" s="1"/>
  <c r="C9" i="54"/>
  <c r="K59" i="11"/>
  <c r="F373" i="29"/>
  <c r="F1089" i="41"/>
  <c r="F65" i="39"/>
  <c r="F69" i="39"/>
  <c r="F372" i="29"/>
  <c r="F1158" i="41"/>
  <c r="F1052" i="41"/>
  <c r="F371" i="29"/>
  <c r="F940" i="41"/>
  <c r="F369" i="29"/>
  <c r="K46" i="11"/>
  <c r="K62" i="11"/>
  <c r="K56" i="11"/>
  <c r="K54" i="11"/>
  <c r="K55" i="11"/>
  <c r="K36" i="39"/>
  <c r="F852" i="4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51" i="11"/>
  <c r="K53" i="11"/>
  <c r="K47" i="11"/>
  <c r="K63" i="11"/>
  <c r="K16" i="11"/>
  <c r="K52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66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18" i="11"/>
  <c r="K48" i="11"/>
  <c r="F338" i="29"/>
  <c r="F837" i="41"/>
  <c r="K17" i="11"/>
  <c r="K57" i="11"/>
  <c r="K60" i="11"/>
  <c r="K64" i="11"/>
  <c r="F347" i="29"/>
  <c r="H68" i="11"/>
  <c r="F828" i="41"/>
  <c r="F802" i="41"/>
  <c r="F312" i="29"/>
  <c r="F233" i="29"/>
  <c r="I68" i="11"/>
  <c r="K15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69" i="11"/>
  <c r="H70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L496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L191" i="41"/>
  <c r="B191" i="41"/>
  <c r="D191" i="41"/>
  <c r="G191" i="41"/>
  <c r="I69" i="11"/>
  <c r="I70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G20" i="39"/>
  <c r="J65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B412" i="41" l="1"/>
  <c r="L412" i="41"/>
  <c r="G19" i="39"/>
  <c r="B339" i="41"/>
  <c r="D339" i="41"/>
  <c r="D48" i="29"/>
  <c r="B16" i="29"/>
  <c r="E16" i="29" s="1"/>
  <c r="G25" i="39"/>
  <c r="L495" i="41"/>
  <c r="D513" i="41"/>
  <c r="B13" i="41"/>
  <c r="E13" i="41" s="1"/>
  <c r="D43" i="29"/>
  <c r="J43" i="29" s="1"/>
  <c r="D380" i="41"/>
  <c r="G412" i="41"/>
  <c r="G339" i="41"/>
  <c r="D61" i="29"/>
  <c r="J61" i="29" s="1"/>
  <c r="G66" i="29"/>
  <c r="D86" i="29"/>
  <c r="J86" i="29" s="1"/>
  <c r="D66" i="29"/>
  <c r="J66" i="29" s="1"/>
  <c r="D599" i="41"/>
  <c r="B19" i="39"/>
  <c r="E19" i="39" s="1"/>
  <c r="L370" i="41"/>
  <c r="D106" i="29"/>
  <c r="H106" i="29" s="1"/>
  <c r="G554" i="41"/>
  <c r="D22" i="39"/>
  <c r="H22" i="39" s="1"/>
  <c r="D202" i="41"/>
  <c r="D21" i="39"/>
  <c r="J21" i="39" s="1"/>
  <c r="B495" i="41"/>
  <c r="I495" i="41" s="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65" i="11"/>
  <c r="K68" i="11" s="1"/>
  <c r="J68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J412" i="41"/>
  <c r="H412" i="41"/>
  <c r="E412" i="41"/>
  <c r="K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K495" i="41"/>
  <c r="H495" i="41"/>
  <c r="J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I61" i="29" l="1"/>
  <c r="H86" i="29"/>
  <c r="I86" i="29"/>
  <c r="E202" i="41"/>
  <c r="I13" i="41"/>
  <c r="H13" i="41"/>
  <c r="J13" i="41"/>
  <c r="K13" i="41"/>
  <c r="H43" i="29"/>
  <c r="K43" i="29" s="1"/>
  <c r="E164" i="41"/>
  <c r="K133" i="41"/>
  <c r="I608" i="41"/>
  <c r="H61" i="29"/>
  <c r="I106" i="29"/>
  <c r="J106" i="29"/>
  <c r="E495" i="41"/>
  <c r="H327" i="41"/>
  <c r="H426" i="41"/>
  <c r="J22" i="39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69" i="11"/>
  <c r="J70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69" i="11"/>
  <c r="K70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106" i="29" l="1"/>
  <c r="K61" i="29"/>
  <c r="K22" i="39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71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J27" i="54" l="1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<sst xmlns="http://schemas.openxmlformats.org/spreadsheetml/2006/main" count="4743" uniqueCount="1639">
  <si>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</si>
  <si>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</si>
  <si>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</si>
  <si>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</si>
  <si>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</si>
  <si>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</si>
  <si>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</si>
  <si>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</si>
  <si>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</si>
  <si>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</si>
  <si>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</si>
  <si>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</si>
  <si>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</si>
  <si>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</si>
  <si>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</si>
  <si>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</si>
  <si>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</si>
  <si>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</si>
  <si>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</si>
  <si>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</si>
  <si>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</si>
  <si>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</si>
  <si>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</si>
  <si>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</si>
  <si>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</si>
  <si>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</si>
  <si>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</si>
  <si>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</si>
  <si>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</si>
  <si>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</si>
  <si>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</si>
  <si>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</si>
  <si>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</si>
  <si>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</si>
  <si>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</si>
  <si>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</si>
  <si>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</si>
  <si>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</si>
  <si>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</si>
  <si>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</si>
  <si>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</si>
  <si>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</si>
  <si>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</si>
  <si>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</si>
  <si>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</si>
  <si>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</si>
  <si>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</si>
  <si>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</si>
  <si>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</si>
  <si>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</si>
  <si>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</si>
  <si>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</si>
  <si>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</si>
  <si>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</si>
  <si>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</si>
  <si>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</si>
  <si>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</si>
  <si>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</si>
  <si>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</si>
  <si>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</si>
  <si>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</si>
  <si>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</si>
  <si>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</si>
  <si>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</si>
  <si>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</si>
  <si>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</si>
  <si>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</si>
  <si>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</si>
  <si>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</si>
  <si>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</si>
  <si>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</si>
  <si>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</si>
  <si>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</si>
  <si>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</si>
  <si>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</si>
  <si>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</si>
  <si>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</si>
  <si>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</si>
  <si>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</si>
  <si>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</si>
  <si>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</si>
  <si>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</si>
  <si>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</si>
  <si>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</si>
  <si>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</si>
  <si>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</si>
  <si>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</si>
  <si>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</si>
  <si>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</si>
  <si>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</si>
  <si>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</si>
  <si>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</si>
  <si>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</si>
  <si>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</si>
  <si>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</si>
  <si>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</si>
  <si>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</si>
  <si>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</si>
  <si>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</si>
  <si>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</si>
  <si>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</si>
  <si>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</si>
  <si>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</si>
  <si>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</si>
  <si>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</si>
  <si>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</si>
  <si>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</si>
  <si>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</si>
  <si>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</si>
  <si>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</si>
  <si>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</si>
  <si>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</si>
  <si>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</si>
  <si>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</si>
  <si>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</si>
  <si>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</si>
  <si>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</si>
  <si>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</si>
  <si>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</si>
  <si>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</si>
  <si>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</si>
  <si>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</si>
  <si>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</si>
  <si>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</si>
  <si>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</si>
  <si>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</si>
  <si>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</si>
  <si>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</si>
  <si>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</si>
  <si>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</si>
  <si>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</si>
  <si>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</si>
  <si>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</si>
  <si>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</si>
  <si>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</si>
  <si>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</si>
  <si>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</si>
  <si>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</si>
  <si>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</si>
  <si>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</si>
  <si>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</si>
  <si>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</si>
  <si>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</si>
  <si>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</si>
  <si>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</si>
  <si>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</si>
  <si>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</si>
  <si>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</si>
  <si>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</si>
  <si>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</si>
  <si>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</si>
  <si>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</si>
  <si>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</si>
  <si>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</si>
  <si>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</si>
  <si>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</si>
  <si>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</si>
  <si>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</si>
  <si>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</si>
  <si>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</si>
  <si>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</si>
  <si>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</si>
  <si>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</si>
  <si>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</si>
  <si>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</si>
  <si>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</si>
  <si>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</si>
  <si>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</si>
  <si>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</si>
  <si>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</si>
  <si>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</si>
  <si>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</si>
  <si>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</si>
  <si>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</si>
  <si>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</si>
  <si>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</si>
  <si>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</si>
  <si>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</si>
  <si>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</si>
  <si>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</si>
  <si>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</si>
  <si>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</si>
  <si>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</si>
  <si>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</si>
  <si>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</si>
  <si>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</si>
  <si>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</si>
  <si>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</si>
  <si>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</si>
  <si>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</si>
  <si>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</si>
  <si>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</si>
  <si>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</si>
  <si>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</si>
  <si>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</si>
  <si>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</si>
  <si>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</si>
  <si>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</si>
  <si>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</si>
  <si>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</si>
  <si>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</si>
  <si>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</si>
  <si>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</si>
  <si>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</si>
  <si>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</si>
  <si>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</si>
  <si>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</si>
  <si>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</si>
  <si>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</si>
  <si>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</si>
  <si>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</si>
  <si>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</si>
  <si>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</si>
  <si>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</si>
  <si>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</si>
  <si>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</si>
  <si>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</si>
  <si>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</si>
  <si>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</si>
  <si>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</si>
  <si>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</si>
  <si>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</si>
  <si>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</si>
  <si>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</si>
  <si>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</si>
  <si>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</si>
  <si>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</si>
  <si>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</si>
  <si>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</si>
  <si>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</si>
  <si>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</si>
  <si>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</si>
  <si>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</si>
  <si>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</si>
  <si>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</si>
  <si>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</si>
  <si>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</si>
  <si>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</si>
  <si>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</si>
  <si>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</si>
  <si>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</si>
  <si>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</si>
  <si>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</si>
  <si>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</si>
  <si>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</si>
  <si>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</si>
  <si>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</si>
  <si>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</si>
  <si>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</si>
  <si>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</si>
  <si>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</si>
  <si>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</si>
  <si>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</si>
  <si>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</si>
  <si>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</si>
  <si>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</si>
  <si>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</si>
  <si>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</si>
  <si>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</si>
  <si>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</si>
  <si>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</si>
  <si>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</si>
  <si>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</si>
  <si>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</si>
  <si>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</si>
  <si>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</si>
  <si>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</si>
  <si>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</si>
  <si>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</si>
  <si>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</si>
  <si>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</si>
  <si>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</si>
  <si>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</si>
  <si>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</si>
  <si>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</si>
  <si>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</si>
  <si>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</si>
  <si>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</si>
  <si>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</si>
  <si>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</si>
  <si>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</si>
  <si>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</si>
  <si>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</si>
  <si>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</si>
  <si>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</si>
  <si>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</si>
  <si>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</si>
  <si>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</si>
  <si>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</si>
  <si>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</si>
  <si>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</si>
  <si>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</si>
  <si>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</si>
  <si>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</si>
  <si>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</si>
  <si>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</si>
  <si>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</si>
  <si>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</si>
  <si>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</si>
  <si>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</si>
  <si>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</si>
  <si>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</si>
  <si>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</si>
  <si>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</si>
  <si>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</si>
  <si>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</si>
  <si>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</si>
  <si>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</si>
  <si>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</si>
  <si>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</si>
  <si>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</si>
  <si>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</si>
  <si>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</si>
  <si>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</si>
  <si>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</si>
  <si>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</si>
  <si>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</si>
  <si>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</si>
  <si>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</si>
  <si>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</si>
  <si>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</si>
  <si>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</si>
  <si>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</si>
  <si>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</si>
  <si>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</si>
  <si>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</si>
  <si>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</si>
  <si>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</si>
  <si>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</si>
  <si>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</si>
  <si>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</si>
  <si>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</si>
  <si>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</si>
  <si>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</si>
  <si>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</si>
  <si>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</si>
  <si>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</si>
  <si>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</si>
  <si>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</si>
  <si>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</si>
  <si>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</si>
  <si>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</si>
  <si>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</si>
  <si>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</si>
  <si>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</si>
  <si>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</si>
  <si>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</si>
  <si>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</si>
  <si>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</si>
  <si>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</si>
  <si>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</si>
  <si>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</si>
  <si>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</si>
  <si>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</si>
  <si>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</si>
  <si>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</si>
  <si>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</si>
  <si>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</si>
  <si>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</si>
  <si>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</si>
  <si>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</si>
  <si>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</si>
  <si>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</si>
  <si>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</si>
  <si>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</si>
  <si>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</si>
  <si>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</si>
  <si>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</si>
  <si>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</si>
  <si>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</si>
  <si>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</si>
  <si>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</si>
  <si>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</si>
  <si>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</si>
  <si>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</si>
  <si>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</si>
  <si>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</si>
  <si>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</si>
  <si>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</si>
  <si>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</si>
  <si>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</si>
  <si>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</si>
  <si>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</si>
  <si>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</si>
  <si>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</si>
  <si>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</si>
  <si>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</si>
  <si>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</si>
  <si>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</si>
  <si>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</si>
  <si>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</si>
  <si>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</si>
  <si>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</si>
  <si>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</si>
  <si>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</si>
  <si>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</si>
  <si>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</si>
  <si>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</si>
  <si>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</si>
  <si>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</si>
  <si>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</si>
  <si>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</si>
  <si>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</si>
  <si>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</si>
  <si>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</si>
  <si>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</si>
  <si>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</si>
  <si>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</si>
  <si>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</si>
  <si>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</si>
  <si>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</si>
  <si>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</si>
  <si>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</si>
  <si>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</si>
  <si>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</si>
  <si>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</si>
  <si>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</si>
  <si>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</si>
  <si>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</si>
  <si>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</si>
  <si>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</si>
  <si>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</si>
  <si>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</si>
  <si>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</si>
  <si>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</si>
  <si>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</si>
  <si>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</si>
  <si>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</si>
  <si>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</si>
  <si>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</si>
  <si>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</si>
  <si>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</si>
  <si>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</si>
  <si>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</si>
  <si>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</si>
  <si>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</si>
  <si>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</si>
  <si>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</si>
  <si>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</si>
  <si>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</si>
  <si>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</si>
  <si>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</si>
  <si>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</si>
  <si>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</si>
  <si>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</si>
  <si>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</si>
  <si>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</si>
  <si>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</si>
  <si>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</si>
  <si>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</si>
  <si>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</si>
  <si>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</si>
  <si>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</si>
  <si>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</si>
  <si>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</si>
  <si>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</si>
  <si>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</si>
  <si>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</si>
  <si>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</si>
  <si>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</si>
  <si>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</si>
  <si>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</si>
  <si>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</si>
  <si>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</si>
  <si>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</si>
  <si>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</si>
  <si>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</si>
  <si>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</si>
  <si>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</si>
  <si>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</si>
  <si>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</si>
  <si>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</si>
  <si>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</si>
  <si>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</si>
  <si>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</si>
  <si>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</si>
  <si>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</si>
  <si>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</si>
  <si>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</si>
  <si>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</si>
  <si>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</si>
  <si>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</si>
  <si>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</si>
  <si>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</si>
  <si>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</si>
  <si>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</si>
  <si>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</si>
  <si>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</si>
  <si>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</si>
  <si>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</si>
  <si>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</si>
  <si>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</si>
  <si>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</si>
  <si>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</si>
  <si>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</si>
  <si>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</si>
  <si>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</si>
  <si>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</si>
  <si>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</si>
  <si>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</si>
  <si>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</si>
  <si>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</si>
  <si>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</si>
  <si>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</si>
  <si>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</si>
  <si>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</si>
  <si>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</si>
  <si>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</si>
  <si>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</si>
  <si>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</si>
  <si>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</si>
  <si>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</si>
  <si>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</si>
  <si>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</si>
  <si>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</si>
  <si>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</si>
  <si>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</si>
  <si>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</si>
  <si>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</si>
  <si>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</si>
  <si>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</si>
  <si>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</si>
  <si>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</si>
  <si>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</si>
  <si>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</si>
  <si>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</si>
  <si>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</si>
  <si>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</si>
  <si>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</si>
  <si>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</si>
  <si>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</si>
  <si>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</si>
  <si>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</si>
  <si>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</si>
  <si>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</si>
  <si>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</si>
  <si>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</si>
  <si>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</si>
  <si>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</si>
  <si>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</si>
  <si>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</si>
  <si>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</si>
  <si>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</si>
  <si>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</si>
  <si>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</si>
  <si>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</si>
  <si>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</si>
  <si>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</si>
  <si>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</si>
  <si>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</si>
  <si>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</si>
  <si>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</si>
  <si>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</si>
  <si>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</si>
  <si>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</si>
  <si>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</si>
  <si>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</si>
  <si>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</si>
  <si>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</si>
  <si>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</si>
  <si>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</si>
  <si>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</si>
  <si>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</si>
  <si>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</si>
  <si>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</si>
  <si>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</si>
  <si>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</si>
  <si>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</si>
  <si>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</si>
  <si>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</si>
  <si>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</si>
  <si>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</si>
  <si>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</si>
  <si>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</si>
  <si>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</si>
  <si>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</si>
  <si>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</si>
  <si>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</si>
  <si>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</si>
  <si>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</si>
  <si>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</si>
  <si>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</si>
  <si>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</si>
  <si>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</si>
  <si>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</si>
  <si>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</si>
  <si>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</si>
  <si>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</si>
  <si>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</si>
  <si>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</si>
  <si>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</si>
  <si>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</si>
  <si>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</si>
  <si>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</si>
  <si>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</si>
  <si>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</si>
  <si>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</si>
  <si>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</si>
  <si>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</si>
  <si>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</si>
  <si>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</si>
  <si>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</si>
  <si>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</si>
  <si>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</si>
  <si>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</si>
  <si>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</si>
  <si>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</si>
  <si>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</si>
  <si>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</si>
  <si>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</si>
  <si>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</si>
  <si>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</si>
  <si>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</si>
  <si>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</si>
  <si>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</si>
  <si>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</si>
  <si>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</si>
  <si>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</si>
  <si>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</si>
  <si>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</si>
  <si>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</si>
  <si>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</si>
  <si>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</si>
  <si>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</si>
  <si>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</si>
  <si>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</si>
  <si>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</si>
  <si>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</si>
  <si>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</si>
  <si>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</si>
  <si>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</si>
  <si>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</si>
  <si>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</si>
  <si>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</si>
  <si>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</si>
  <si>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</si>
  <si>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</si>
  <si>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</si>
  <si>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</si>
  <si>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</si>
  <si>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</si>
  <si>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</si>
  <si>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</si>
  <si>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</si>
  <si>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</si>
  <si>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</si>
  <si>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</si>
  <si>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</si>
  <si>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</si>
  <si>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</si>
  <si>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</si>
  <si>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</si>
  <si>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</si>
  <si>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</si>
  <si>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</si>
  <si>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</si>
  <si>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</si>
  <si>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</si>
  <si>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</si>
  <si>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</si>
  <si>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</si>
  <si>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</si>
  <si>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</si>
  <si>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</si>
  <si>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</si>
  <si>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</si>
  <si>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</si>
  <si>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</si>
  <si>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</si>
  <si>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</si>
  <si>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</si>
  <si>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</si>
  <si>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</si>
  <si>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</si>
  <si>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</si>
  <si>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</si>
  <si>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</si>
  <si>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</si>
  <si>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</si>
  <si>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</si>
  <si>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</si>
  <si>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</si>
  <si>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</si>
  <si>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</si>
  <si>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</si>
  <si>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</si>
  <si>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</si>
  <si>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</si>
  <si>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</si>
  <si>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</si>
  <si>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</si>
  <si>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</si>
  <si>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</si>
  <si>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</si>
  <si>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</si>
  <si>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</si>
  <si>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</si>
  <si>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</si>
  <si>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</si>
  <si>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</si>
  <si>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</si>
  <si>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</si>
  <si>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</si>
  <si>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</si>
  <si>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</si>
  <si>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</si>
  <si>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</si>
  <si>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</si>
  <si>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</si>
  <si>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</si>
  <si>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</si>
  <si>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</si>
  <si>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</si>
  <si>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</si>
  <si>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</si>
  <si>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</si>
  <si>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</si>
  <si>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</si>
  <si>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</si>
  <si>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</si>
  <si>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</si>
  <si>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</si>
  <si>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</si>
  <si>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</si>
  <si>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</si>
  <si>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</si>
  <si>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</si>
  <si>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</si>
  <si>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</si>
  <si>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</si>
  <si>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</si>
  <si>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</si>
  <si>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</si>
  <si>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</si>
  <si>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</si>
  <si>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</si>
  <si>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</si>
  <si>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</si>
  <si>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</si>
  <si>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</si>
  <si>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</si>
  <si>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</si>
  <si>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</si>
  <si>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</si>
  <si>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</si>
  <si>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</si>
  <si>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</si>
  <si>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</si>
  <si>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</si>
  <si>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</si>
  <si>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</si>
  <si>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</si>
  <si>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</si>
  <si>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</si>
  <si>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</si>
  <si>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</si>
  <si>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</si>
  <si>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</si>
  <si>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</si>
  <si>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</si>
  <si>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</si>
  <si>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</si>
  <si>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</si>
  <si>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</si>
  <si>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</si>
  <si>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</si>
  <si>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</si>
  <si>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</si>
  <si>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</si>
  <si>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</si>
  <si>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</si>
  <si>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</si>
  <si>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</si>
  <si>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</si>
  <si>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</si>
  <si>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</si>
  <si>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</si>
  <si>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</si>
  <si>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</si>
  <si>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</si>
  <si>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</si>
  <si>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</si>
  <si>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</si>
  <si>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</si>
  <si>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</si>
  <si>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</si>
  <si>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</si>
  <si>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</si>
  <si>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</si>
  <si>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</si>
  <si>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</si>
  <si>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</si>
  <si>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</si>
  <si>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</si>
  <si>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</si>
  <si>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</si>
  <si>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</si>
  <si>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</si>
  <si>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</si>
  <si>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</si>
  <si>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</si>
  <si>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</si>
  <si>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</si>
  <si>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</si>
  <si>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</si>
  <si>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</si>
  <si>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</si>
  <si>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</si>
  <si>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</si>
  <si>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</si>
  <si>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</si>
  <si>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</si>
  <si>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</si>
  <si>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</si>
  <si>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</si>
  <si>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</si>
  <si>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</si>
  <si>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</si>
  <si>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</si>
  <si>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</si>
  <si>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</si>
  <si>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</si>
  <si>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</si>
  <si>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</si>
  <si>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</si>
  <si>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</si>
  <si>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</si>
  <si>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</si>
  <si>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</si>
  <si>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</si>
  <si>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</si>
  <si>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</si>
  <si>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</si>
  <si>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</si>
  <si>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</si>
  <si>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</si>
  <si>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</si>
  <si>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</si>
  <si>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</si>
  <si>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</si>
  <si>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</si>
  <si>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</si>
  <si>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</si>
  <si>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</si>
  <si>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</si>
  <si>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</si>
  <si>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</si>
  <si>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</si>
  <si>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</si>
  <si>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</si>
  <si>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</si>
  <si>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</si>
  <si>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</si>
  <si>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</si>
  <si>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</si>
  <si>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</si>
  <si>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</si>
  <si>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</si>
  <si>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</si>
  <si>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</si>
  <si>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</si>
  <si>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</si>
  <si>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</si>
  <si>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</si>
  <si>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</si>
  <si>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</si>
  <si>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</si>
  <si>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</si>
  <si>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</si>
  <si>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</si>
  <si>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</si>
  <si>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</si>
  <si>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</si>
  <si>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</si>
  <si>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</si>
  <si>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</si>
  <si>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</si>
  <si>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</si>
  <si>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</si>
  <si>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</si>
  <si>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</si>
  <si>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</si>
  <si>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</si>
  <si>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</si>
  <si>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</si>
  <si>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</si>
  <si>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</si>
  <si>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</si>
  <si>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</si>
  <si>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</si>
  <si>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</si>
  <si>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</si>
  <si>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</si>
  <si>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</si>
  <si>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</si>
  <si>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</si>
  <si>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</si>
  <si>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</si>
  <si>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</si>
  <si>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</si>
  <si>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</si>
  <si>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</si>
  <si>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</si>
  <si>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</si>
  <si>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</si>
  <si>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</si>
  <si>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</si>
  <si>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</si>
  <si>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</si>
  <si>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</si>
  <si>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</si>
  <si>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</si>
  <si>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</si>
  <si>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</si>
  <si>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</si>
  <si>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</si>
  <si>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</si>
  <si>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</si>
  <si>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</si>
  <si>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</si>
  <si>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</si>
  <si>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</si>
  <si>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</si>
  <si>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</si>
  <si>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</si>
  <si>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</si>
  <si>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</si>
  <si>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</si>
  <si>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</si>
  <si>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</si>
  <si>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</si>
  <si>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</si>
  <si>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</si>
  <si>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</si>
  <si>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</si>
  <si>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</si>
  <si>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</si>
  <si>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</si>
  <si>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</si>
  <si>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</si>
  <si>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</si>
  <si>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</si>
  <si>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</si>
  <si>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</si>
  <si>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</si>
  <si>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</si>
  <si>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</si>
  <si>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</si>
  <si>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</si>
  <si>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</si>
  <si>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</si>
  <si>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</si>
  <si>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</si>
  <si>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</si>
  <si>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</si>
  <si>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</si>
  <si>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</si>
  <si>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</si>
  <si>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</si>
  <si>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</si>
  <si>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</si>
  <si>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</si>
  <si>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</si>
  <si>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</si>
  <si>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</si>
  <si>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</si>
  <si>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</si>
  <si>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</si>
  <si>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</si>
  <si>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</si>
  <si>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</si>
  <si>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</si>
  <si>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</si>
  <si>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</si>
  <si>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</si>
  <si>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</si>
  <si>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</si>
  <si>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</si>
  <si>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</si>
  <si>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</si>
  <si>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</si>
  <si>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</si>
  <si>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</si>
  <si>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</si>
  <si>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</si>
  <si>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</si>
  <si>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</si>
  <si>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</si>
  <si>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</si>
  <si>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</si>
  <si>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</si>
  <si>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</si>
  <si>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</si>
  <si>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</si>
  <si>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</si>
  <si>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</si>
  <si>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</si>
  <si>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</si>
  <si>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</si>
  <si>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</si>
  <si>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</si>
  <si>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</si>
  <si>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</si>
  <si>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</si>
  <si>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</si>
  <si>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</si>
  <si>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</si>
  <si>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</si>
  <si>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</si>
  <si>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</si>
  <si>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</si>
  <si>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</si>
  <si>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</si>
  <si>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</si>
  <si>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</si>
  <si>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</si>
  <si>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</si>
  <si>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</si>
  <si>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</si>
  <si>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</si>
  <si>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</si>
  <si>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</si>
  <si>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</si>
  <si>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</si>
  <si>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</si>
  <si>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</si>
  <si>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</si>
  <si>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</si>
  <si>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</si>
  <si>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</si>
  <si>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</si>
  <si>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</si>
  <si>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</si>
  <si>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</si>
  <si>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</si>
  <si>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</si>
  <si>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</si>
  <si>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</si>
  <si>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</si>
  <si>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</si>
  <si>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</si>
  <si>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</si>
  <si>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</si>
  <si>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</si>
  <si>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</si>
  <si>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</si>
  <si>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</si>
  <si>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</si>
  <si>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</si>
  <si>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</si>
  <si>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</si>
  <si>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</si>
  <si>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</si>
  <si>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</si>
  <si>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</si>
  <si>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</si>
  <si>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</si>
  <si>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</si>
  <si>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</si>
  <si>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</si>
  <si>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</si>
  <si>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</si>
  <si>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</si>
  <si>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</si>
  <si>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</si>
  <si>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</si>
  <si>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</si>
  <si>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</si>
  <si>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</si>
  <si>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</si>
  <si>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</si>
  <si>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</si>
  <si>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</si>
  <si>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</si>
  <si>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</si>
  <si>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</si>
  <si>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</si>
  <si>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</si>
  <si>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</si>
  <si>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</si>
  <si>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</si>
  <si>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</si>
  <si>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</si>
  <si>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</si>
  <si>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</si>
  <si>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</si>
  <si>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</si>
  <si>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</si>
  <si>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</si>
  <si>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</si>
  <si>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</si>
  <si>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</si>
  <si>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</si>
  <si>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</si>
  <si>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</si>
  <si>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</si>
  <si>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</si>
  <si>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</si>
  <si>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</si>
  <si>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</si>
  <si>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</si>
  <si>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</si>
  <si>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</si>
  <si>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</si>
  <si>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</si>
  <si>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</si>
  <si>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</si>
  <si>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</si>
  <si>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</si>
  <si>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</si>
  <si>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</si>
  <si>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</si>
  <si>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</si>
  <si>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</si>
  <si>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</si>
  <si>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</si>
  <si>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</si>
  <si>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</si>
  <si>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</si>
  <si>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</si>
  <si>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</si>
  <si>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</si>
  <si>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</si>
  <si>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</si>
  <si>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</si>
  <si>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</si>
  <si>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</si>
  <si>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</si>
  <si>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</si>
  <si>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</si>
  <si>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</si>
  <si>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</si>
  <si>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</si>
  <si>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</si>
  <si>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</si>
  <si>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</si>
  <si>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</si>
  <si>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</si>
  <si>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</si>
  <si>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</si>
  <si>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</si>
  <si>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</si>
  <si>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</si>
  <si>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</si>
  <si>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</si>
  <si>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</si>
  <si>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</si>
  <si>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</si>
  <si>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</si>
  <si>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</si>
  <si>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</si>
  <si>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</si>
  <si>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</si>
  <si>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</si>
  <si>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</si>
  <si>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</si>
  <si>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</si>
  <si>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</si>
  <si>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</si>
  <si>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</si>
  <si>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</si>
  <si>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</si>
  <si>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</si>
  <si>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</si>
  <si>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</si>
  <si>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</si>
  <si>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</si>
  <si>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</si>
  <si>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</si>
  <si>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</si>
  <si>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</si>
  <si>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</si>
  <si>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</si>
  <si>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</si>
  <si>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</si>
  <si>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</si>
  <si>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</si>
  <si>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</si>
  <si>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</si>
  <si>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</si>
  <si>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</si>
  <si>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</si>
  <si>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</si>
  <si>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</si>
  <si>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</si>
  <si>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</si>
  <si>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</si>
  <si>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</si>
  <si>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</si>
  <si>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</si>
  <si>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</si>
  <si>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</si>
  <si>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</si>
  <si>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</si>
  <si>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</si>
  <si>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</si>
  <si>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</si>
  <si>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</si>
  <si>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</si>
  <si>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</si>
  <si>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</si>
  <si>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</si>
  <si>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</si>
  <si>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</si>
  <si>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</si>
  <si>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</si>
  <si>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</si>
  <si>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</si>
  <si>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</si>
  <si>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</si>
  <si>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</si>
  <si>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</si>
  <si>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</si>
  <si>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</si>
  <si>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</si>
  <si>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</si>
  <si>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</si>
  <si>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</si>
  <si>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</si>
  <si>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</si>
  <si>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</si>
  <si>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</si>
  <si>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</si>
  <si>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</si>
  <si>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</si>
  <si>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</si>
  <si>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</si>
  <si>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</si>
  <si>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</si>
  <si>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</si>
  <si>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</si>
  <si>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</si>
  <si>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</si>
  <si>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</si>
  <si>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</si>
  <si>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</si>
  <si>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</si>
  <si>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</si>
  <si>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</si>
  <si>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</si>
  <si>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</si>
  <si>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</si>
  <si>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</si>
  <si>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</si>
  <si>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</si>
  <si>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</si>
  <si>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</si>
  <si>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</si>
  <si>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</si>
  <si>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</si>
  <si>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</si>
  <si>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</si>
  <si>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</si>
  <si>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</si>
  <si>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</si>
  <si>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</si>
  <si>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</si>
  <si>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</si>
  <si>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</si>
  <si>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</si>
  <si>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</si>
  <si>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</si>
  <si>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</si>
  <si>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</si>
  <si>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</si>
  <si>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</si>
  <si>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</si>
  <si>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</si>
  <si>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</si>
  <si>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</si>
  <si>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</si>
  <si>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</si>
  <si>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</si>
  <si>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</si>
  <si>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</si>
  <si>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</si>
  <si>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</si>
  <si>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</si>
  <si>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</si>
  <si>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</si>
  <si>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</si>
  <si>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</si>
  <si>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</si>
  <si>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</si>
  <si>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</si>
  <si>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</si>
  <si>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</si>
  <si>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</si>
  <si>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</si>
  <si>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</si>
  <si>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</si>
  <si>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</si>
  <si>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</si>
  <si>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</si>
  <si>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</si>
  <si>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</si>
  <si>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</si>
  <si>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</si>
  <si>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</si>
  <si>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</si>
  <si>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</si>
  <si>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</si>
  <si>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</si>
  <si>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</si>
  <si>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</si>
  <si>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</si>
  <si>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</si>
  <si>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</si>
  <si>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</si>
  <si>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</si>
  <si>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</si>
  <si>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</si>
  <si>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</si>
  <si>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</si>
  <si>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</si>
  <si>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</si>
  <si>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</si>
  <si>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</si>
  <si>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</si>
  <si>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</si>
  <si>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</si>
  <si>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</si>
  <si>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</si>
  <si>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</si>
  <si>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</si>
  <si>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</si>
  <si>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</si>
  <si>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</si>
  <si>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</si>
  <si>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</si>
  <si>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</si>
  <si>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</si>
  <si>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</si>
  <si>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</si>
  <si>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</si>
  <si>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</si>
  <si>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</si>
  <si>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</si>
  <si>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</si>
  <si>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</si>
  <si>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</si>
  <si>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</si>
  <si>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</si>
  <si>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</si>
  <si>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</si>
  <si>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</si>
  <si>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</si>
  <si>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</si>
  <si>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</si>
  <si>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</si>
  <si>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</si>
  <si>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</si>
  <si>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</si>
  <si>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</si>
  <si>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</si>
  <si>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</si>
  <si>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</si>
  <si>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</si>
  <si>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</si>
  <si>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</si>
  <si>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</si>
  <si>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</si>
  <si>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</si>
  <si>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</si>
  <si>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</si>
  <si>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</si>
  <si>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</si>
  <si>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</si>
  <si>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</si>
  <si>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</si>
  <si>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</si>
  <si>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</si>
  <si>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</si>
  <si>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</si>
  <si>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</si>
  <si>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</si>
  <si>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</si>
  <si>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</si>
  <si>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</si>
  <si>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</si>
  <si>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</si>
  <si>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</si>
  <si>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</si>
  <si>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</si>
  <si>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</si>
  <si>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</si>
  <si>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</si>
  <si>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</si>
  <si>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</si>
  <si>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</si>
  <si>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</si>
  <si>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</si>
  <si>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</si>
  <si>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</si>
  <si>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</si>
  <si>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</si>
  <si>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</si>
  <si>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</si>
  <si>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</si>
  <si>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</si>
  <si>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</si>
  <si>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</si>
  <si>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</si>
  <si>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</si>
  <si>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</si>
  <si>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</si>
  <si>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</si>
  <si>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</si>
  <si>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</si>
  <si>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</si>
  <si>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</si>
  <si>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</si>
  <si>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</si>
  <si>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</si>
  <si>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</si>
  <si>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</si>
  <si>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</si>
  <si>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</si>
  <si>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</si>
  <si>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</si>
  <si>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</si>
  <si>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</si>
  <si>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</si>
  <si>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</si>
  <si>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</si>
  <si>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</si>
  <si>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</si>
  <si>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</si>
  <si>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</si>
  <si>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</si>
  <si>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</si>
  <si>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</si>
  <si>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</si>
  <si>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</si>
  <si>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</si>
  <si>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</si>
  <si>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</si>
  <si>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</si>
  <si>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</si>
  <si>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</si>
  <si>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</si>
  <si>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</si>
  <si>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</si>
  <si>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</si>
  <si>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</si>
  <si>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</si>
  <si>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</si>
  <si>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</si>
  <si>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</si>
  <si>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</si>
  <si>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</si>
  <si>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</si>
  <si>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</si>
  <si>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</si>
  <si>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</si>
  <si>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</si>
  <si>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</si>
  <si>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</si>
  <si>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</si>
  <si>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</si>
  <si>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</si>
  <si>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</si>
  <si>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</si>
  <si>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</si>
  <si>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</si>
  <si>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</si>
  <si>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</si>
  <si>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</si>
  <si>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</si>
  <si>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</si>
  <si>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</si>
  <si>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</si>
  <si>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</si>
  <si>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</si>
  <si>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</si>
  <si>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</si>
  <si>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</si>
  <si>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</si>
  <si>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</si>
  <si>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</si>
  <si>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</si>
  <si>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</si>
  <si>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</si>
  <si>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</si>
  <si>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</si>
  <si>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</si>
  <si>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</si>
  <si>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</si>
  <si>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</si>
  <si>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</si>
  <si>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</si>
  <si>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</si>
  <si>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</si>
  <si>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</si>
  <si>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</si>
  <si>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</si>
  <si>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</si>
  <si>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</si>
  <si>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</si>
  <si>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</si>
  <si>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</si>
  <si>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</si>
  <si>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</si>
  <si>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</si>
  <si>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</si>
  <si>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</si>
  <si>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</si>
  <si>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</si>
  <si>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</si>
  <si>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</si>
  <si>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</si>
  <si>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</si>
  <si>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</si>
  <si>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</si>
  <si>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</si>
  <si>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</si>
  <si>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</si>
  <si>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</si>
  <si>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</si>
  <si>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</si>
  <si>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</si>
  <si>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</si>
  <si>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</si>
  <si>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</si>
  <si>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</si>
  <si>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</si>
  <si>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</si>
  <si>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</si>
  <si>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</si>
  <si>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</si>
  <si>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</si>
  <si>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</si>
  <si>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</si>
  <si>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</si>
  <si>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</si>
  <si>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</si>
  <si>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</si>
  <si>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</si>
  <si>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</si>
  <si>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</si>
  <si>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</si>
  <si>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</si>
  <si>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</si>
  <si>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</si>
  <si>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</si>
  <si>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</si>
  <si>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</si>
  <si>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</si>
  <si>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</si>
  <si>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</si>
  <si>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</si>
  <si>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</si>
  <si>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</si>
  <si>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</si>
  <si>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</si>
  <si>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</si>
  <si>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</si>
  <si>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</si>
  <si>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</si>
  <si>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</si>
  <si>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</si>
  <si>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</si>
  <si>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</si>
  <si>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</si>
  <si>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</si>
  <si>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</si>
  <si>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</si>
  <si>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</si>
  <si>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</si>
  <si>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</si>
  <si>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</si>
  <si>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</si>
  <si>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</si>
  <si>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</si>
  <si>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</si>
  <si>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</si>
  <si>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</si>
  <si>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</si>
  <si>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</si>
  <si>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</si>
  <si>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</si>
  <si>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</si>
  <si>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</si>
  <si>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</si>
  <si>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</si>
  <si>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</si>
  <si>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</si>
  <si>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</si>
  <si>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</si>
  <si>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</si>
  <si>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</si>
  <si>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</si>
  <si>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</si>
  <si>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</si>
  <si>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</si>
  <si>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</si>
  <si>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</si>
  <si>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</si>
  <si>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</si>
  <si>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</si>
  <si>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</si>
  <si>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</si>
  <si>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</si>
  <si>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</si>
  <si>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</si>
  <si>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</si>
  <si>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</si>
  <si>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</si>
  <si>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</si>
  <si>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</si>
  <si>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</si>
  <si>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</si>
  <si>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</si>
  <si>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</si>
  <si>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</si>
  <si>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</si>
  <si>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</si>
  <si>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</si>
  <si>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</si>
  <si>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</si>
  <si>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</si>
  <si>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Hasil Ukur Trafo 3 Ph 50 KVA ( X ) di SYG5-206A/4</t>
  </si>
  <si>
    <t>MGN03-355 A</t>
  </si>
  <si>
    <t>MGN03-355A</t>
  </si>
  <si>
    <t>TSEL_TBG_GR0786 PABRIK SEMEN GROBOGAN</t>
  </si>
  <si>
    <t>JL KALIWENANG TANGGUNGHARJO</t>
  </si>
  <si>
    <t>KOORDINAT LOKASI :  '-7.0935, 110.623169</t>
  </si>
  <si>
    <t>Keterangan Tambahan : '-7.0935, 110.623169</t>
  </si>
  <si>
    <t>Daya 11.000 VA</t>
  </si>
  <si>
    <t>PB TSEL_TBG_GR0786 PABRIK SEMEN GROBOGAN 11 KVA</t>
  </si>
  <si>
    <t>CG-136 50 KVA</t>
  </si>
  <si>
    <t>CM2-11M</t>
  </si>
  <si>
    <t>Trafo 1 Fasa CSP 50 KVA (G105, G106, G136)</t>
  </si>
  <si>
    <t xml:space="preserve">Jumper Wire : </t>
  </si>
  <si>
    <t>NFA2X-T 2 x 70 + N 50 mm²</t>
  </si>
  <si>
    <t>Stainless Steel Strap 20 X 0.7 mm</t>
  </si>
  <si>
    <t>TEGOWANU, OKTOBER 2023</t>
  </si>
  <si>
    <t>MANAGER ULP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</si>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</sst>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</borders>
  <cellStyleXfs count="3731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43" fontId="10" fillId="0" borderId="0" applyFont="0" applyFill="0" applyBorder="0" applyAlignment="0" applyProtection="0"/>
    <xf numFmtId="0" fontId="6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730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67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2" fillId="0" borderId="3" xfId="1026" applyFont="1" applyBorder="1" applyProtection="1"/>
    <xf numFmtId="167" fontId="0" fillId="0" borderId="3" xfId="1026" applyFont="1" applyBorder="1" applyProtection="1"/>
    <xf numFmtId="167" fontId="114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7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5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7" fontId="123" fillId="40" borderId="61" xfId="2672" applyFont="1" applyFill="1" applyBorder="1" applyAlignment="1" applyProtection="1">
      <alignment horizontal="right" vertical="center" wrapText="1"/>
      <protection locked="0"/>
    </xf>
    <xf numFmtId="167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34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52" fillId="0" borderId="0" xfId="1614" applyFont="1" applyAlignment="1">
      <alignment horizontal="left" vertical="center"/>
    </xf>
    <xf numFmtId="0" fontId="133" fillId="0" borderId="21" xfId="1653" applyFont="1" applyFill="1" applyBorder="1" applyAlignment="1">
      <alignment horizontal="center" vertical="center"/>
    </xf>
    <xf numFmtId="3" fontId="138" fillId="0" borderId="21" xfId="1614" applyNumberFormat="1" applyFont="1" applyFill="1" applyBorder="1" applyAlignment="1">
      <alignment horizontal="center" vertical="center"/>
    </xf>
    <xf numFmtId="0" fontId="138" fillId="0" borderId="21" xfId="1615" applyFont="1" applyFill="1" applyBorder="1" applyAlignment="1">
      <alignment horizontal="center" vertical="center"/>
    </xf>
    <xf numFmtId="20" fontId="155" fillId="33" borderId="101" xfId="0" applyNumberFormat="1" applyFont="1" applyFill="1" applyBorder="1" applyAlignment="1">
      <alignment horizontal="center"/>
    </xf>
    <xf numFmtId="0" fontId="155" fillId="33" borderId="26" xfId="0" applyFont="1" applyFill="1" applyBorder="1" applyAlignment="1">
      <alignment horizontal="center"/>
    </xf>
    <xf numFmtId="0" fontId="155" fillId="33" borderId="36" xfId="0" applyFont="1" applyFill="1" applyBorder="1" applyAlignment="1">
      <alignment horizontal="center"/>
    </xf>
    <xf numFmtId="0" fontId="155" fillId="33" borderId="28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5" fillId="33" borderId="37" xfId="0" applyFont="1" applyFill="1" applyBorder="1" applyAlignment="1">
      <alignment horizontal="center"/>
    </xf>
    <xf numFmtId="0" fontId="158" fillId="33" borderId="0" xfId="0" applyFont="1" applyFill="1" applyAlignment="1">
      <alignment horizontal="center"/>
    </xf>
    <xf numFmtId="0" fontId="160" fillId="33" borderId="28" xfId="0" applyFont="1" applyFill="1" applyBorder="1" applyAlignment="1">
      <alignment horizontal="center"/>
    </xf>
    <xf numFmtId="0" fontId="160" fillId="33" borderId="0" xfId="0" applyFont="1" applyFill="1" applyAlignment="1">
      <alignment horizontal="center"/>
    </xf>
    <xf numFmtId="0" fontId="162" fillId="33" borderId="81" xfId="0" applyFont="1" applyFill="1" applyBorder="1" applyAlignment="1">
      <alignment horizontal="center" vertical="center"/>
    </xf>
    <xf numFmtId="0" fontId="162" fillId="33" borderId="82" xfId="0" applyFont="1" applyFill="1" applyBorder="1" applyAlignment="1">
      <alignment horizontal="center" vertical="center"/>
    </xf>
    <xf numFmtId="0" fontId="164" fillId="33" borderId="85" xfId="0" applyFont="1" applyFill="1" applyBorder="1" applyAlignment="1">
      <alignment horizontal="center" vertical="center"/>
    </xf>
    <xf numFmtId="0" fontId="162" fillId="33" borderId="86" xfId="0" applyFont="1" applyFill="1" applyBorder="1" applyAlignment="1">
      <alignment horizontal="center" vertical="center"/>
    </xf>
    <xf numFmtId="0" fontId="165" fillId="33" borderId="0" xfId="0" applyFont="1" applyFill="1" applyAlignment="1">
      <alignment horizontal="center"/>
    </xf>
    <xf numFmtId="0" fontId="164" fillId="33" borderId="91" xfId="0" applyFont="1" applyFill="1" applyBorder="1" applyAlignment="1">
      <alignment horizontal="center" vertical="center"/>
    </xf>
    <xf numFmtId="0" fontId="166" fillId="33" borderId="94" xfId="0" applyFont="1" applyFill="1" applyBorder="1" applyAlignment="1">
      <alignment horizontal="center" vertical="top" wrapText="1"/>
    </xf>
    <xf numFmtId="0" fontId="166" fillId="33" borderId="95" xfId="0" applyFont="1" applyFill="1" applyBorder="1" applyAlignment="1">
      <alignment horizontal="center" vertical="top" wrapText="1"/>
    </xf>
    <xf numFmtId="0" fontId="155" fillId="33" borderId="40" xfId="0" applyFont="1" applyFill="1" applyBorder="1" applyAlignment="1">
      <alignment horizontal="center"/>
    </xf>
    <xf numFmtId="0" fontId="166" fillId="33" borderId="28" xfId="0" applyFont="1" applyFill="1" applyBorder="1" applyAlignment="1">
      <alignment horizontal="center"/>
    </xf>
    <xf numFmtId="0" fontId="166" fillId="33" borderId="0" xfId="0" applyFont="1" applyFill="1" applyAlignment="1">
      <alignment horizontal="center"/>
    </xf>
    <xf numFmtId="0" fontId="155" fillId="33" borderId="40" xfId="0" applyFont="1" applyFill="1" applyBorder="1" applyAlignment="1">
      <alignment horizontal="center" vertical="center" wrapText="1"/>
    </xf>
    <xf numFmtId="0" fontId="166" fillId="33" borderId="34" xfId="0" applyFont="1" applyFill="1" applyBorder="1" applyAlignment="1">
      <alignment horizontal="center"/>
    </xf>
    <xf numFmtId="0" fontId="166" fillId="33" borderId="19" xfId="0" applyFont="1" applyFill="1" applyBorder="1" applyAlignment="1">
      <alignment horizontal="center"/>
    </xf>
    <xf numFmtId="0" fontId="155" fillId="33" borderId="19" xfId="0" applyFont="1" applyFill="1" applyBorder="1" applyAlignment="1">
      <alignment horizontal="center"/>
    </xf>
    <xf numFmtId="0" fontId="155" fillId="33" borderId="96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vertical="top" wrapText="1"/>
    </xf>
    <xf numFmtId="0" fontId="155" fillId="33" borderId="100" xfId="0" applyFont="1" applyFill="1" applyBorder="1" applyAlignment="1">
      <alignment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49" fontId="155" fillId="33" borderId="102" xfId="0" applyNumberFormat="1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horizontal="center" vertical="center"/>
    </xf>
    <xf numFmtId="0" fontId="155" fillId="33" borderId="100" xfId="0" applyFont="1" applyFill="1" applyBorder="1" applyAlignment="1">
      <alignment horizontal="center" vertical="center"/>
    </xf>
    <xf numFmtId="0" fontId="155" fillId="33" borderId="105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8" fillId="0" borderId="100" xfId="1450" applyFont="1" applyBorder="1" applyAlignment="1">
      <alignment horizontal="center"/>
    </xf>
    <xf numFmtId="0" fontId="155" fillId="33" borderId="102" xfId="0" applyFont="1" applyFill="1" applyBorder="1" applyAlignment="1">
      <alignment horizontal="center" vertical="top" wrapText="1"/>
    </xf>
    <xf numFmtId="3" fontId="45" fillId="0" borderId="0" xfId="1614" applyNumberFormat="1" applyFont="1" applyAlignment="1">
      <alignment horizontal="center" vertical="center"/>
    </xf>
    <xf numFmtId="0" fontId="39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0" fontId="44" fillId="0" borderId="21" xfId="1451" applyFont="1" applyBorder="1" applyAlignment="1">
      <alignment horizontal="left" vertical="center" wrapText="1"/>
    </xf>
    <xf numFmtId="0" fontId="167" fillId="0" borderId="26" xfId="1451" applyFont="1" applyBorder="1"/>
    <xf numFmtId="0" fontId="167" fillId="0" borderId="36" xfId="1451" applyFont="1" applyBorder="1"/>
    <xf numFmtId="0" fontId="167" fillId="0" borderId="43" xfId="1451" applyFont="1" applyBorder="1"/>
    <xf numFmtId="0" fontId="167" fillId="0" borderId="28" xfId="1451" applyFont="1" applyBorder="1"/>
    <xf numFmtId="0" fontId="167" fillId="0" borderId="37" xfId="1451" applyFont="1" applyBorder="1"/>
    <xf numFmtId="0" fontId="159" fillId="0" borderId="37" xfId="1451" applyFont="1" applyBorder="1" applyAlignment="1">
      <alignment vertical="center"/>
    </xf>
    <xf numFmtId="0" fontId="167" fillId="0" borderId="34" xfId="1451" applyFont="1" applyBorder="1"/>
    <xf numFmtId="0" fontId="167" fillId="0" borderId="19" xfId="1451" applyFont="1" applyBorder="1"/>
    <xf numFmtId="0" fontId="159" fillId="0" borderId="19" xfId="1451" applyFont="1" applyBorder="1" applyAlignment="1">
      <alignment vertical="center"/>
    </xf>
    <xf numFmtId="0" fontId="159" fillId="0" borderId="19" xfId="1451" applyFont="1" applyBorder="1" applyAlignment="1">
      <alignment horizontal="center" vertical="center"/>
    </xf>
    <xf numFmtId="0" fontId="159" fillId="0" borderId="31" xfId="1451" applyFont="1" applyBorder="1" applyAlignment="1">
      <alignment vertical="center"/>
    </xf>
    <xf numFmtId="0" fontId="167" fillId="33" borderId="0" xfId="1451" applyFont="1" applyFill="1"/>
    <xf numFmtId="0" fontId="167" fillId="33" borderId="26" xfId="1451" applyFont="1" applyFill="1" applyBorder="1"/>
    <xf numFmtId="0" fontId="167" fillId="33" borderId="36" xfId="1451" applyFont="1" applyFill="1" applyBorder="1"/>
    <xf numFmtId="0" fontId="167" fillId="33" borderId="43" xfId="1451" applyFont="1" applyFill="1" applyBorder="1"/>
    <xf numFmtId="0" fontId="167" fillId="33" borderId="28" xfId="1451" applyFont="1" applyFill="1" applyBorder="1"/>
    <xf numFmtId="0" fontId="167" fillId="33" borderId="37" xfId="1451" applyFont="1" applyFill="1" applyBorder="1"/>
    <xf numFmtId="0" fontId="169" fillId="33" borderId="0" xfId="1451" applyFont="1" applyFill="1" applyAlignment="1">
      <alignment vertical="center"/>
    </xf>
    <xf numFmtId="0" fontId="168" fillId="33" borderId="0" xfId="1451" applyFont="1" applyFill="1" applyAlignment="1">
      <alignment vertical="center"/>
    </xf>
    <xf numFmtId="0" fontId="172" fillId="33" borderId="0" xfId="1451" applyFont="1" applyFill="1" applyAlignment="1">
      <alignment horizontal="center" vertical="center"/>
    </xf>
    <xf numFmtId="0" fontId="173" fillId="33" borderId="0" xfId="1451" applyFont="1" applyFill="1"/>
    <xf numFmtId="0" fontId="174" fillId="33" borderId="0" xfId="1451" applyFont="1" applyFill="1"/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174" fillId="33" borderId="0" xfId="1451" applyFont="1" applyFill="1" applyAlignment="1">
      <alignment horizontal="center"/>
    </xf>
    <xf numFmtId="0" fontId="159" fillId="33" borderId="0" xfId="1451" applyFont="1" applyFill="1" applyAlignment="1">
      <alignment horizontal="center" vertical="center"/>
    </xf>
    <xf numFmtId="0" fontId="159" fillId="33" borderId="37" xfId="1451" applyFont="1" applyFill="1" applyBorder="1" applyAlignment="1">
      <alignment horizontal="center" vertical="center"/>
    </xf>
    <xf numFmtId="0" fontId="175" fillId="33" borderId="0" xfId="1451" applyFont="1" applyFill="1" applyAlignment="1">
      <alignment vertical="center"/>
    </xf>
    <xf numFmtId="0" fontId="175" fillId="33" borderId="37" xfId="1451" applyFont="1" applyFill="1" applyBorder="1" applyAlignment="1">
      <alignment vertical="center"/>
    </xf>
    <xf numFmtId="0" fontId="167" fillId="33" borderId="34" xfId="1451" applyFont="1" applyFill="1" applyBorder="1"/>
    <xf numFmtId="0" fontId="167" fillId="33" borderId="19" xfId="1451" applyFont="1" applyFill="1" applyBorder="1"/>
    <xf numFmtId="0" fontId="159" fillId="33" borderId="19" xfId="1451" applyFont="1" applyFill="1" applyBorder="1" applyAlignment="1">
      <alignment vertical="center"/>
    </xf>
    <xf numFmtId="0" fontId="159" fillId="33" borderId="19" xfId="1451" applyFont="1" applyFill="1" applyBorder="1" applyAlignment="1">
      <alignment horizontal="center" vertical="center"/>
    </xf>
    <xf numFmtId="0" fontId="159" fillId="33" borderId="31" xfId="1451" applyFont="1" applyFill="1" applyBorder="1" applyAlignment="1">
      <alignment vertical="center"/>
    </xf>
    <xf numFmtId="0" fontId="167" fillId="33" borderId="31" xfId="1451" applyFont="1" applyFill="1" applyBorder="1"/>
    <xf numFmtId="0" fontId="155" fillId="33" borderId="0" xfId="0" applyFont="1" applyFill="1" applyAlignment="1">
      <alignment horizontal="center"/>
    </xf>
    <xf numFmtId="0" fontId="132" fillId="0" borderId="21" xfId="1615" applyFont="1" applyBorder="1" applyAlignment="1">
      <alignment horizontal="left" vertical="center" wrapText="1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8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3" fillId="0" borderId="20" xfId="1653" applyFont="1" applyBorder="1" applyAlignment="1">
      <alignment horizontal="center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67" fillId="0" borderId="0" xfId="1451" applyFont="1"/>
    <xf numFmtId="0" fontId="169" fillId="0" borderId="0" xfId="1451" applyFont="1" applyAlignment="1">
      <alignment vertical="center"/>
    </xf>
    <xf numFmtId="0" fontId="170" fillId="0" borderId="0" xfId="1451" applyFont="1"/>
    <xf numFmtId="0" fontId="168" fillId="0" borderId="0" xfId="1451" applyFont="1" applyAlignment="1">
      <alignment vertical="center"/>
    </xf>
    <xf numFmtId="0" fontId="172" fillId="0" borderId="0" xfId="1451" applyFont="1" applyAlignment="1">
      <alignment horizontal="center" vertical="center"/>
    </xf>
    <xf numFmtId="0" fontId="173" fillId="0" borderId="0" xfId="1451" applyFont="1"/>
    <xf numFmtId="0" fontId="174" fillId="0" borderId="0" xfId="1451" applyFont="1"/>
    <xf numFmtId="0" fontId="159" fillId="0" borderId="0" xfId="1451" applyFont="1" applyAlignment="1">
      <alignment vertical="center"/>
    </xf>
    <xf numFmtId="0" fontId="159" fillId="0" borderId="0" xfId="1451" applyFont="1" applyAlignment="1">
      <alignment horizontal="center" vertical="center"/>
    </xf>
    <xf numFmtId="0" fontId="167" fillId="0" borderId="0" xfId="1451" applyFont="1" applyAlignment="1">
      <alignment horizontal="center" vertical="center"/>
    </xf>
    <xf numFmtId="0" fontId="167" fillId="0" borderId="0" xfId="1451" applyFont="1" applyAlignment="1">
      <alignment horizontal="center"/>
    </xf>
    <xf numFmtId="0" fontId="168" fillId="35" borderId="0" xfId="1451" applyFont="1" applyFill="1" applyAlignment="1">
      <alignment vertical="center"/>
    </xf>
    <xf numFmtId="0" fontId="174" fillId="0" borderId="19" xfId="1451" applyFont="1" applyBorder="1" applyAlignment="1">
      <alignment horizontal="center"/>
    </xf>
    <xf numFmtId="0" fontId="174" fillId="0" borderId="19" xfId="1451" applyFont="1" applyBorder="1"/>
    <xf numFmtId="0" fontId="157" fillId="0" borderId="0" xfId="2669" applyFont="1" applyAlignment="1">
      <alignment vertical="center"/>
    </xf>
    <xf numFmtId="0" fontId="158" fillId="0" borderId="0" xfId="1450" applyFont="1" applyAlignment="1">
      <alignment horizontal="center"/>
    </xf>
    <xf numFmtId="0" fontId="131" fillId="0" borderId="21" xfId="1615" applyFont="1" applyBorder="1" applyAlignment="1">
      <alignment horizontal="left"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58" fillId="33" borderId="81" xfId="0" applyFont="1" applyFill="1" applyBorder="1" applyAlignment="1">
      <alignment horizontal="center" vertical="center"/>
    </xf>
    <xf numFmtId="0" fontId="158" fillId="33" borderId="82" xfId="0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0" fontId="113" fillId="0" borderId="20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75" xfId="2673" applyNumberFormat="1" applyFont="1" applyBorder="1" applyAlignment="1">
      <alignment horizontal="center" vertical="center" wrapText="1"/>
    </xf>
    <xf numFmtId="43" fontId="129" fillId="0" borderId="69" xfId="2673" applyNumberFormat="1" applyFont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98" xfId="2673" applyNumberFormat="1" applyFont="1" applyBorder="1" applyAlignment="1">
      <alignment horizontal="center" vertical="center" wrapText="1"/>
    </xf>
    <xf numFmtId="1" fontId="129" fillId="0" borderId="103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47" fillId="44" borderId="45" xfId="2673" applyNumberFormat="1" applyFont="1" applyFill="1" applyBorder="1" applyAlignment="1">
      <alignment horizontal="center" vertical="center" wrapText="1"/>
    </xf>
    <xf numFmtId="1" fontId="147" fillId="44" borderId="50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43" fontId="147" fillId="44" borderId="75" xfId="2673" applyNumberFormat="1" applyFont="1" applyFill="1" applyBorder="1" applyAlignment="1">
      <alignment horizontal="center" vertical="center" wrapText="1"/>
    </xf>
    <xf numFmtId="43" fontId="147" fillId="44" borderId="69" xfId="2673" applyNumberFormat="1" applyFont="1" applyFill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49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59" fillId="33" borderId="105" xfId="0" applyFont="1" applyFill="1" applyBorder="1" applyAlignment="1">
      <alignment horizontal="left" vertical="top" wrapText="1"/>
    </xf>
    <xf numFmtId="0" fontId="159" fillId="33" borderId="78" xfId="0" applyFont="1" applyFill="1" applyBorder="1" applyAlignment="1">
      <alignment horizontal="left" vertical="top" wrapText="1"/>
    </xf>
    <xf numFmtId="0" fontId="159" fillId="33" borderId="104" xfId="0" applyFont="1" applyFill="1" applyBorder="1" applyAlignment="1">
      <alignment horizontal="left" vertical="top" wrapText="1"/>
    </xf>
    <xf numFmtId="0" fontId="159" fillId="33" borderId="41" xfId="0" applyFont="1" applyFill="1" applyBorder="1" applyAlignment="1">
      <alignment horizontal="left" vertical="top" wrapText="1"/>
    </xf>
    <xf numFmtId="0" fontId="159" fillId="33" borderId="42" xfId="0" applyFont="1" applyFill="1" applyBorder="1" applyAlignment="1">
      <alignment horizontal="left" vertical="top" wrapText="1"/>
    </xf>
    <xf numFmtId="0" fontId="159" fillId="33" borderId="77" xfId="0" applyFont="1" applyFill="1" applyBorder="1" applyAlignment="1">
      <alignment horizontal="left" vertical="top" wrapText="1"/>
    </xf>
    <xf numFmtId="0" fontId="155" fillId="33" borderId="51" xfId="0" applyFont="1" applyFill="1" applyBorder="1" applyAlignment="1">
      <alignment horizontal="center"/>
    </xf>
    <xf numFmtId="0" fontId="155" fillId="33" borderId="97" xfId="0" applyFont="1" applyFill="1" applyBorder="1" applyAlignment="1">
      <alignment horizontal="center"/>
    </xf>
    <xf numFmtId="0" fontId="155" fillId="33" borderId="52" xfId="0" applyFont="1" applyFill="1" applyBorder="1" applyAlignment="1">
      <alignment horizontal="center"/>
    </xf>
    <xf numFmtId="0" fontId="155" fillId="33" borderId="53" xfId="0" applyFont="1" applyFill="1" applyBorder="1" applyAlignment="1">
      <alignment horizontal="center"/>
    </xf>
    <xf numFmtId="0" fontId="155" fillId="33" borderId="102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15" fontId="155" fillId="33" borderId="100" xfId="0" applyNumberFormat="1" applyFont="1" applyFill="1" applyBorder="1" applyAlignment="1">
      <alignment horizontal="center"/>
    </xf>
    <xf numFmtId="0" fontId="155" fillId="33" borderId="78" xfId="0" applyFont="1" applyFill="1" applyBorder="1" applyAlignment="1">
      <alignment horizontal="center" vertical="center"/>
    </xf>
    <xf numFmtId="0" fontId="155" fillId="33" borderId="104" xfId="0" applyFont="1" applyFill="1" applyBorder="1" applyAlignment="1">
      <alignment horizontal="center" vertical="center"/>
    </xf>
    <xf numFmtId="0" fontId="155" fillId="33" borderId="0" xfId="0" applyFont="1" applyFill="1" applyAlignment="1">
      <alignment horizontal="center" vertical="center" wrapText="1"/>
    </xf>
    <xf numFmtId="0" fontId="155" fillId="33" borderId="37" xfId="0" applyFont="1" applyFill="1" applyBorder="1" applyAlignment="1">
      <alignment horizontal="center" vertical="center" wrapText="1"/>
    </xf>
    <xf numFmtId="0" fontId="155" fillId="33" borderId="42" xfId="0" applyFont="1" applyFill="1" applyBorder="1" applyAlignment="1">
      <alignment horizontal="center" vertical="center" wrapText="1"/>
    </xf>
    <xf numFmtId="0" fontId="155" fillId="33" borderId="77" xfId="0" applyFont="1" applyFill="1" applyBorder="1" applyAlignment="1">
      <alignment horizontal="center" vertical="center" wrapText="1"/>
    </xf>
    <xf numFmtId="0" fontId="164" fillId="33" borderId="89" xfId="0" applyFont="1" applyFill="1" applyBorder="1" applyAlignment="1">
      <alignment horizontal="center" vertical="center"/>
    </xf>
    <xf numFmtId="0" fontId="164" fillId="33" borderId="90" xfId="0" applyFont="1" applyFill="1" applyBorder="1" applyAlignment="1">
      <alignment horizontal="center" vertical="center"/>
    </xf>
    <xf numFmtId="0" fontId="155" fillId="33" borderId="102" xfId="0" applyFont="1" applyFill="1" applyBorder="1" applyAlignment="1">
      <alignment horizontal="center" vertical="top" wrapText="1"/>
    </xf>
    <xf numFmtId="0" fontId="155" fillId="33" borderId="99" xfId="0" applyFont="1" applyFill="1" applyBorder="1" applyAlignment="1">
      <alignment horizontal="center" vertical="top" wrapText="1"/>
    </xf>
    <xf numFmtId="0" fontId="162" fillId="33" borderId="83" xfId="0" applyFont="1" applyFill="1" applyBorder="1" applyAlignment="1">
      <alignment horizontal="center" vertical="center"/>
    </xf>
    <xf numFmtId="0" fontId="162" fillId="33" borderId="81" xfId="0" applyFont="1" applyFill="1" applyBorder="1" applyAlignment="1">
      <alignment horizontal="center" vertical="center"/>
    </xf>
    <xf numFmtId="0" fontId="166" fillId="33" borderId="92" xfId="0" applyFont="1" applyFill="1" applyBorder="1" applyAlignment="1">
      <alignment horizontal="center" vertical="center" wrapText="1"/>
    </xf>
    <xf numFmtId="0" fontId="166" fillId="33" borderId="93" xfId="0" applyFont="1" applyFill="1" applyBorder="1" applyAlignment="1">
      <alignment horizontal="center" vertical="center" wrapText="1"/>
    </xf>
    <xf numFmtId="0" fontId="162" fillId="33" borderId="79" xfId="0" applyFont="1" applyFill="1" applyBorder="1" applyAlignment="1">
      <alignment horizontal="center" vertical="center"/>
    </xf>
    <xf numFmtId="0" fontId="162" fillId="33" borderId="80" xfId="0" applyFont="1" applyFill="1" applyBorder="1" applyAlignment="1">
      <alignment horizontal="center" vertical="center"/>
    </xf>
    <xf numFmtId="49" fontId="155" fillId="33" borderId="98" xfId="0" applyNumberFormat="1" applyFont="1" applyFill="1" applyBorder="1" applyAlignment="1">
      <alignment horizontal="center" vertical="center"/>
    </xf>
    <xf numFmtId="49" fontId="155" fillId="33" borderId="99" xfId="0" applyNumberFormat="1" applyFont="1" applyFill="1" applyBorder="1" applyAlignment="1">
      <alignment horizontal="center" vertical="center"/>
    </xf>
    <xf numFmtId="0" fontId="162" fillId="33" borderId="87" xfId="0" applyFont="1" applyFill="1" applyBorder="1" applyAlignment="1">
      <alignment horizontal="center" vertical="center"/>
    </xf>
    <xf numFmtId="0" fontId="162" fillId="33" borderId="88" xfId="0" applyFont="1" applyFill="1" applyBorder="1" applyAlignment="1">
      <alignment horizontal="center" vertical="center"/>
    </xf>
    <xf numFmtId="49" fontId="155" fillId="33" borderId="102" xfId="0" applyNumberFormat="1" applyFont="1" applyFill="1" applyBorder="1" applyAlignment="1">
      <alignment horizontal="center" vertical="center"/>
    </xf>
    <xf numFmtId="49" fontId="155" fillId="33" borderId="102" xfId="0" applyNumberFormat="1" applyFont="1" applyFill="1" applyBorder="1" applyAlignment="1">
      <alignment horizontal="center"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0" fontId="162" fillId="33" borderId="79" xfId="0" applyFont="1" applyFill="1" applyBorder="1" applyAlignment="1">
      <alignment horizontal="left" vertical="center"/>
    </xf>
    <xf numFmtId="0" fontId="162" fillId="33" borderId="84" xfId="0" applyFont="1" applyFill="1" applyBorder="1" applyAlignment="1">
      <alignment horizontal="left" vertical="center"/>
    </xf>
    <xf numFmtId="0" fontId="164" fillId="33" borderId="79" xfId="0" applyFont="1" applyFill="1" applyBorder="1" applyAlignment="1">
      <alignment horizontal="left" vertical="center"/>
    </xf>
    <xf numFmtId="0" fontId="164" fillId="33" borderId="80" xfId="0" applyFont="1" applyFill="1" applyBorder="1" applyAlignment="1">
      <alignment horizontal="left" vertical="center"/>
    </xf>
    <xf numFmtId="49" fontId="155" fillId="33" borderId="98" xfId="0" applyNumberFormat="1" applyFont="1" applyFill="1" applyBorder="1" applyAlignment="1">
      <alignment horizontal="left" vertical="center"/>
    </xf>
    <xf numFmtId="49" fontId="155" fillId="33" borderId="99" xfId="0" applyNumberFormat="1" applyFont="1" applyFill="1" applyBorder="1" applyAlignment="1">
      <alignment horizontal="left" vertical="center"/>
    </xf>
    <xf numFmtId="0" fontId="162" fillId="33" borderId="83" xfId="0" applyFont="1" applyFill="1" applyBorder="1" applyAlignment="1">
      <alignment horizontal="left" vertical="center"/>
    </xf>
    <xf numFmtId="0" fontId="162" fillId="33" borderId="81" xfId="0" applyFont="1" applyFill="1" applyBorder="1" applyAlignment="1">
      <alignment horizontal="left" vertical="center"/>
    </xf>
    <xf numFmtId="0" fontId="158" fillId="33" borderId="79" xfId="0" applyFont="1" applyFill="1" applyBorder="1" applyAlignment="1">
      <alignment horizontal="center" vertical="center"/>
    </xf>
    <xf numFmtId="0" fontId="158" fillId="33" borderId="84" xfId="0" applyFont="1" applyFill="1" applyBorder="1" applyAlignment="1">
      <alignment horizontal="center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4" xfId="0" applyFont="1" applyFill="1" applyBorder="1" applyAlignment="1">
      <alignment horizontal="left" vertical="center"/>
    </xf>
    <xf numFmtId="0" fontId="158" fillId="33" borderId="106" xfId="0" applyFont="1" applyFill="1" applyBorder="1" applyAlignment="1">
      <alignment horizontal="center" vertical="center"/>
    </xf>
    <xf numFmtId="0" fontId="158" fillId="33" borderId="107" xfId="0" applyFont="1" applyFill="1" applyBorder="1" applyAlignment="1">
      <alignment horizontal="center" vertical="center"/>
    </xf>
    <xf numFmtId="0" fontId="155" fillId="33" borderId="78" xfId="0" applyFont="1" applyFill="1" applyBorder="1" applyAlignment="1">
      <alignment horizontal="center"/>
    </xf>
    <xf numFmtId="0" fontId="155" fillId="33" borderId="104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9" fillId="33" borderId="0" xfId="0" applyFont="1" applyFill="1" applyAlignment="1">
      <alignment horizontal="left"/>
    </xf>
    <xf numFmtId="0" fontId="159" fillId="33" borderId="37" xfId="0" applyFont="1" applyFill="1" applyBorder="1" applyAlignment="1">
      <alignment horizontal="left"/>
    </xf>
    <xf numFmtId="0" fontId="161" fillId="33" borderId="98" xfId="0" applyFont="1" applyFill="1" applyBorder="1" applyAlignment="1">
      <alignment horizontal="center" vertical="center"/>
    </xf>
    <xf numFmtId="0" fontId="161" fillId="33" borderId="102" xfId="0" applyFont="1" applyFill="1" applyBorder="1" applyAlignment="1">
      <alignment horizontal="center" vertical="center"/>
    </xf>
    <xf numFmtId="0" fontId="161" fillId="33" borderId="99" xfId="0" applyFont="1" applyFill="1" applyBorder="1" applyAlignment="1">
      <alignment horizontal="center" vertical="center"/>
    </xf>
    <xf numFmtId="0" fontId="159" fillId="33" borderId="98" xfId="0" applyFont="1" applyFill="1" applyBorder="1" applyAlignment="1">
      <alignment horizontal="center" vertical="center"/>
    </xf>
    <xf numFmtId="0" fontId="159" fillId="33" borderId="102" xfId="0" applyFont="1" applyFill="1" applyBorder="1" applyAlignment="1">
      <alignment horizontal="center" vertical="center"/>
    </xf>
    <xf numFmtId="0" fontId="159" fillId="33" borderId="103" xfId="0" applyFont="1" applyFill="1" applyBorder="1" applyAlignment="1">
      <alignment horizontal="center" vertical="center"/>
    </xf>
    <xf numFmtId="0" fontId="157" fillId="0" borderId="100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/>
    </xf>
    <xf numFmtId="0" fontId="157" fillId="0" borderId="99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 wrapText="1"/>
    </xf>
    <xf numFmtId="0" fontId="157" fillId="0" borderId="99" xfId="2669" applyFont="1" applyBorder="1" applyAlignment="1">
      <alignment horizontal="center" vertical="center" wrapText="1"/>
    </xf>
    <xf numFmtId="0" fontId="156" fillId="35" borderId="76" xfId="0" applyFont="1" applyFill="1" applyBorder="1" applyAlignment="1">
      <alignment horizontal="center" vertical="center"/>
    </xf>
    <xf numFmtId="0" fontId="156" fillId="35" borderId="36" xfId="0" applyFont="1" applyFill="1" applyBorder="1" applyAlignment="1">
      <alignment horizontal="center" vertical="center"/>
    </xf>
    <xf numFmtId="0" fontId="156" fillId="35" borderId="43" xfId="0" applyFont="1" applyFill="1" applyBorder="1" applyAlignment="1">
      <alignment horizontal="center" vertical="center"/>
    </xf>
    <xf numFmtId="0" fontId="156" fillId="35" borderId="41" xfId="0" applyFont="1" applyFill="1" applyBorder="1" applyAlignment="1">
      <alignment horizontal="center" vertical="center"/>
    </xf>
    <xf numFmtId="0" fontId="156" fillId="35" borderId="42" xfId="0" applyFont="1" applyFill="1" applyBorder="1" applyAlignment="1">
      <alignment horizontal="center" vertical="center"/>
    </xf>
    <xf numFmtId="0" fontId="156" fillId="35" borderId="77" xfId="0" applyFont="1" applyFill="1" applyBorder="1" applyAlignment="1">
      <alignment horizontal="center" vertical="center"/>
    </xf>
    <xf numFmtId="0" fontId="168" fillId="35" borderId="0" xfId="1451" applyFont="1" applyFill="1" applyAlignment="1">
      <alignment horizontal="center" vertical="center"/>
    </xf>
    <xf numFmtId="0" fontId="171" fillId="0" borderId="0" xfId="1451" applyFont="1" applyAlignment="1">
      <alignment horizontal="left"/>
    </xf>
    <xf numFmtId="0" fontId="168" fillId="35" borderId="26" xfId="1451" applyFont="1" applyFill="1" applyBorder="1" applyAlignment="1">
      <alignment horizontal="center" vertical="center"/>
    </xf>
    <xf numFmtId="0" fontId="168" fillId="35" borderId="36" xfId="1451" applyFont="1" applyFill="1" applyBorder="1" applyAlignment="1">
      <alignment horizontal="center" vertical="center"/>
    </xf>
    <xf numFmtId="0" fontId="168" fillId="35" borderId="43" xfId="1451" applyFont="1" applyFill="1" applyBorder="1" applyAlignment="1">
      <alignment horizontal="center" vertical="center"/>
    </xf>
    <xf numFmtId="0" fontId="168" fillId="35" borderId="28" xfId="1451" applyFont="1" applyFill="1" applyBorder="1" applyAlignment="1">
      <alignment horizontal="center" vertical="center"/>
    </xf>
    <xf numFmtId="0" fontId="168" fillId="35" borderId="37" xfId="1451" applyFont="1" applyFill="1" applyBorder="1" applyAlignment="1">
      <alignment horizontal="center" vertical="center"/>
    </xf>
    <xf numFmtId="0" fontId="168" fillId="35" borderId="34" xfId="1451" applyFont="1" applyFill="1" applyBorder="1" applyAlignment="1">
      <alignment horizontal="center" vertical="center"/>
    </xf>
    <xf numFmtId="0" fontId="168" fillId="35" borderId="19" xfId="1451" applyFont="1" applyFill="1" applyBorder="1" applyAlignment="1">
      <alignment horizontal="center" vertical="center"/>
    </xf>
    <xf numFmtId="0" fontId="168" fillId="35" borderId="31" xfId="1451" applyFont="1" applyFill="1" applyBorder="1" applyAlignment="1">
      <alignment horizontal="center" vertical="center"/>
    </xf>
  </cellXfs>
  <cellStyles count="3731">
    <cellStyle name="&gt;? MK/l" xfId="1"/>
    <cellStyle name="20% - Accent1" xfId="2" builtinId="30" customBuiltin="1"/>
    <cellStyle name="20% - Accent1 10" xfId="3"/>
    <cellStyle name="20% - Accent1 10 2" xfId="2679"/>
    <cellStyle name="20% - Accent1 11" xfId="4"/>
    <cellStyle name="20% - Accent1 11 2" xfId="2680"/>
    <cellStyle name="20% - Accent1 12" xfId="5"/>
    <cellStyle name="20% - Accent1 12 2" xfId="2681"/>
    <cellStyle name="20% - Accent1 13" xfId="6"/>
    <cellStyle name="20% - Accent1 13 2" xfId="2682"/>
    <cellStyle name="20% - Accent1 14" xfId="7"/>
    <cellStyle name="20% - Accent1 14 2" xfId="2683"/>
    <cellStyle name="20% - Accent1 15" xfId="8"/>
    <cellStyle name="20% - Accent1 15 2" xfId="2684"/>
    <cellStyle name="20% - Accent1 16" xfId="9"/>
    <cellStyle name="20% - Accent1 16 2" xfId="2685"/>
    <cellStyle name="20% - Accent1 17" xfId="2678"/>
    <cellStyle name="20% - Accent1 2" xfId="10"/>
    <cellStyle name="20% - Accent1 2 2" xfId="11"/>
    <cellStyle name="20% - Accent1 2 2 2" xfId="2687"/>
    <cellStyle name="20% - Accent1 2 3" xfId="12"/>
    <cellStyle name="20% - Accent1 2 3 2" xfId="2688"/>
    <cellStyle name="20% - Accent1 2 4" xfId="2686"/>
    <cellStyle name="20% - Accent1 3" xfId="13"/>
    <cellStyle name="20% - Accent1 3 2" xfId="2689"/>
    <cellStyle name="20% - Accent1 4" xfId="14"/>
    <cellStyle name="20% - Accent1 4 2" xfId="2690"/>
    <cellStyle name="20% - Accent1 5" xfId="15"/>
    <cellStyle name="20% - Accent1 5 2" xfId="2691"/>
    <cellStyle name="20% - Accent1 6" xfId="16"/>
    <cellStyle name="20% - Accent1 6 2" xfId="2692"/>
    <cellStyle name="20% - Accent1 7" xfId="17"/>
    <cellStyle name="20% - Accent1 7 2" xfId="2693"/>
    <cellStyle name="20% - Accent1 8" xfId="18"/>
    <cellStyle name="20% - Accent1 8 2" xfId="2694"/>
    <cellStyle name="20% - Accent1 9" xfId="19"/>
    <cellStyle name="20% - Accent1 9 2" xfId="2695"/>
    <cellStyle name="20% - Accent2" xfId="20" builtinId="34" customBuiltin="1"/>
    <cellStyle name="20% - Accent2 10" xfId="21"/>
    <cellStyle name="20% - Accent2 10 2" xfId="2697"/>
    <cellStyle name="20% - Accent2 11" xfId="22"/>
    <cellStyle name="20% - Accent2 11 2" xfId="2698"/>
    <cellStyle name="20% - Accent2 12" xfId="23"/>
    <cellStyle name="20% - Accent2 12 2" xfId="2699"/>
    <cellStyle name="20% - Accent2 13" xfId="24"/>
    <cellStyle name="20% - Accent2 13 2" xfId="2700"/>
    <cellStyle name="20% - Accent2 14" xfId="25"/>
    <cellStyle name="20% - Accent2 14 2" xfId="2701"/>
    <cellStyle name="20% - Accent2 15" xfId="26"/>
    <cellStyle name="20% - Accent2 15 2" xfId="2702"/>
    <cellStyle name="20% - Accent2 16" xfId="27"/>
    <cellStyle name="20% - Accent2 16 2" xfId="2703"/>
    <cellStyle name="20% - Accent2 17" xfId="2696"/>
    <cellStyle name="20% - Accent2 2" xfId="28"/>
    <cellStyle name="20% - Accent2 2 2" xfId="29"/>
    <cellStyle name="20% - Accent2 2 2 2" xfId="2705"/>
    <cellStyle name="20% - Accent2 2 3" xfId="30"/>
    <cellStyle name="20% - Accent2 2 3 2" xfId="2706"/>
    <cellStyle name="20% - Accent2 2 4" xfId="2704"/>
    <cellStyle name="20% - Accent2 3" xfId="31"/>
    <cellStyle name="20% - Accent2 3 2" xfId="2707"/>
    <cellStyle name="20% - Accent2 4" xfId="32"/>
    <cellStyle name="20% - Accent2 4 2" xfId="2708"/>
    <cellStyle name="20% - Accent2 5" xfId="33"/>
    <cellStyle name="20% - Accent2 5 2" xfId="2709"/>
    <cellStyle name="20% - Accent2 6" xfId="34"/>
    <cellStyle name="20% - Accent2 6 2" xfId="2710"/>
    <cellStyle name="20% - Accent2 7" xfId="35"/>
    <cellStyle name="20% - Accent2 7 2" xfId="2711"/>
    <cellStyle name="20% - Accent2 8" xfId="36"/>
    <cellStyle name="20% - Accent2 8 2" xfId="2712"/>
    <cellStyle name="20% - Accent2 9" xfId="37"/>
    <cellStyle name="20% - Accent2 9 2" xfId="2713"/>
    <cellStyle name="20% - Accent3" xfId="38" builtinId="38" customBuiltin="1"/>
    <cellStyle name="20% - Accent3 10" xfId="39"/>
    <cellStyle name="20% - Accent3 10 2" xfId="2715"/>
    <cellStyle name="20% - Accent3 11" xfId="40"/>
    <cellStyle name="20% - Accent3 11 2" xfId="2716"/>
    <cellStyle name="20% - Accent3 12" xfId="41"/>
    <cellStyle name="20% - Accent3 12 2" xfId="2717"/>
    <cellStyle name="20% - Accent3 13" xfId="42"/>
    <cellStyle name="20% - Accent3 13 2" xfId="2718"/>
    <cellStyle name="20% - Accent3 14" xfId="43"/>
    <cellStyle name="20% - Accent3 14 2" xfId="2719"/>
    <cellStyle name="20% - Accent3 15" xfId="44"/>
    <cellStyle name="20% - Accent3 15 2" xfId="2720"/>
    <cellStyle name="20% - Accent3 16" xfId="45"/>
    <cellStyle name="20% - Accent3 16 2" xfId="2721"/>
    <cellStyle name="20% - Accent3 17" xfId="2714"/>
    <cellStyle name="20% - Accent3 2" xfId="46"/>
    <cellStyle name="20% - Accent3 2 2" xfId="47"/>
    <cellStyle name="20% - Accent3 2 2 2" xfId="2723"/>
    <cellStyle name="20% - Accent3 2 3" xfId="48"/>
    <cellStyle name="20% - Accent3 2 3 2" xfId="2724"/>
    <cellStyle name="20% - Accent3 2 4" xfId="2722"/>
    <cellStyle name="20% - Accent3 3" xfId="49"/>
    <cellStyle name="20% - Accent3 3 2" xfId="2725"/>
    <cellStyle name="20% - Accent3 4" xfId="50"/>
    <cellStyle name="20% - Accent3 4 2" xfId="2726"/>
    <cellStyle name="20% - Accent3 5" xfId="51"/>
    <cellStyle name="20% - Accent3 5 2" xfId="2727"/>
    <cellStyle name="20% - Accent3 6" xfId="52"/>
    <cellStyle name="20% - Accent3 6 2" xfId="2728"/>
    <cellStyle name="20% - Accent3 7" xfId="53"/>
    <cellStyle name="20% - Accent3 7 2" xfId="2729"/>
    <cellStyle name="20% - Accent3 8" xfId="54"/>
    <cellStyle name="20% - Accent3 8 2" xfId="2730"/>
    <cellStyle name="20% - Accent3 9" xfId="55"/>
    <cellStyle name="20% - Accent3 9 2" xfId="2731"/>
    <cellStyle name="20% - Accent4" xfId="56" builtinId="42" customBuiltin="1"/>
    <cellStyle name="20% - Accent4 10" xfId="57"/>
    <cellStyle name="20% - Accent4 10 2" xfId="2733"/>
    <cellStyle name="20% - Accent4 11" xfId="58"/>
    <cellStyle name="20% - Accent4 11 2" xfId="2734"/>
    <cellStyle name="20% - Accent4 12" xfId="59"/>
    <cellStyle name="20% - Accent4 12 2" xfId="2735"/>
    <cellStyle name="20% - Accent4 13" xfId="60"/>
    <cellStyle name="20% - Accent4 13 2" xfId="2736"/>
    <cellStyle name="20% - Accent4 14" xfId="61"/>
    <cellStyle name="20% - Accent4 14 2" xfId="2737"/>
    <cellStyle name="20% - Accent4 15" xfId="62"/>
    <cellStyle name="20% - Accent4 15 2" xfId="2738"/>
    <cellStyle name="20% - Accent4 16" xfId="63"/>
    <cellStyle name="20% - Accent4 16 2" xfId="2739"/>
    <cellStyle name="20% - Accent4 17" xfId="2732"/>
    <cellStyle name="20% - Accent4 2" xfId="64"/>
    <cellStyle name="20% - Accent4 2 2" xfId="65"/>
    <cellStyle name="20% - Accent4 2 2 2" xfId="2741"/>
    <cellStyle name="20% - Accent4 2 3" xfId="66"/>
    <cellStyle name="20% - Accent4 2 3 2" xfId="2742"/>
    <cellStyle name="20% - Accent4 2 4" xfId="2740"/>
    <cellStyle name="20% - Accent4 3" xfId="67"/>
    <cellStyle name="20% - Accent4 3 2" xfId="2743"/>
    <cellStyle name="20% - Accent4 4" xfId="68"/>
    <cellStyle name="20% - Accent4 4 2" xfId="2744"/>
    <cellStyle name="20% - Accent4 5" xfId="69"/>
    <cellStyle name="20% - Accent4 5 2" xfId="2745"/>
    <cellStyle name="20% - Accent4 6" xfId="70"/>
    <cellStyle name="20% - Accent4 6 2" xfId="2746"/>
    <cellStyle name="20% - Accent4 7" xfId="71"/>
    <cellStyle name="20% - Accent4 7 2" xfId="2747"/>
    <cellStyle name="20% - Accent4 8" xfId="72"/>
    <cellStyle name="20% - Accent4 8 2" xfId="2748"/>
    <cellStyle name="20% - Accent4 9" xfId="73"/>
    <cellStyle name="20% - Accent4 9 2" xfId="2749"/>
    <cellStyle name="20% - Accent5" xfId="74" builtinId="46" customBuiltin="1"/>
    <cellStyle name="20% - Accent5 10" xfId="75"/>
    <cellStyle name="20% - Accent5 10 2" xfId="2751"/>
    <cellStyle name="20% - Accent5 11" xfId="76"/>
    <cellStyle name="20% - Accent5 11 2" xfId="2752"/>
    <cellStyle name="20% - Accent5 12" xfId="77"/>
    <cellStyle name="20% - Accent5 12 2" xfId="2753"/>
    <cellStyle name="20% - Accent5 13" xfId="78"/>
    <cellStyle name="20% - Accent5 13 2" xfId="2754"/>
    <cellStyle name="20% - Accent5 14" xfId="79"/>
    <cellStyle name="20% - Accent5 14 2" xfId="2755"/>
    <cellStyle name="20% - Accent5 15" xfId="80"/>
    <cellStyle name="20% - Accent5 15 2" xfId="2756"/>
    <cellStyle name="20% - Accent5 16" xfId="81"/>
    <cellStyle name="20% - Accent5 16 2" xfId="2757"/>
    <cellStyle name="20% - Accent5 17" xfId="2750"/>
    <cellStyle name="20% - Accent5 2" xfId="82"/>
    <cellStyle name="20% - Accent5 2 2" xfId="83"/>
    <cellStyle name="20% - Accent5 2 2 2" xfId="2759"/>
    <cellStyle name="20% - Accent5 2 3" xfId="84"/>
    <cellStyle name="20% - Accent5 2 3 2" xfId="2760"/>
    <cellStyle name="20% - Accent5 2 4" xfId="2758"/>
    <cellStyle name="20% - Accent5 3" xfId="85"/>
    <cellStyle name="20% - Accent5 3 2" xfId="2761"/>
    <cellStyle name="20% - Accent5 4" xfId="86"/>
    <cellStyle name="20% - Accent5 4 2" xfId="2762"/>
    <cellStyle name="20% - Accent5 5" xfId="87"/>
    <cellStyle name="20% - Accent5 5 2" xfId="2763"/>
    <cellStyle name="20% - Accent5 6" xfId="88"/>
    <cellStyle name="20% - Accent5 6 2" xfId="2764"/>
    <cellStyle name="20% - Accent5 7" xfId="89"/>
    <cellStyle name="20% - Accent5 7 2" xfId="2765"/>
    <cellStyle name="20% - Accent5 8" xfId="90"/>
    <cellStyle name="20% - Accent5 8 2" xfId="2766"/>
    <cellStyle name="20% - Accent5 9" xfId="91"/>
    <cellStyle name="20% - Accent5 9 2" xfId="2767"/>
    <cellStyle name="20% - Accent6" xfId="92" builtinId="50" customBuiltin="1"/>
    <cellStyle name="20% - Accent6 10" xfId="93"/>
    <cellStyle name="20% - Accent6 10 2" xfId="2769"/>
    <cellStyle name="20% - Accent6 11" xfId="94"/>
    <cellStyle name="20% - Accent6 11 2" xfId="2770"/>
    <cellStyle name="20% - Accent6 12" xfId="95"/>
    <cellStyle name="20% - Accent6 12 2" xfId="2771"/>
    <cellStyle name="20% - Accent6 13" xfId="96"/>
    <cellStyle name="20% - Accent6 13 2" xfId="2772"/>
    <cellStyle name="20% - Accent6 14" xfId="97"/>
    <cellStyle name="20% - Accent6 14 2" xfId="2773"/>
    <cellStyle name="20% - Accent6 15" xfId="98"/>
    <cellStyle name="20% - Accent6 15 2" xfId="2774"/>
    <cellStyle name="20% - Accent6 16" xfId="99"/>
    <cellStyle name="20% - Accent6 16 2" xfId="2775"/>
    <cellStyle name="20% - Accent6 17" xfId="2768"/>
    <cellStyle name="20% - Accent6 2" xfId="100"/>
    <cellStyle name="20% - Accent6 2 2" xfId="101"/>
    <cellStyle name="20% - Accent6 2 2 2" xfId="2777"/>
    <cellStyle name="20% - Accent6 2 3" xfId="102"/>
    <cellStyle name="20% - Accent6 2 3 2" xfId="2778"/>
    <cellStyle name="20% - Accent6 2 4" xfId="2776"/>
    <cellStyle name="20% - Accent6 3" xfId="103"/>
    <cellStyle name="20% - Accent6 3 2" xfId="2779"/>
    <cellStyle name="20% - Accent6 4" xfId="104"/>
    <cellStyle name="20% - Accent6 4 2" xfId="2780"/>
    <cellStyle name="20% - Accent6 5" xfId="105"/>
    <cellStyle name="20% - Accent6 5 2" xfId="2781"/>
    <cellStyle name="20% - Accent6 6" xfId="106"/>
    <cellStyle name="20% - Accent6 6 2" xfId="2782"/>
    <cellStyle name="20% - Accent6 7" xfId="107"/>
    <cellStyle name="20% - Accent6 7 2" xfId="2783"/>
    <cellStyle name="20% - Accent6 8" xfId="108"/>
    <cellStyle name="20% - Accent6 8 2" xfId="2784"/>
    <cellStyle name="20% - Accent6 9" xfId="109"/>
    <cellStyle name="20% - Accent6 9 2" xfId="2785"/>
    <cellStyle name="40% - Accent1" xfId="110" builtinId="31" customBuiltin="1"/>
    <cellStyle name="40% - Accent1 10" xfId="111"/>
    <cellStyle name="40% - Accent1 10 2" xfId="2787"/>
    <cellStyle name="40% - Accent1 11" xfId="112"/>
    <cellStyle name="40% - Accent1 11 2" xfId="2788"/>
    <cellStyle name="40% - Accent1 12" xfId="113"/>
    <cellStyle name="40% - Accent1 12 2" xfId="2789"/>
    <cellStyle name="40% - Accent1 13" xfId="114"/>
    <cellStyle name="40% - Accent1 13 2" xfId="2790"/>
    <cellStyle name="40% - Accent1 14" xfId="115"/>
    <cellStyle name="40% - Accent1 14 2" xfId="2791"/>
    <cellStyle name="40% - Accent1 15" xfId="116"/>
    <cellStyle name="40% - Accent1 15 2" xfId="2792"/>
    <cellStyle name="40% - Accent1 16" xfId="117"/>
    <cellStyle name="40% - Accent1 16 2" xfId="2793"/>
    <cellStyle name="40% - Accent1 17" xfId="2786"/>
    <cellStyle name="40% - Accent1 2" xfId="118"/>
    <cellStyle name="40% - Accent1 2 2" xfId="119"/>
    <cellStyle name="40% - Accent1 2 2 2" xfId="2795"/>
    <cellStyle name="40% - Accent1 2 3" xfId="120"/>
    <cellStyle name="40% - Accent1 2 3 2" xfId="2796"/>
    <cellStyle name="40% - Accent1 2 4" xfId="2794"/>
    <cellStyle name="40% - Accent1 3" xfId="121"/>
    <cellStyle name="40% - Accent1 3 2" xfId="2797"/>
    <cellStyle name="40% - Accent1 4" xfId="122"/>
    <cellStyle name="40% - Accent1 4 2" xfId="2798"/>
    <cellStyle name="40% - Accent1 5" xfId="123"/>
    <cellStyle name="40% - Accent1 5 2" xfId="2799"/>
    <cellStyle name="40% - Accent1 6" xfId="124"/>
    <cellStyle name="40% - Accent1 6 2" xfId="2800"/>
    <cellStyle name="40% - Accent1 7" xfId="125"/>
    <cellStyle name="40% - Accent1 7 2" xfId="2801"/>
    <cellStyle name="40% - Accent1 8" xfId="126"/>
    <cellStyle name="40% - Accent1 8 2" xfId="2802"/>
    <cellStyle name="40% - Accent1 9" xfId="127"/>
    <cellStyle name="40% - Accent1 9 2" xfId="2803"/>
    <cellStyle name="40% - Accent2" xfId="128" builtinId="35" customBuiltin="1"/>
    <cellStyle name="40% - Accent2 10" xfId="129"/>
    <cellStyle name="40% - Accent2 10 2" xfId="2805"/>
    <cellStyle name="40% - Accent2 11" xfId="130"/>
    <cellStyle name="40% - Accent2 11 2" xfId="2806"/>
    <cellStyle name="40% - Accent2 12" xfId="131"/>
    <cellStyle name="40% - Accent2 12 2" xfId="2807"/>
    <cellStyle name="40% - Accent2 13" xfId="132"/>
    <cellStyle name="40% - Accent2 13 2" xfId="2808"/>
    <cellStyle name="40% - Accent2 14" xfId="133"/>
    <cellStyle name="40% - Accent2 14 2" xfId="2809"/>
    <cellStyle name="40% - Accent2 15" xfId="134"/>
    <cellStyle name="40% - Accent2 15 2" xfId="2810"/>
    <cellStyle name="40% - Accent2 16" xfId="135"/>
    <cellStyle name="40% - Accent2 16 2" xfId="2811"/>
    <cellStyle name="40% - Accent2 17" xfId="2804"/>
    <cellStyle name="40% - Accent2 2" xfId="136"/>
    <cellStyle name="40% - Accent2 2 2" xfId="137"/>
    <cellStyle name="40% - Accent2 2 2 2" xfId="2813"/>
    <cellStyle name="40% - Accent2 2 3" xfId="138"/>
    <cellStyle name="40% - Accent2 2 3 2" xfId="2814"/>
    <cellStyle name="40% - Accent2 2 4" xfId="2812"/>
    <cellStyle name="40% - Accent2 3" xfId="139"/>
    <cellStyle name="40% - Accent2 3 2" xfId="2815"/>
    <cellStyle name="40% - Accent2 4" xfId="140"/>
    <cellStyle name="40% - Accent2 4 2" xfId="2816"/>
    <cellStyle name="40% - Accent2 5" xfId="141"/>
    <cellStyle name="40% - Accent2 5 2" xfId="2817"/>
    <cellStyle name="40% - Accent2 6" xfId="142"/>
    <cellStyle name="40% - Accent2 6 2" xfId="2818"/>
    <cellStyle name="40% - Accent2 7" xfId="143"/>
    <cellStyle name="40% - Accent2 7 2" xfId="2819"/>
    <cellStyle name="40% - Accent2 8" xfId="144"/>
    <cellStyle name="40% - Accent2 8 2" xfId="2820"/>
    <cellStyle name="40% - Accent2 9" xfId="145"/>
    <cellStyle name="40% - Accent2 9 2" xfId="2821"/>
    <cellStyle name="40% - Accent3" xfId="146" builtinId="39" customBuiltin="1"/>
    <cellStyle name="40% - Accent3 10" xfId="147"/>
    <cellStyle name="40% - Accent3 10 2" xfId="2823"/>
    <cellStyle name="40% - Accent3 11" xfId="148"/>
    <cellStyle name="40% - Accent3 11 2" xfId="2824"/>
    <cellStyle name="40% - Accent3 12" xfId="149"/>
    <cellStyle name="40% - Accent3 12 2" xfId="2825"/>
    <cellStyle name="40% - Accent3 13" xfId="150"/>
    <cellStyle name="40% - Accent3 13 2" xfId="2826"/>
    <cellStyle name="40% - Accent3 14" xfId="151"/>
    <cellStyle name="40% - Accent3 14 2" xfId="2827"/>
    <cellStyle name="40% - Accent3 15" xfId="152"/>
    <cellStyle name="40% - Accent3 15 2" xfId="2828"/>
    <cellStyle name="40% - Accent3 16" xfId="153"/>
    <cellStyle name="40% - Accent3 16 2" xfId="2829"/>
    <cellStyle name="40% - Accent3 17" xfId="2822"/>
    <cellStyle name="40% - Accent3 2" xfId="154"/>
    <cellStyle name="40% - Accent3 2 2" xfId="155"/>
    <cellStyle name="40% - Accent3 2 2 2" xfId="2831"/>
    <cellStyle name="40% - Accent3 2 3" xfId="156"/>
    <cellStyle name="40% - Accent3 2 3 2" xfId="2832"/>
    <cellStyle name="40% - Accent3 2 4" xfId="2830"/>
    <cellStyle name="40% - Accent3 3" xfId="157"/>
    <cellStyle name="40% - Accent3 3 2" xfId="2833"/>
    <cellStyle name="40% - Accent3 4" xfId="158"/>
    <cellStyle name="40% - Accent3 4 2" xfId="2834"/>
    <cellStyle name="40% - Accent3 5" xfId="159"/>
    <cellStyle name="40% - Accent3 5 2" xfId="2835"/>
    <cellStyle name="40% - Accent3 6" xfId="160"/>
    <cellStyle name="40% - Accent3 6 2" xfId="2836"/>
    <cellStyle name="40% - Accent3 7" xfId="161"/>
    <cellStyle name="40% - Accent3 7 2" xfId="2837"/>
    <cellStyle name="40% - Accent3 8" xfId="162"/>
    <cellStyle name="40% - Accent3 8 2" xfId="2838"/>
    <cellStyle name="40% - Accent3 9" xfId="163"/>
    <cellStyle name="40% - Accent3 9 2" xfId="2839"/>
    <cellStyle name="40% - Accent4" xfId="164" builtinId="43" customBuiltin="1"/>
    <cellStyle name="40% - Accent4 10" xfId="165"/>
    <cellStyle name="40% - Accent4 10 2" xfId="2841"/>
    <cellStyle name="40% - Accent4 11" xfId="166"/>
    <cellStyle name="40% - Accent4 11 2" xfId="2842"/>
    <cellStyle name="40% - Accent4 12" xfId="167"/>
    <cellStyle name="40% - Accent4 12 2" xfId="2843"/>
    <cellStyle name="40% - Accent4 13" xfId="168"/>
    <cellStyle name="40% - Accent4 13 2" xfId="2844"/>
    <cellStyle name="40% - Accent4 14" xfId="169"/>
    <cellStyle name="40% - Accent4 14 2" xfId="2845"/>
    <cellStyle name="40% - Accent4 15" xfId="170"/>
    <cellStyle name="40% - Accent4 15 2" xfId="2846"/>
    <cellStyle name="40% - Accent4 16" xfId="171"/>
    <cellStyle name="40% - Accent4 16 2" xfId="2847"/>
    <cellStyle name="40% - Accent4 17" xfId="2840"/>
    <cellStyle name="40% - Accent4 2" xfId="172"/>
    <cellStyle name="40% - Accent4 2 2" xfId="173"/>
    <cellStyle name="40% - Accent4 2 2 2" xfId="2849"/>
    <cellStyle name="40% - Accent4 2 3" xfId="174"/>
    <cellStyle name="40% - Accent4 2 3 2" xfId="2850"/>
    <cellStyle name="40% - Accent4 2 4" xfId="2848"/>
    <cellStyle name="40% - Accent4 3" xfId="175"/>
    <cellStyle name="40% - Accent4 3 2" xfId="2851"/>
    <cellStyle name="40% - Accent4 4" xfId="176"/>
    <cellStyle name="40% - Accent4 4 2" xfId="2852"/>
    <cellStyle name="40% - Accent4 5" xfId="177"/>
    <cellStyle name="40% - Accent4 5 2" xfId="2853"/>
    <cellStyle name="40% - Accent4 6" xfId="178"/>
    <cellStyle name="40% - Accent4 6 2" xfId="2854"/>
    <cellStyle name="40% - Accent4 7" xfId="179"/>
    <cellStyle name="40% - Accent4 7 2" xfId="2855"/>
    <cellStyle name="40% - Accent4 8" xfId="180"/>
    <cellStyle name="40% - Accent4 8 2" xfId="2856"/>
    <cellStyle name="40% - Accent4 9" xfId="181"/>
    <cellStyle name="40% - Accent4 9 2" xfId="2857"/>
    <cellStyle name="40% - Accent5" xfId="182" builtinId="47" customBuiltin="1"/>
    <cellStyle name="40% - Accent5 10" xfId="183"/>
    <cellStyle name="40% - Accent5 10 2" xfId="2859"/>
    <cellStyle name="40% - Accent5 11" xfId="184"/>
    <cellStyle name="40% - Accent5 11 2" xfId="2860"/>
    <cellStyle name="40% - Accent5 12" xfId="185"/>
    <cellStyle name="40% - Accent5 12 2" xfId="2861"/>
    <cellStyle name="40% - Accent5 13" xfId="186"/>
    <cellStyle name="40% - Accent5 13 2" xfId="2862"/>
    <cellStyle name="40% - Accent5 14" xfId="187"/>
    <cellStyle name="40% - Accent5 14 2" xfId="2863"/>
    <cellStyle name="40% - Accent5 15" xfId="188"/>
    <cellStyle name="40% - Accent5 15 2" xfId="2864"/>
    <cellStyle name="40% - Accent5 16" xfId="189"/>
    <cellStyle name="40% - Accent5 16 2" xfId="2865"/>
    <cellStyle name="40% - Accent5 17" xfId="2858"/>
    <cellStyle name="40% - Accent5 2" xfId="190"/>
    <cellStyle name="40% - Accent5 2 2" xfId="191"/>
    <cellStyle name="40% - Accent5 2 2 2" xfId="2867"/>
    <cellStyle name="40% - Accent5 2 3" xfId="192"/>
    <cellStyle name="40% - Accent5 2 3 2" xfId="2868"/>
    <cellStyle name="40% - Accent5 2 4" xfId="2866"/>
    <cellStyle name="40% - Accent5 3" xfId="193"/>
    <cellStyle name="40% - Accent5 3 2" xfId="2869"/>
    <cellStyle name="40% - Accent5 4" xfId="194"/>
    <cellStyle name="40% - Accent5 4 2" xfId="2870"/>
    <cellStyle name="40% - Accent5 5" xfId="195"/>
    <cellStyle name="40% - Accent5 5 2" xfId="2871"/>
    <cellStyle name="40% - Accent5 6" xfId="196"/>
    <cellStyle name="40% - Accent5 6 2" xfId="2872"/>
    <cellStyle name="40% - Accent5 7" xfId="197"/>
    <cellStyle name="40% - Accent5 7 2" xfId="2873"/>
    <cellStyle name="40% - Accent5 8" xfId="198"/>
    <cellStyle name="40% - Accent5 8 2" xfId="2874"/>
    <cellStyle name="40% - Accent5 9" xfId="199"/>
    <cellStyle name="40% - Accent5 9 2" xfId="2875"/>
    <cellStyle name="40% - Accent6" xfId="200" builtinId="51" customBuiltin="1"/>
    <cellStyle name="40% - Accent6 10" xfId="201"/>
    <cellStyle name="40% - Accent6 10 2" xfId="2877"/>
    <cellStyle name="40% - Accent6 11" xfId="202"/>
    <cellStyle name="40% - Accent6 11 2" xfId="2878"/>
    <cellStyle name="40% - Accent6 12" xfId="203"/>
    <cellStyle name="40% - Accent6 12 2" xfId="2879"/>
    <cellStyle name="40% - Accent6 13" xfId="204"/>
    <cellStyle name="40% - Accent6 13 2" xfId="2880"/>
    <cellStyle name="40% - Accent6 14" xfId="205"/>
    <cellStyle name="40% - Accent6 14 2" xfId="2881"/>
    <cellStyle name="40% - Accent6 15" xfId="206"/>
    <cellStyle name="40% - Accent6 15 2" xfId="2882"/>
    <cellStyle name="40% - Accent6 16" xfId="207"/>
    <cellStyle name="40% - Accent6 16 2" xfId="2883"/>
    <cellStyle name="40% - Accent6 17" xfId="2876"/>
    <cellStyle name="40% - Accent6 2" xfId="208"/>
    <cellStyle name="40% - Accent6 2 2" xfId="209"/>
    <cellStyle name="40% - Accent6 2 2 2" xfId="2885"/>
    <cellStyle name="40% - Accent6 2 3" xfId="210"/>
    <cellStyle name="40% - Accent6 2 3 2" xfId="2886"/>
    <cellStyle name="40% - Accent6 2 4" xfId="2884"/>
    <cellStyle name="40% - Accent6 3" xfId="211"/>
    <cellStyle name="40% - Accent6 3 2" xfId="2887"/>
    <cellStyle name="40% - Accent6 4" xfId="212"/>
    <cellStyle name="40% - Accent6 4 2" xfId="2888"/>
    <cellStyle name="40% - Accent6 5" xfId="213"/>
    <cellStyle name="40% - Accent6 5 2" xfId="2889"/>
    <cellStyle name="40% - Accent6 6" xfId="214"/>
    <cellStyle name="40% - Accent6 6 2" xfId="2890"/>
    <cellStyle name="40% - Accent6 7" xfId="215"/>
    <cellStyle name="40% - Accent6 7 2" xfId="2891"/>
    <cellStyle name="40% - Accent6 8" xfId="216"/>
    <cellStyle name="40% - Accent6 8 2" xfId="2892"/>
    <cellStyle name="40% - Accent6 9" xfId="217"/>
    <cellStyle name="40% - Accent6 9 2" xfId="2893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3680"/>
    <cellStyle name="Comma [0] 10 2 2 2 3" xfId="3721"/>
    <cellStyle name="Comma [0] 10 3" xfId="530"/>
    <cellStyle name="Comma [0] 10 3 2" xfId="2896"/>
    <cellStyle name="Comma [0] 10 4" xfId="531"/>
    <cellStyle name="Comma [0] 10 4 2" xfId="2897"/>
    <cellStyle name="Comma [0] 10 5" xfId="2895"/>
    <cellStyle name="Comma [0] 11" xfId="532"/>
    <cellStyle name="Comma [0] 11 2" xfId="533"/>
    <cellStyle name="Comma [0] 11 2 2" xfId="534"/>
    <cellStyle name="Comma [0] 11 2 2 2" xfId="2900"/>
    <cellStyle name="Comma [0] 11 2 3" xfId="2899"/>
    <cellStyle name="Comma [0] 11 3" xfId="535"/>
    <cellStyle name="Comma [0] 11 3 2" xfId="2901"/>
    <cellStyle name="Comma [0] 11 4" xfId="2898"/>
    <cellStyle name="Comma [0] 12" xfId="536"/>
    <cellStyle name="Comma [0] 12 2" xfId="537"/>
    <cellStyle name="Comma [0] 12 2 2" xfId="538"/>
    <cellStyle name="Comma [0] 12 2 2 2" xfId="2904"/>
    <cellStyle name="Comma [0] 12 2 3" xfId="2903"/>
    <cellStyle name="Comma [0] 12 3" xfId="539"/>
    <cellStyle name="Comma [0] 12 3 2" xfId="540"/>
    <cellStyle name="Comma [0] 12 3 2 2" xfId="2906"/>
    <cellStyle name="Comma [0] 12 3 3" xfId="2905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2908"/>
    <cellStyle name="Comma [0] 14 2 3" xfId="2907"/>
    <cellStyle name="Comma [0] 14 3" xfId="546"/>
    <cellStyle name="Comma [0] 15" xfId="547"/>
    <cellStyle name="Comma [0] 15 2" xfId="548"/>
    <cellStyle name="Comma [0] 15 2 2" xfId="549"/>
    <cellStyle name="Comma [0] 15 2 2 2" xfId="2911"/>
    <cellStyle name="Comma [0] 15 2 3" xfId="2910"/>
    <cellStyle name="Comma [0] 15 3" xfId="2909"/>
    <cellStyle name="Comma [0] 15_Book2" xfId="550"/>
    <cellStyle name="Comma [0] 16" xfId="551"/>
    <cellStyle name="Comma [0] 16 2" xfId="2912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2915"/>
    <cellStyle name="Comma [0] 18 2 3" xfId="2914"/>
    <cellStyle name="Comma [0] 18 3" xfId="557"/>
    <cellStyle name="Comma [0] 18 3 2" xfId="2916"/>
    <cellStyle name="Comma [0] 18 4" xfId="2913"/>
    <cellStyle name="Comma [0] 19" xfId="558"/>
    <cellStyle name="Comma [0] 19 2" xfId="559"/>
    <cellStyle name="Comma [0] 19 2 2" xfId="560"/>
    <cellStyle name="Comma [0] 19 2 2 2" xfId="2919"/>
    <cellStyle name="Comma [0] 19 2 3" xfId="2918"/>
    <cellStyle name="Comma [0] 19 3" xfId="561"/>
    <cellStyle name="Comma [0] 19 3 2" xfId="2920"/>
    <cellStyle name="Comma [0] 19 4" xfId="2917"/>
    <cellStyle name="Comma [0] 2" xfId="562"/>
    <cellStyle name="Comma [0] 2 10" xfId="563"/>
    <cellStyle name="Comma [0] 2 10 2" xfId="564"/>
    <cellStyle name="Comma [0] 2 10 2 2" xfId="2923"/>
    <cellStyle name="Comma [0] 2 10 3" xfId="565"/>
    <cellStyle name="Comma [0] 2 10 3 2" xfId="2924"/>
    <cellStyle name="Comma [0] 2 10 4" xfId="2922"/>
    <cellStyle name="Comma [0] 2 11" xfId="566"/>
    <cellStyle name="Comma [0] 2 11 2" xfId="2925"/>
    <cellStyle name="Comma [0] 2 12" xfId="567"/>
    <cellStyle name="Comma [0] 2 12 2" xfId="2926"/>
    <cellStyle name="Comma [0] 2 13" xfId="2921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2934"/>
    <cellStyle name="Comma [0] 2 2 2 2 2 2 2 2 3" xfId="2933"/>
    <cellStyle name="Comma [0] 2 2 2 2 2 2 2 3" xfId="576"/>
    <cellStyle name="Comma [0] 2 2 2 2 2 2 2 3 2" xfId="577"/>
    <cellStyle name="Comma [0] 2 2 2 2 2 2 2 3 2 2" xfId="2936"/>
    <cellStyle name="Comma [0] 2 2 2 2 2 2 2 3 3" xfId="2935"/>
    <cellStyle name="Comma [0] 2 2 2 2 2 2 2 4" xfId="2932"/>
    <cellStyle name="Comma [0] 2 2 2 2 2 2 3" xfId="578"/>
    <cellStyle name="Comma [0] 2 2 2 2 2 2 3 2" xfId="2937"/>
    <cellStyle name="Comma [0] 2 2 2 2 2 2 4" xfId="579"/>
    <cellStyle name="Comma [0] 2 2 2 2 2 2 4 2" xfId="2938"/>
    <cellStyle name="Comma [0] 2 2 2 2 2 2 5" xfId="2931"/>
    <cellStyle name="Comma [0] 2 2 2 2 2 3" xfId="580"/>
    <cellStyle name="Comma [0] 2 2 2 2 2 3 2" xfId="581"/>
    <cellStyle name="Comma [0] 2 2 2 2 2 3 2 2" xfId="2940"/>
    <cellStyle name="Comma [0] 2 2 2 2 2 3 3" xfId="2939"/>
    <cellStyle name="Comma [0] 2 2 2 2 2 4" xfId="582"/>
    <cellStyle name="Comma [0] 2 2 2 2 2 4 2" xfId="583"/>
    <cellStyle name="Comma [0] 2 2 2 2 2 4 2 2" xfId="2942"/>
    <cellStyle name="Comma [0] 2 2 2 2 2 4 3" xfId="2941"/>
    <cellStyle name="Comma [0] 2 2 2 2 2 5" xfId="2930"/>
    <cellStyle name="Comma [0] 2 2 2 2 3" xfId="584"/>
    <cellStyle name="Comma [0] 2 2 2 2 3 2" xfId="2943"/>
    <cellStyle name="Comma [0] 2 2 2 2 4" xfId="585"/>
    <cellStyle name="Comma [0] 2 2 2 2 4 2" xfId="2944"/>
    <cellStyle name="Comma [0] 2 2 2 2 5" xfId="586"/>
    <cellStyle name="Comma [0] 2 2 2 2 5 2" xfId="2945"/>
    <cellStyle name="Comma [0] 2 2 2 2 6" xfId="2929"/>
    <cellStyle name="Comma [0] 2 2 2 3" xfId="587"/>
    <cellStyle name="Comma [0] 2 2 2 3 2" xfId="588"/>
    <cellStyle name="Comma [0] 2 2 2 3 2 2" xfId="2947"/>
    <cellStyle name="Comma [0] 2 2 2 3 3" xfId="2946"/>
    <cellStyle name="Comma [0] 2 2 2 4" xfId="589"/>
    <cellStyle name="Comma [0] 2 2 2 4 2" xfId="590"/>
    <cellStyle name="Comma [0] 2 2 2 4 2 2" xfId="2949"/>
    <cellStyle name="Comma [0] 2 2 2 4 3" xfId="2948"/>
    <cellStyle name="Comma [0] 2 2 2 5" xfId="591"/>
    <cellStyle name="Comma [0] 2 2 2 5 2" xfId="592"/>
    <cellStyle name="Comma [0] 2 2 2 5 2 2" xfId="2951"/>
    <cellStyle name="Comma [0] 2 2 2 5 3" xfId="2950"/>
    <cellStyle name="Comma [0] 2 2 2 6" xfId="593"/>
    <cellStyle name="Comma [0] 2 2 2 6 2" xfId="2952"/>
    <cellStyle name="Comma [0] 2 2 2 7" xfId="2928"/>
    <cellStyle name="Comma [0] 2 2 3" xfId="594"/>
    <cellStyle name="Comma [0] 2 2 3 2" xfId="2953"/>
    <cellStyle name="Comma [0] 2 2 4" xfId="595"/>
    <cellStyle name="Comma [0] 2 2 4 2" xfId="2954"/>
    <cellStyle name="Comma [0] 2 2 5" xfId="596"/>
    <cellStyle name="Comma [0] 2 2 5 2" xfId="2955"/>
    <cellStyle name="Comma [0] 2 2 6" xfId="597"/>
    <cellStyle name="Comma [0] 2 2 6 2" xfId="598"/>
    <cellStyle name="Comma [0] 2 2 6 2 2" xfId="2957"/>
    <cellStyle name="Comma [0] 2 2 6 3" xfId="2956"/>
    <cellStyle name="Comma [0] 2 2 7" xfId="2927"/>
    <cellStyle name="Comma [0] 2 3" xfId="599"/>
    <cellStyle name="Comma [0] 2 3 2" xfId="600"/>
    <cellStyle name="Comma [0] 2 3 2 2" xfId="601"/>
    <cellStyle name="Comma [0] 2 3 2 2 2" xfId="602"/>
    <cellStyle name="Comma [0] 2 3 2 2 2 2" xfId="2961"/>
    <cellStyle name="Comma [0] 2 3 2 2 3" xfId="603"/>
    <cellStyle name="Comma [0] 2 3 2 2 3 2" xfId="2962"/>
    <cellStyle name="Comma [0] 2 3 2 2 4" xfId="604"/>
    <cellStyle name="Comma [0] 2 3 2 2 4 2" xfId="2963"/>
    <cellStyle name="Comma [0] 2 3 2 2 5" xfId="2960"/>
    <cellStyle name="Comma [0] 2 3 2 3" xfId="605"/>
    <cellStyle name="Comma [0] 2 3 2 3 2" xfId="2964"/>
    <cellStyle name="Comma [0] 2 3 2 4" xfId="606"/>
    <cellStyle name="Comma [0] 2 3 2 4 2" xfId="2965"/>
    <cellStyle name="Comma [0] 2 3 2 5" xfId="607"/>
    <cellStyle name="Comma [0] 2 3 2 5 2" xfId="2966"/>
    <cellStyle name="Comma [0] 2 3 2 6" xfId="608"/>
    <cellStyle name="Comma [0] 2 3 2 6 2" xfId="2967"/>
    <cellStyle name="Comma [0] 2 3 2 7" xfId="2959"/>
    <cellStyle name="Comma [0] 2 3 3" xfId="609"/>
    <cellStyle name="Comma [0] 2 3 3 2" xfId="2968"/>
    <cellStyle name="Comma [0] 2 3 4" xfId="610"/>
    <cellStyle name="Comma [0] 2 3 4 2" xfId="2969"/>
    <cellStyle name="Comma [0] 2 3 5" xfId="611"/>
    <cellStyle name="Comma [0] 2 3 5 2" xfId="2970"/>
    <cellStyle name="Comma [0] 2 3 6" xfId="612"/>
    <cellStyle name="Comma [0] 2 3 6 2" xfId="2971"/>
    <cellStyle name="Comma [0] 2 3 7" xfId="613"/>
    <cellStyle name="Comma [0] 2 3 7 2" xfId="2972"/>
    <cellStyle name="Comma [0] 2 3 8" xfId="614"/>
    <cellStyle name="Comma [0] 2 3 8 2" xfId="2973"/>
    <cellStyle name="Comma [0] 2 3 9" xfId="2958"/>
    <cellStyle name="Comma [0] 2 4" xfId="615"/>
    <cellStyle name="Comma [0] 2 4 2" xfId="616"/>
    <cellStyle name="Comma [0] 2 4 2 2" xfId="2974"/>
    <cellStyle name="Comma [0] 2 4 3" xfId="617"/>
    <cellStyle name="Comma [0] 2 4 3 2" xfId="2975"/>
    <cellStyle name="Comma [0] 2 4 4" xfId="618"/>
    <cellStyle name="Comma [0] 2 4 4 2" xfId="2976"/>
    <cellStyle name="Comma [0] 2 4 5" xfId="619"/>
    <cellStyle name="Comma [0] 2 4 5 2" xfId="620"/>
    <cellStyle name="Comma [0] 2 4 5 2 2" xfId="2978"/>
    <cellStyle name="Comma [0] 2 4 5 3" xfId="2977"/>
    <cellStyle name="Comma [0] 2 4 6" xfId="621"/>
    <cellStyle name="Comma [0] 2 5" xfId="622"/>
    <cellStyle name="Comma [0] 2 5 2" xfId="623"/>
    <cellStyle name="Comma [0] 2 5 2 2" xfId="2980"/>
    <cellStyle name="Comma [0] 2 5 3" xfId="624"/>
    <cellStyle name="Comma [0] 2 5 3 2" xfId="2981"/>
    <cellStyle name="Comma [0] 2 5 4" xfId="625"/>
    <cellStyle name="Comma [0] 2 5 4 2" xfId="2982"/>
    <cellStyle name="Comma [0] 2 5 5" xfId="2979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88"/>
    <cellStyle name="Comma [0] 2 6 2 2 2 2 3" xfId="632"/>
    <cellStyle name="Comma [0] 2 6 2 2 2 2 3 2" xfId="2989"/>
    <cellStyle name="Comma [0] 2 6 2 2 2 2 4" xfId="633"/>
    <cellStyle name="Comma [0] 2 6 2 2 2 2 4 2" xfId="2990"/>
    <cellStyle name="Comma [0] 2 6 2 2 2 2 5" xfId="634"/>
    <cellStyle name="Comma [0] 2 6 2 2 2 2 5 2" xfId="2991"/>
    <cellStyle name="Comma [0] 2 6 2 2 2 2 6" xfId="2987"/>
    <cellStyle name="Comma [0] 2 6 2 2 2 3" xfId="635"/>
    <cellStyle name="Comma [0] 2 6 2 2 2 3 2" xfId="2992"/>
    <cellStyle name="Comma [0] 2 6 2 2 2 4" xfId="636"/>
    <cellStyle name="Comma [0] 2 6 2 2 2 4 2" xfId="2993"/>
    <cellStyle name="Comma [0] 2 6 2 2 2 5" xfId="637"/>
    <cellStyle name="Comma [0] 2 6 2 2 2 5 2" xfId="2994"/>
    <cellStyle name="Comma [0] 2 6 2 2 2 6" xfId="2986"/>
    <cellStyle name="Comma [0] 2 6 2 2 3" xfId="638"/>
    <cellStyle name="Comma [0] 2 6 2 2 3 2" xfId="2995"/>
    <cellStyle name="Comma [0] 2 6 2 2 4" xfId="639"/>
    <cellStyle name="Comma [0] 2 6 2 2 4 2" xfId="2996"/>
    <cellStyle name="Comma [0] 2 6 2 2 5" xfId="640"/>
    <cellStyle name="Comma [0] 2 6 2 2 5 2" xfId="2997"/>
    <cellStyle name="Comma [0] 2 6 2 2 6" xfId="2985"/>
    <cellStyle name="Comma [0] 2 6 2 3" xfId="641"/>
    <cellStyle name="Comma [0] 2 6 2 3 2" xfId="2998"/>
    <cellStyle name="Comma [0] 2 6 2 4" xfId="642"/>
    <cellStyle name="Comma [0] 2 6 2 4 2" xfId="2999"/>
    <cellStyle name="Comma [0] 2 6 2 5" xfId="643"/>
    <cellStyle name="Comma [0] 2 6 2 5 2" xfId="3000"/>
    <cellStyle name="Comma [0] 2 6 2 6" xfId="2984"/>
    <cellStyle name="Comma [0] 2 6 3" xfId="644"/>
    <cellStyle name="Comma [0] 2 6 3 2" xfId="3001"/>
    <cellStyle name="Comma [0] 2 6 4" xfId="645"/>
    <cellStyle name="Comma [0] 2 6 4 2" xfId="3002"/>
    <cellStyle name="Comma [0] 2 6 5" xfId="646"/>
    <cellStyle name="Comma [0] 2 6 5 2" xfId="3003"/>
    <cellStyle name="Comma [0] 2 6 6" xfId="2983"/>
    <cellStyle name="Comma [0] 2 7" xfId="647"/>
    <cellStyle name="Comma [0] 2 7 2" xfId="648"/>
    <cellStyle name="Comma [0] 2 7 2 2" xfId="3005"/>
    <cellStyle name="Comma [0] 2 7 3" xfId="3004"/>
    <cellStyle name="Comma [0] 2 8" xfId="649"/>
    <cellStyle name="Comma [0] 2 8 2" xfId="3006"/>
    <cellStyle name="Comma [0] 2 9" xfId="650"/>
    <cellStyle name="Comma [0] 2 9 2" xfId="3007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3008"/>
    <cellStyle name="Comma [0] 23" xfId="656"/>
    <cellStyle name="Comma [0] 23 2" xfId="3009"/>
    <cellStyle name="Comma [0] 24" xfId="657"/>
    <cellStyle name="Comma [0] 24 2" xfId="658"/>
    <cellStyle name="Comma [0] 24 2 2" xfId="659"/>
    <cellStyle name="Comma [0] 24 2 2 2" xfId="3012"/>
    <cellStyle name="Comma [0] 24 2 3" xfId="3011"/>
    <cellStyle name="Comma [0] 24 3" xfId="660"/>
    <cellStyle name="Comma [0] 24 3 2" xfId="3013"/>
    <cellStyle name="Comma [0] 24 4" xfId="3010"/>
    <cellStyle name="Comma [0] 25" xfId="661"/>
    <cellStyle name="Comma [0] 25 2" xfId="3014"/>
    <cellStyle name="Comma [0] 26" xfId="662"/>
    <cellStyle name="Comma [0] 26 2" xfId="3015"/>
    <cellStyle name="Comma [0] 27" xfId="663"/>
    <cellStyle name="Comma [0] 27 2" xfId="664"/>
    <cellStyle name="Comma [0] 27 2 2" xfId="3017"/>
    <cellStyle name="Comma [0] 27 3" xfId="3016"/>
    <cellStyle name="Comma [0] 3" xfId="665"/>
    <cellStyle name="Comma [0] 3 2" xfId="666"/>
    <cellStyle name="Comma [0] 3 2 2" xfId="667"/>
    <cellStyle name="Comma [0] 3 2 2 2" xfId="3020"/>
    <cellStyle name="Comma [0] 3 2 3" xfId="668"/>
    <cellStyle name="Comma [0] 3 2 3 2" xfId="3021"/>
    <cellStyle name="Comma [0] 3 2 4" xfId="3019"/>
    <cellStyle name="Comma [0] 3 3" xfId="669"/>
    <cellStyle name="Comma [0] 3 3 2" xfId="3022"/>
    <cellStyle name="Comma [0] 3 4" xfId="3018"/>
    <cellStyle name="Comma [0] 32" xfId="670"/>
    <cellStyle name="Comma [0] 32 2" xfId="671"/>
    <cellStyle name="Comma [0] 32 2 2" xfId="3024"/>
    <cellStyle name="Comma [0] 32 3" xfId="3023"/>
    <cellStyle name="Comma [0] 35" xfId="672"/>
    <cellStyle name="Comma [0] 35 2" xfId="3025"/>
    <cellStyle name="Comma [0] 4" xfId="673"/>
    <cellStyle name="Comma [0] 4 2" xfId="674"/>
    <cellStyle name="Comma [0] 4 2 2" xfId="675"/>
    <cellStyle name="Comma [0] 4 2 2 2" xfId="3028"/>
    <cellStyle name="Comma [0] 4 2 3" xfId="3027"/>
    <cellStyle name="Comma [0] 4 3" xfId="676"/>
    <cellStyle name="Comma [0] 4 3 2" xfId="677"/>
    <cellStyle name="Comma [0] 4 3 2 2" xfId="3030"/>
    <cellStyle name="Comma [0] 4 3 3" xfId="3029"/>
    <cellStyle name="Comma [0] 4 4" xfId="678"/>
    <cellStyle name="Comma [0] 4 4 2" xfId="679"/>
    <cellStyle name="Comma [0] 4 5" xfId="680"/>
    <cellStyle name="Comma [0] 4 5 2" xfId="3031"/>
    <cellStyle name="Comma [0] 4 6" xfId="681"/>
    <cellStyle name="Comma [0] 4 6 2" xfId="3032"/>
    <cellStyle name="Comma [0] 4 7" xfId="3026"/>
    <cellStyle name="Comma [0] 5" xfId="682"/>
    <cellStyle name="Comma [0] 5 2" xfId="683"/>
    <cellStyle name="Comma [0] 5 2 2" xfId="3034"/>
    <cellStyle name="Comma [0] 5 3" xfId="684"/>
    <cellStyle name="Comma [0] 5 3 2" xfId="3035"/>
    <cellStyle name="Comma [0] 5 4" xfId="3033"/>
    <cellStyle name="Comma [0] 6" xfId="685"/>
    <cellStyle name="Comma [0] 6 2" xfId="686"/>
    <cellStyle name="Comma [0] 6 2 2" xfId="3037"/>
    <cellStyle name="Comma [0] 6 3" xfId="687"/>
    <cellStyle name="Comma [0] 6 3 2" xfId="688"/>
    <cellStyle name="Comma [0] 6 3 2 2" xfId="3039"/>
    <cellStyle name="Comma [0] 6 3 3" xfId="3038"/>
    <cellStyle name="Comma [0] 6 4" xfId="3036"/>
    <cellStyle name="Comma [0] 7" xfId="689"/>
    <cellStyle name="Comma [0] 7 2" xfId="690"/>
    <cellStyle name="Comma [0] 7 2 2" xfId="691"/>
    <cellStyle name="Comma [0] 7 2 2 2" xfId="3041"/>
    <cellStyle name="Comma [0] 7 2 3" xfId="3040"/>
    <cellStyle name="Comma [0] 7 3" xfId="692"/>
    <cellStyle name="Comma [0] 8" xfId="693"/>
    <cellStyle name="Comma [0] 8 2" xfId="694"/>
    <cellStyle name="Comma [0] 8 2 2" xfId="695"/>
    <cellStyle name="Comma [0] 8 2 2 2" xfId="3044"/>
    <cellStyle name="Comma [0] 8 2 3" xfId="3043"/>
    <cellStyle name="Comma [0] 8 3" xfId="696"/>
    <cellStyle name="Comma [0] 8 3 2" xfId="697"/>
    <cellStyle name="Comma [0] 8 3 2 2" xfId="3046"/>
    <cellStyle name="Comma [0] 8 3 3" xfId="3045"/>
    <cellStyle name="Comma [0] 8 4" xfId="698"/>
    <cellStyle name="Comma [0] 8 4 2" xfId="3047"/>
    <cellStyle name="Comma [0] 8 5" xfId="3042"/>
    <cellStyle name="Comma [0] 9" xfId="699"/>
    <cellStyle name="Comma [0] 9 2" xfId="700"/>
    <cellStyle name="Comma [0] 9 2 2" xfId="701"/>
    <cellStyle name="Comma [0] 9 2 2 2" xfId="3050"/>
    <cellStyle name="Comma [0] 9 2 3" xfId="3049"/>
    <cellStyle name="Comma [0] 9 3" xfId="702"/>
    <cellStyle name="Comma [0] 9 3 2" xfId="703"/>
    <cellStyle name="Comma [0] 9 3 2 2" xfId="3052"/>
    <cellStyle name="Comma [0] 9 3 3" xfId="3051"/>
    <cellStyle name="Comma [0] 9 4" xfId="3048"/>
    <cellStyle name="Comma [0] 90" xfId="704"/>
    <cellStyle name="Comma [0] 90 2" xfId="705"/>
    <cellStyle name="Comma [0] 90 2 2" xfId="3054"/>
    <cellStyle name="Comma [0] 90 3" xfId="3053"/>
    <cellStyle name="Comma [0] 91" xfId="706"/>
    <cellStyle name="Comma [0] 91 2" xfId="707"/>
    <cellStyle name="Comma [0] 91 2 2" xfId="3056"/>
    <cellStyle name="Comma [0] 91 3" xfId="3055"/>
    <cellStyle name="Comma [0] 93" xfId="708"/>
    <cellStyle name="Comma [0] 93 2" xfId="709"/>
    <cellStyle name="Comma [0] 93 2 2" xfId="3058"/>
    <cellStyle name="Comma [0] 93 3" xfId="3057"/>
    <cellStyle name="Comma [0] 94" xfId="710"/>
    <cellStyle name="Comma [0] 94 2" xfId="711"/>
    <cellStyle name="Comma [0] 94 2 2" xfId="3060"/>
    <cellStyle name="Comma [0] 94 3" xfId="305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063"/>
    <cellStyle name="Comma 10 2 2 3" xfId="3062"/>
    <cellStyle name="Comma 10 2 3" xfId="718"/>
    <cellStyle name="Comma 10 2 3 2" xfId="3064"/>
    <cellStyle name="Comma 10 2 4" xfId="3061"/>
    <cellStyle name="Comma 10 3" xfId="719"/>
    <cellStyle name="Comma 10 3 2" xfId="720"/>
    <cellStyle name="Comma 10 3 2 2" xfId="3066"/>
    <cellStyle name="Comma 10 3 3" xfId="3065"/>
    <cellStyle name="Comma 10 4" xfId="721"/>
    <cellStyle name="Comma 10 4 2" xfId="722"/>
    <cellStyle name="Comma 10 4 2 2" xfId="3068"/>
    <cellStyle name="Comma 10 4 3" xfId="3067"/>
    <cellStyle name="Comma 10 5" xfId="723"/>
    <cellStyle name="Comma 10 5 2" xfId="724"/>
    <cellStyle name="Comma 10 5 2 2" xfId="3070"/>
    <cellStyle name="Comma 10 5 3" xfId="3069"/>
    <cellStyle name="Comma 10 6" xfId="725"/>
    <cellStyle name="Comma 10 6 2" xfId="726"/>
    <cellStyle name="Comma 10 6 2 2" xfId="3072"/>
    <cellStyle name="Comma 10 6 3" xfId="3071"/>
    <cellStyle name="Comma 10 7" xfId="727"/>
    <cellStyle name="Comma 10 7 2" xfId="3073"/>
    <cellStyle name="Comma 10 8" xfId="728"/>
    <cellStyle name="Comma 11" xfId="729"/>
    <cellStyle name="Comma 11 2" xfId="730"/>
    <cellStyle name="Comma 11 2 2" xfId="3075"/>
    <cellStyle name="Comma 11 3" xfId="3074"/>
    <cellStyle name="Comma 12" xfId="731"/>
    <cellStyle name="Comma 12 2" xfId="732"/>
    <cellStyle name="Comma 12 2 2" xfId="733"/>
    <cellStyle name="Comma 12 2 2 2" xfId="3078"/>
    <cellStyle name="Comma 12 2 3" xfId="3077"/>
    <cellStyle name="Comma 12 3" xfId="734"/>
    <cellStyle name="Comma 12 3 2" xfId="735"/>
    <cellStyle name="Comma 12 3 2 2" xfId="3080"/>
    <cellStyle name="Comma 12 3 3" xfId="3079"/>
    <cellStyle name="Comma 12 4" xfId="736"/>
    <cellStyle name="Comma 12 4 2" xfId="737"/>
    <cellStyle name="Comma 12 4 2 2" xfId="3082"/>
    <cellStyle name="Comma 12 4 3" xfId="3081"/>
    <cellStyle name="Comma 12 5" xfId="738"/>
    <cellStyle name="Comma 12 5 2" xfId="739"/>
    <cellStyle name="Comma 12 5 2 2" xfId="3084"/>
    <cellStyle name="Comma 12 5 3" xfId="3083"/>
    <cellStyle name="Comma 12 6" xfId="740"/>
    <cellStyle name="Comma 12 6 2" xfId="741"/>
    <cellStyle name="Comma 12 6 2 2" xfId="3086"/>
    <cellStyle name="Comma 12 6 3" xfId="3085"/>
    <cellStyle name="Comma 12 7" xfId="742"/>
    <cellStyle name="Comma 12 7 2" xfId="3087"/>
    <cellStyle name="Comma 12 8" xfId="3076"/>
    <cellStyle name="Comma 13" xfId="743"/>
    <cellStyle name="Comma 13 2" xfId="744"/>
    <cellStyle name="Comma 13 2 2" xfId="745"/>
    <cellStyle name="Comma 13 2 2 2" xfId="3090"/>
    <cellStyle name="Comma 13 2 3" xfId="3089"/>
    <cellStyle name="Comma 13 3" xfId="746"/>
    <cellStyle name="Comma 13 3 2" xfId="3091"/>
    <cellStyle name="Comma 13 4" xfId="3088"/>
    <cellStyle name="Comma 14" xfId="747"/>
    <cellStyle name="Comma 14 2" xfId="748"/>
    <cellStyle name="Comma 14 2 2" xfId="749"/>
    <cellStyle name="Comma 14 2 2 2" xfId="750"/>
    <cellStyle name="Comma 14 2 2 2 2" xfId="3095"/>
    <cellStyle name="Comma 14 2 2 3" xfId="3094"/>
    <cellStyle name="Comma 14 2 3" xfId="751"/>
    <cellStyle name="Comma 14 2 3 2" xfId="3096"/>
    <cellStyle name="Comma 14 2 4" xfId="3093"/>
    <cellStyle name="Comma 14 3" xfId="752"/>
    <cellStyle name="Comma 14 3 2" xfId="3097"/>
    <cellStyle name="Comma 14 4" xfId="3092"/>
    <cellStyle name="Comma 15" xfId="753"/>
    <cellStyle name="Comma 15 2" xfId="754"/>
    <cellStyle name="Comma 15 2 2" xfId="755"/>
    <cellStyle name="Comma 15 2 2 2" xfId="3100"/>
    <cellStyle name="Comma 15 2 3" xfId="3099"/>
    <cellStyle name="Comma 15 3" xfId="756"/>
    <cellStyle name="Comma 15 3 2" xfId="757"/>
    <cellStyle name="Comma 15 3 2 2" xfId="3102"/>
    <cellStyle name="Comma 15 3 3" xfId="3101"/>
    <cellStyle name="Comma 15 4" xfId="758"/>
    <cellStyle name="Comma 15 4 2" xfId="759"/>
    <cellStyle name="Comma 15 4 2 2" xfId="3104"/>
    <cellStyle name="Comma 15 4 3" xfId="3103"/>
    <cellStyle name="Comma 15 5" xfId="760"/>
    <cellStyle name="Comma 15 5 2" xfId="3105"/>
    <cellStyle name="Comma 15 6" xfId="3098"/>
    <cellStyle name="Comma 16" xfId="761"/>
    <cellStyle name="Comma 16 2" xfId="762"/>
    <cellStyle name="Comma 16 2 2" xfId="3107"/>
    <cellStyle name="Comma 16 3" xfId="3106"/>
    <cellStyle name="Comma 17" xfId="763"/>
    <cellStyle name="Comma 17 2" xfId="764"/>
    <cellStyle name="Comma 17 2 2" xfId="765"/>
    <cellStyle name="Comma 17 2 2 2" xfId="3110"/>
    <cellStyle name="Comma 17 2 3" xfId="3109"/>
    <cellStyle name="Comma 17 3" xfId="3108"/>
    <cellStyle name="Comma 18" xfId="766"/>
    <cellStyle name="Comma 18 2" xfId="767"/>
    <cellStyle name="Comma 18 2 2" xfId="768"/>
    <cellStyle name="Comma 18 2 2 2" xfId="3113"/>
    <cellStyle name="Comma 18 2 3" xfId="3112"/>
    <cellStyle name="Comma 18 3" xfId="769"/>
    <cellStyle name="Comma 18 3 2" xfId="3114"/>
    <cellStyle name="Comma 18 4" xfId="3111"/>
    <cellStyle name="Comma 19" xfId="770"/>
    <cellStyle name="Comma 19 2" xfId="771"/>
    <cellStyle name="Comma 19 2 2" xfId="3116"/>
    <cellStyle name="Comma 19 3" xfId="772"/>
    <cellStyle name="Comma 19 3 2" xfId="3117"/>
    <cellStyle name="Comma 19 4" xfId="773"/>
    <cellStyle name="Comma 19 4 2" xfId="3118"/>
    <cellStyle name="Comma 19 5" xfId="774"/>
    <cellStyle name="Comma 19 5 2" xfId="3119"/>
    <cellStyle name="Comma 19 6" xfId="3115"/>
    <cellStyle name="Comma 2" xfId="775"/>
    <cellStyle name="Comma 2 10" xfId="776"/>
    <cellStyle name="Comma 2 10 2" xfId="777"/>
    <cellStyle name="Comma 2 10 2 2" xfId="3122"/>
    <cellStyle name="Comma 2 10 3" xfId="3121"/>
    <cellStyle name="Comma 2 11" xfId="778"/>
    <cellStyle name="Comma 2 11 2" xfId="779"/>
    <cellStyle name="Comma 2 11 2 2" xfId="3124"/>
    <cellStyle name="Comma 2 11 3" xfId="3123"/>
    <cellStyle name="Comma 2 12" xfId="780"/>
    <cellStyle name="Comma 2 12 2" xfId="781"/>
    <cellStyle name="Comma 2 12 2 2" xfId="3126"/>
    <cellStyle name="Comma 2 12 3" xfId="3125"/>
    <cellStyle name="Comma 2 13" xfId="782"/>
    <cellStyle name="Comma 2 13 2" xfId="783"/>
    <cellStyle name="Comma 2 13 2 2" xfId="3128"/>
    <cellStyle name="Comma 2 13 3" xfId="3127"/>
    <cellStyle name="Comma 2 14" xfId="784"/>
    <cellStyle name="Comma 2 14 2" xfId="785"/>
    <cellStyle name="Comma 2 14 2 2" xfId="3130"/>
    <cellStyle name="Comma 2 14 3" xfId="3129"/>
    <cellStyle name="Comma 2 15" xfId="786"/>
    <cellStyle name="Comma 2 15 2" xfId="787"/>
    <cellStyle name="Comma 2 15 2 2" xfId="3132"/>
    <cellStyle name="Comma 2 15 3" xfId="3131"/>
    <cellStyle name="Comma 2 16" xfId="788"/>
    <cellStyle name="Comma 2 16 2" xfId="789"/>
    <cellStyle name="Comma 2 16 2 2" xfId="3134"/>
    <cellStyle name="Comma 2 16 3" xfId="3133"/>
    <cellStyle name="Comma 2 17" xfId="790"/>
    <cellStyle name="Comma 2 17 2" xfId="791"/>
    <cellStyle name="Comma 2 17 2 2" xfId="3136"/>
    <cellStyle name="Comma 2 17 3" xfId="3135"/>
    <cellStyle name="Comma 2 18" xfId="792"/>
    <cellStyle name="Comma 2 18 2" xfId="793"/>
    <cellStyle name="Comma 2 18 2 2" xfId="3138"/>
    <cellStyle name="Comma 2 18 3" xfId="3137"/>
    <cellStyle name="Comma 2 19" xfId="794"/>
    <cellStyle name="Comma 2 19 2" xfId="795"/>
    <cellStyle name="Comma 2 19 2 2" xfId="3140"/>
    <cellStyle name="Comma 2 19 3" xfId="3139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3147"/>
    <cellStyle name="Comma 2 2 2 2 2 2 2 2 3" xfId="3146"/>
    <cellStyle name="Comma 2 2 2 2 2 2 2 3" xfId="804"/>
    <cellStyle name="Comma 2 2 2 2 2 2 2 3 2" xfId="805"/>
    <cellStyle name="Comma 2 2 2 2 2 2 2 3 2 2" xfId="3149"/>
    <cellStyle name="Comma 2 2 2 2 2 2 2 3 3" xfId="3148"/>
    <cellStyle name="Comma 2 2 2 2 2 2 2 4" xfId="3145"/>
    <cellStyle name="Comma 2 2 2 2 2 2 3" xfId="806"/>
    <cellStyle name="Comma 2 2 2 2 2 2 3 2" xfId="3150"/>
    <cellStyle name="Comma 2 2 2 2 2 2 4" xfId="807"/>
    <cellStyle name="Comma 2 2 2 2 2 2 4 2" xfId="3151"/>
    <cellStyle name="Comma 2 2 2 2 2 2 5" xfId="3144"/>
    <cellStyle name="Comma 2 2 2 2 2 3" xfId="808"/>
    <cellStyle name="Comma 2 2 2 2 2 3 2" xfId="809"/>
    <cellStyle name="Comma 2 2 2 2 2 3 2 2" xfId="3153"/>
    <cellStyle name="Comma 2 2 2 2 2 3 3" xfId="3152"/>
    <cellStyle name="Comma 2 2 2 2 2 4" xfId="810"/>
    <cellStyle name="Comma 2 2 2 2 2 4 2" xfId="811"/>
    <cellStyle name="Comma 2 2 2 2 2 4 2 2" xfId="3155"/>
    <cellStyle name="Comma 2 2 2 2 2 4 3" xfId="3154"/>
    <cellStyle name="Comma 2 2 2 2 2 5" xfId="3143"/>
    <cellStyle name="Comma 2 2 2 2 3" xfId="812"/>
    <cellStyle name="Comma 2 2 2 2 3 2" xfId="3156"/>
    <cellStyle name="Comma 2 2 2 2 4" xfId="813"/>
    <cellStyle name="Comma 2 2 2 2 4 2" xfId="3157"/>
    <cellStyle name="Comma 2 2 2 2 5" xfId="814"/>
    <cellStyle name="Comma 2 2 2 2 5 2" xfId="3158"/>
    <cellStyle name="Comma 2 2 2 2 6" xfId="3142"/>
    <cellStyle name="Comma 2 2 2 3" xfId="815"/>
    <cellStyle name="Comma 2 2 2 3 2" xfId="816"/>
    <cellStyle name="Comma 2 2 2 3 2 2" xfId="3160"/>
    <cellStyle name="Comma 2 2 2 3 3" xfId="3159"/>
    <cellStyle name="Comma 2 2 2 4" xfId="817"/>
    <cellStyle name="Comma 2 2 2 4 2" xfId="818"/>
    <cellStyle name="Comma 2 2 2 4 2 2" xfId="3162"/>
    <cellStyle name="Comma 2 2 2 4 3" xfId="3161"/>
    <cellStyle name="Comma 2 2 2 5" xfId="819"/>
    <cellStyle name="Comma 2 2 2 5 2" xfId="820"/>
    <cellStyle name="Comma 2 2 2 5 2 2" xfId="3164"/>
    <cellStyle name="Comma 2 2 2 5 3" xfId="3163"/>
    <cellStyle name="Comma 2 2 2 6" xfId="3141"/>
    <cellStyle name="Comma 2 2 3" xfId="821"/>
    <cellStyle name="Comma 2 2 3 2" xfId="822"/>
    <cellStyle name="Comma 2 2 3 2 2" xfId="3166"/>
    <cellStyle name="Comma 2 2 3 3" xfId="3165"/>
    <cellStyle name="Comma 2 2 4" xfId="823"/>
    <cellStyle name="Comma 2 2 4 2" xfId="3167"/>
    <cellStyle name="Comma 2 2 5" xfId="824"/>
    <cellStyle name="Comma 2 2 5 2" xfId="3168"/>
    <cellStyle name="Comma 2 2 6" xfId="825"/>
    <cellStyle name="Comma 2 2 6 2" xfId="3169"/>
    <cellStyle name="Comma 2 2 7" xfId="826"/>
    <cellStyle name="Comma 2 20" xfId="827"/>
    <cellStyle name="Comma 2 20 2" xfId="828"/>
    <cellStyle name="Comma 2 20 2 2" xfId="3171"/>
    <cellStyle name="Comma 2 20 3" xfId="3170"/>
    <cellStyle name="Comma 2 21" xfId="829"/>
    <cellStyle name="Comma 2 21 2" xfId="830"/>
    <cellStyle name="Comma 2 21 2 2" xfId="3173"/>
    <cellStyle name="Comma 2 21 3" xfId="3172"/>
    <cellStyle name="Comma 2 22" xfId="831"/>
    <cellStyle name="Comma 2 22 2" xfId="832"/>
    <cellStyle name="Comma 2 22 2 2" xfId="3175"/>
    <cellStyle name="Comma 2 22 3" xfId="3174"/>
    <cellStyle name="Comma 2 23" xfId="833"/>
    <cellStyle name="Comma 2 23 2" xfId="834"/>
    <cellStyle name="Comma 2 23 2 2" xfId="3177"/>
    <cellStyle name="Comma 2 23 3" xfId="3176"/>
    <cellStyle name="Comma 2 24" xfId="835"/>
    <cellStyle name="Comma 2 24 2" xfId="836"/>
    <cellStyle name="Comma 2 24 2 2" xfId="3179"/>
    <cellStyle name="Comma 2 24 3" xfId="3178"/>
    <cellStyle name="Comma 2 25" xfId="837"/>
    <cellStyle name="Comma 2 25 2" xfId="838"/>
    <cellStyle name="Comma 2 25 2 2" xfId="3181"/>
    <cellStyle name="Comma 2 25 3" xfId="3180"/>
    <cellStyle name="Comma 2 26" xfId="839"/>
    <cellStyle name="Comma 2 26 2" xfId="840"/>
    <cellStyle name="Comma 2 26 2 2" xfId="3183"/>
    <cellStyle name="Comma 2 26 3" xfId="3182"/>
    <cellStyle name="Comma 2 27" xfId="841"/>
    <cellStyle name="Comma 2 27 2" xfId="842"/>
    <cellStyle name="Comma 2 27 2 2" xfId="3185"/>
    <cellStyle name="Comma 2 27 3" xfId="3184"/>
    <cellStyle name="Comma 2 28" xfId="843"/>
    <cellStyle name="Comma 2 28 2" xfId="844"/>
    <cellStyle name="Comma 2 28 2 2" xfId="3187"/>
    <cellStyle name="Comma 2 28 3" xfId="3186"/>
    <cellStyle name="Comma 2 29" xfId="845"/>
    <cellStyle name="Comma 2 29 2" xfId="846"/>
    <cellStyle name="Comma 2 29 2 2" xfId="3189"/>
    <cellStyle name="Comma 2 29 3" xfId="3188"/>
    <cellStyle name="Comma 2 3" xfId="847"/>
    <cellStyle name="Comma 2 3 2" xfId="848"/>
    <cellStyle name="Comma 2 3 2 2" xfId="3191"/>
    <cellStyle name="Comma 2 3 3" xfId="3190"/>
    <cellStyle name="Comma 2 30" xfId="849"/>
    <cellStyle name="Comma 2 30 2" xfId="850"/>
    <cellStyle name="Comma 2 30 2 2" xfId="3193"/>
    <cellStyle name="Comma 2 30 3" xfId="3192"/>
    <cellStyle name="Comma 2 31" xfId="851"/>
    <cellStyle name="Comma 2 31 2" xfId="852"/>
    <cellStyle name="Comma 2 31 2 2" xfId="3195"/>
    <cellStyle name="Comma 2 31 3" xfId="3194"/>
    <cellStyle name="Comma 2 32" xfId="853"/>
    <cellStyle name="Comma 2 32 2" xfId="854"/>
    <cellStyle name="Comma 2 32 2 2" xfId="3197"/>
    <cellStyle name="Comma 2 32 3" xfId="3196"/>
    <cellStyle name="Comma 2 33" xfId="855"/>
    <cellStyle name="Comma 2 33 2" xfId="856"/>
    <cellStyle name="Comma 2 33 2 2" xfId="3199"/>
    <cellStyle name="Comma 2 33 3" xfId="3198"/>
    <cellStyle name="Comma 2 34" xfId="857"/>
    <cellStyle name="Comma 2 34 2" xfId="858"/>
    <cellStyle name="Comma 2 34 2 2" xfId="3201"/>
    <cellStyle name="Comma 2 34 3" xfId="3200"/>
    <cellStyle name="Comma 2 35" xfId="859"/>
    <cellStyle name="Comma 2 35 2" xfId="860"/>
    <cellStyle name="Comma 2 35 2 2" xfId="3203"/>
    <cellStyle name="Comma 2 35 3" xfId="3202"/>
    <cellStyle name="Comma 2 36" xfId="861"/>
    <cellStyle name="Comma 2 36 2" xfId="862"/>
    <cellStyle name="Comma 2 36 2 2" xfId="3205"/>
    <cellStyle name="Comma 2 36 3" xfId="3204"/>
    <cellStyle name="Comma 2 37" xfId="863"/>
    <cellStyle name="Comma 2 37 2" xfId="864"/>
    <cellStyle name="Comma 2 37 2 2" xfId="3207"/>
    <cellStyle name="Comma 2 37 3" xfId="3206"/>
    <cellStyle name="Comma 2 38" xfId="865"/>
    <cellStyle name="Comma 2 38 2" xfId="866"/>
    <cellStyle name="Comma 2 38 2 2" xfId="3209"/>
    <cellStyle name="Comma 2 38 3" xfId="3208"/>
    <cellStyle name="Comma 2 39" xfId="867"/>
    <cellStyle name="Comma 2 39 2" xfId="868"/>
    <cellStyle name="Comma 2 39 2 2" xfId="3211"/>
    <cellStyle name="Comma 2 39 3" xfId="3210"/>
    <cellStyle name="Comma 2 4" xfId="869"/>
    <cellStyle name="Comma 2 4 2" xfId="870"/>
    <cellStyle name="Comma 2 4 2 2" xfId="3212"/>
    <cellStyle name="Comma 2 4 3" xfId="871"/>
    <cellStyle name="Comma 2 4 3 2" xfId="3213"/>
    <cellStyle name="Comma 2 4 4" xfId="872"/>
    <cellStyle name="Comma 2 40" xfId="873"/>
    <cellStyle name="Comma 2 40 2" xfId="874"/>
    <cellStyle name="Comma 2 40 2 2" xfId="3215"/>
    <cellStyle name="Comma 2 40 3" xfId="3214"/>
    <cellStyle name="Comma 2 41" xfId="875"/>
    <cellStyle name="Comma 2 41 2" xfId="876"/>
    <cellStyle name="Comma 2 41 2 2" xfId="3217"/>
    <cellStyle name="Comma 2 41 3" xfId="3216"/>
    <cellStyle name="Comma 2 42" xfId="877"/>
    <cellStyle name="Comma 2 42 2" xfId="878"/>
    <cellStyle name="Comma 2 42 2 2" xfId="3219"/>
    <cellStyle name="Comma 2 42 3" xfId="3218"/>
    <cellStyle name="Comma 2 43" xfId="879"/>
    <cellStyle name="Comma 2 43 2" xfId="880"/>
    <cellStyle name="Comma 2 43 2 2" xfId="3221"/>
    <cellStyle name="Comma 2 43 3" xfId="3220"/>
    <cellStyle name="Comma 2 44" xfId="881"/>
    <cellStyle name="Comma 2 44 2" xfId="882"/>
    <cellStyle name="Comma 2 44 2 2" xfId="3223"/>
    <cellStyle name="Comma 2 44 3" xfId="3222"/>
    <cellStyle name="Comma 2 45" xfId="883"/>
    <cellStyle name="Comma 2 45 2" xfId="884"/>
    <cellStyle name="Comma 2 45 2 2" xfId="3225"/>
    <cellStyle name="Comma 2 45 3" xfId="3224"/>
    <cellStyle name="Comma 2 46" xfId="885"/>
    <cellStyle name="Comma 2 46 2" xfId="886"/>
    <cellStyle name="Comma 2 46 2 2" xfId="3227"/>
    <cellStyle name="Comma 2 46 3" xfId="3226"/>
    <cellStyle name="Comma 2 47" xfId="887"/>
    <cellStyle name="Comma 2 47 2" xfId="888"/>
    <cellStyle name="Comma 2 47 2 2" xfId="3229"/>
    <cellStyle name="Comma 2 47 3" xfId="3228"/>
    <cellStyle name="Comma 2 48" xfId="889"/>
    <cellStyle name="Comma 2 48 2" xfId="890"/>
    <cellStyle name="Comma 2 48 2 2" xfId="3231"/>
    <cellStyle name="Comma 2 48 3" xfId="3230"/>
    <cellStyle name="Comma 2 49" xfId="891"/>
    <cellStyle name="Comma 2 49 2" xfId="892"/>
    <cellStyle name="Comma 2 49 2 2" xfId="3233"/>
    <cellStyle name="Comma 2 49 3" xfId="3232"/>
    <cellStyle name="Comma 2 5" xfId="893"/>
    <cellStyle name="Comma 2 5 2" xfId="894"/>
    <cellStyle name="Comma 2 5 2 2" xfId="3235"/>
    <cellStyle name="Comma 2 5 3" xfId="3234"/>
    <cellStyle name="Comma 2 50" xfId="895"/>
    <cellStyle name="Comma 2 50 2" xfId="896"/>
    <cellStyle name="Comma 2 50 2 2" xfId="3237"/>
    <cellStyle name="Comma 2 50 3" xfId="3236"/>
    <cellStyle name="Comma 2 51" xfId="897"/>
    <cellStyle name="Comma 2 51 2" xfId="898"/>
    <cellStyle name="Comma 2 51 2 2" xfId="3239"/>
    <cellStyle name="Comma 2 51 3" xfId="3238"/>
    <cellStyle name="Comma 2 52" xfId="899"/>
    <cellStyle name="Comma 2 52 2" xfId="900"/>
    <cellStyle name="Comma 2 52 2 2" xfId="3241"/>
    <cellStyle name="Comma 2 52 3" xfId="3240"/>
    <cellStyle name="Comma 2 53" xfId="901"/>
    <cellStyle name="Comma 2 53 2" xfId="902"/>
    <cellStyle name="Comma 2 53 2 2" xfId="3243"/>
    <cellStyle name="Comma 2 53 3" xfId="3242"/>
    <cellStyle name="Comma 2 54" xfId="903"/>
    <cellStyle name="Comma 2 54 2" xfId="904"/>
    <cellStyle name="Comma 2 54 2 2" xfId="3245"/>
    <cellStyle name="Comma 2 54 3" xfId="3244"/>
    <cellStyle name="Comma 2 55" xfId="905"/>
    <cellStyle name="Comma 2 55 2" xfId="906"/>
    <cellStyle name="Comma 2 55 2 2" xfId="3247"/>
    <cellStyle name="Comma 2 55 3" xfId="3246"/>
    <cellStyle name="Comma 2 56" xfId="907"/>
    <cellStyle name="Comma 2 56 2" xfId="908"/>
    <cellStyle name="Comma 2 56 2 2" xfId="3249"/>
    <cellStyle name="Comma 2 56 3" xfId="3248"/>
    <cellStyle name="Comma 2 57" xfId="909"/>
    <cellStyle name="Comma 2 57 2" xfId="910"/>
    <cellStyle name="Comma 2 57 2 2" xfId="3251"/>
    <cellStyle name="Comma 2 57 3" xfId="3250"/>
    <cellStyle name="Comma 2 58" xfId="911"/>
    <cellStyle name="Comma 2 58 2" xfId="912"/>
    <cellStyle name="Comma 2 58 2 2" xfId="913"/>
    <cellStyle name="Comma 2 58 2 2 2" xfId="3254"/>
    <cellStyle name="Comma 2 58 2 3" xfId="3253"/>
    <cellStyle name="Comma 2 58 3" xfId="914"/>
    <cellStyle name="Comma 2 58 3 2" xfId="915"/>
    <cellStyle name="Comma 2 58 3 2 2" xfId="3256"/>
    <cellStyle name="Comma 2 58 3 3" xfId="3255"/>
    <cellStyle name="Comma 2 58 4" xfId="916"/>
    <cellStyle name="Comma 2 58 4 2" xfId="917"/>
    <cellStyle name="Comma 2 58 4 2 2" xfId="3258"/>
    <cellStyle name="Comma 2 58 4 3" xfId="3257"/>
    <cellStyle name="Comma 2 58 5" xfId="918"/>
    <cellStyle name="Comma 2 58 5 2" xfId="3259"/>
    <cellStyle name="Comma 2 58 6" xfId="3252"/>
    <cellStyle name="Comma 2 59" xfId="919"/>
    <cellStyle name="Comma 2 59 2" xfId="920"/>
    <cellStyle name="Comma 2 59 2 2" xfId="3261"/>
    <cellStyle name="Comma 2 59 3" xfId="3260"/>
    <cellStyle name="Comma 2 6" xfId="921"/>
    <cellStyle name="Comma 2 6 2" xfId="922"/>
    <cellStyle name="Comma 2 60" xfId="923"/>
    <cellStyle name="Comma 2 60 2" xfId="924"/>
    <cellStyle name="Comma 2 60 2 2" xfId="3263"/>
    <cellStyle name="Comma 2 60 3" xfId="3262"/>
    <cellStyle name="Comma 2 61" xfId="3120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3265"/>
    <cellStyle name="Comma 2 8 3" xfId="3264"/>
    <cellStyle name="Comma 2 9" xfId="948"/>
    <cellStyle name="Comma 2 9 2" xfId="949"/>
    <cellStyle name="Comma 2 9 2 2" xfId="3267"/>
    <cellStyle name="Comma 2 9 3" xfId="3266"/>
    <cellStyle name="Comma 20" xfId="950"/>
    <cellStyle name="Comma 20 2" xfId="951"/>
    <cellStyle name="Comma 20 2 2" xfId="952"/>
    <cellStyle name="Comma 20 2 2 2" xfId="3270"/>
    <cellStyle name="Comma 20 2 3" xfId="3269"/>
    <cellStyle name="Comma 20 3" xfId="953"/>
    <cellStyle name="Comma 20 3 2" xfId="3271"/>
    <cellStyle name="Comma 20 4" xfId="3268"/>
    <cellStyle name="Comma 21" xfId="954"/>
    <cellStyle name="Comma 21 2" xfId="955"/>
    <cellStyle name="Comma 21 2 2" xfId="956"/>
    <cellStyle name="Comma 21 2 2 2" xfId="3274"/>
    <cellStyle name="Comma 21 2 3" xfId="3273"/>
    <cellStyle name="Comma 21 3" xfId="957"/>
    <cellStyle name="Comma 21 3 2" xfId="3275"/>
    <cellStyle name="Comma 21 4" xfId="3272"/>
    <cellStyle name="Comma 22" xfId="958"/>
    <cellStyle name="Comma 22 2" xfId="959"/>
    <cellStyle name="Comma 22 2 2" xfId="960"/>
    <cellStyle name="Comma 22 2 2 2" xfId="3278"/>
    <cellStyle name="Comma 22 2 3" xfId="3277"/>
    <cellStyle name="Comma 22 3" xfId="961"/>
    <cellStyle name="Comma 22 3 2" xfId="3279"/>
    <cellStyle name="Comma 22 4" xfId="3276"/>
    <cellStyle name="Comma 23" xfId="962"/>
    <cellStyle name="Comma 23 2" xfId="963"/>
    <cellStyle name="Comma 23 2 2" xfId="3281"/>
    <cellStyle name="Comma 23 3" xfId="3280"/>
    <cellStyle name="Comma 24" xfId="964"/>
    <cellStyle name="Comma 24 2" xfId="965"/>
    <cellStyle name="Comma 24 2 2" xfId="3283"/>
    <cellStyle name="Comma 24 3" xfId="3282"/>
    <cellStyle name="Comma 25" xfId="966"/>
    <cellStyle name="Comma 25 2" xfId="967"/>
    <cellStyle name="Comma 25 2 2" xfId="3285"/>
    <cellStyle name="Comma 25 3" xfId="3284"/>
    <cellStyle name="Comma 26" xfId="968"/>
    <cellStyle name="Comma 26 2" xfId="969"/>
    <cellStyle name="Comma 26 2 2" xfId="3287"/>
    <cellStyle name="Comma 26 3" xfId="3286"/>
    <cellStyle name="Comma 27" xfId="970"/>
    <cellStyle name="Comma 27 2" xfId="3288"/>
    <cellStyle name="Comma 28" xfId="971"/>
    <cellStyle name="Comma 28 2" xfId="972"/>
    <cellStyle name="Comma 28 2 2" xfId="3290"/>
    <cellStyle name="Comma 28 3" xfId="3289"/>
    <cellStyle name="Comma 29" xfId="973"/>
    <cellStyle name="Comma 29 2" xfId="974"/>
    <cellStyle name="Comma 29 2 2" xfId="3292"/>
    <cellStyle name="Comma 29 3" xfId="3291"/>
    <cellStyle name="Comma 3" xfId="975"/>
    <cellStyle name="Comma 3 10" xfId="976"/>
    <cellStyle name="Comma 3 10 2" xfId="3294"/>
    <cellStyle name="Comma 3 11" xfId="3293"/>
    <cellStyle name="Comma 3 2" xfId="977"/>
    <cellStyle name="Comma 3 2 2" xfId="978"/>
    <cellStyle name="Comma 3 2 2 2" xfId="979"/>
    <cellStyle name="Comma 3 2 2 2 2" xfId="980"/>
    <cellStyle name="Comma 3 2 2 2 2 2" xfId="3298"/>
    <cellStyle name="Comma 3 2 2 2 3" xfId="981"/>
    <cellStyle name="Comma 3 2 2 2 3 2" xfId="3299"/>
    <cellStyle name="Comma 3 2 2 2 4" xfId="982"/>
    <cellStyle name="Comma 3 2 2 2 4 2" xfId="3300"/>
    <cellStyle name="Comma 3 2 2 2 5" xfId="3297"/>
    <cellStyle name="Comma 3 2 2 3" xfId="983"/>
    <cellStyle name="Comma 3 2 2 3 2" xfId="3301"/>
    <cellStyle name="Comma 3 2 2 4" xfId="984"/>
    <cellStyle name="Comma 3 2 2 4 2" xfId="3302"/>
    <cellStyle name="Comma 3 2 2 5" xfId="985"/>
    <cellStyle name="Comma 3 2 2 5 2" xfId="3303"/>
    <cellStyle name="Comma 3 2 2 6" xfId="3296"/>
    <cellStyle name="Comma 3 2 3" xfId="986"/>
    <cellStyle name="Comma 3 2 3 2" xfId="3304"/>
    <cellStyle name="Comma 3 2 4" xfId="987"/>
    <cellStyle name="Comma 3 2 4 2" xfId="3305"/>
    <cellStyle name="Comma 3 2 5" xfId="988"/>
    <cellStyle name="Comma 3 2 5 2" xfId="3306"/>
    <cellStyle name="Comma 3 2 6" xfId="989"/>
    <cellStyle name="Comma 3 2 6 2" xfId="3307"/>
    <cellStyle name="Comma 3 2 7" xfId="3295"/>
    <cellStyle name="Comma 3 3" xfId="990"/>
    <cellStyle name="Comma 3 3 2" xfId="991"/>
    <cellStyle name="Comma 3 3 2 2" xfId="3309"/>
    <cellStyle name="Comma 3 3 3" xfId="992"/>
    <cellStyle name="Comma 3 3 3 2" xfId="3310"/>
    <cellStyle name="Comma 3 3 4" xfId="993"/>
    <cellStyle name="Comma 3 3 4 2" xfId="3311"/>
    <cellStyle name="Comma 3 3 5" xfId="3308"/>
    <cellStyle name="Comma 3 4" xfId="994"/>
    <cellStyle name="Comma 3 4 2" xfId="995"/>
    <cellStyle name="Comma 3 4 2 2" xfId="3313"/>
    <cellStyle name="Comma 3 4 3" xfId="996"/>
    <cellStyle name="Comma 3 4 3 2" xfId="3314"/>
    <cellStyle name="Comma 3 4 4" xfId="997"/>
    <cellStyle name="Comma 3 4 4 2" xfId="3315"/>
    <cellStyle name="Comma 3 4 5" xfId="3312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321"/>
    <cellStyle name="Comma 3 5 2 2 2 2 3" xfId="1004"/>
    <cellStyle name="Comma 3 5 2 2 2 2 3 2" xfId="3322"/>
    <cellStyle name="Comma 3 5 2 2 2 2 4" xfId="1005"/>
    <cellStyle name="Comma 3 5 2 2 2 2 4 2" xfId="3323"/>
    <cellStyle name="Comma 3 5 2 2 2 2 5" xfId="1006"/>
    <cellStyle name="Comma 3 5 2 2 2 2 5 2" xfId="3324"/>
    <cellStyle name="Comma 3 5 2 2 2 2 6" xfId="3320"/>
    <cellStyle name="Comma 3 5 2 2 2 3" xfId="1007"/>
    <cellStyle name="Comma 3 5 2 2 2 3 2" xfId="3325"/>
    <cellStyle name="Comma 3 5 2 2 2 4" xfId="1008"/>
    <cellStyle name="Comma 3 5 2 2 2 4 2" xfId="3326"/>
    <cellStyle name="Comma 3 5 2 2 2 5" xfId="1009"/>
    <cellStyle name="Comma 3 5 2 2 2 5 2" xfId="3327"/>
    <cellStyle name="Comma 3 5 2 2 2 6" xfId="3319"/>
    <cellStyle name="Comma 3 5 2 2 3" xfId="1010"/>
    <cellStyle name="Comma 3 5 2 2 3 2" xfId="3328"/>
    <cellStyle name="Comma 3 5 2 2 4" xfId="1011"/>
    <cellStyle name="Comma 3 5 2 2 4 2" xfId="3329"/>
    <cellStyle name="Comma 3 5 2 2 5" xfId="1012"/>
    <cellStyle name="Comma 3 5 2 2 5 2" xfId="3330"/>
    <cellStyle name="Comma 3 5 2 2 6" xfId="3318"/>
    <cellStyle name="Comma 3 5 2 3" xfId="1013"/>
    <cellStyle name="Comma 3 5 2 3 2" xfId="3331"/>
    <cellStyle name="Comma 3 5 2 4" xfId="1014"/>
    <cellStyle name="Comma 3 5 2 4 2" xfId="3332"/>
    <cellStyle name="Comma 3 5 2 5" xfId="1015"/>
    <cellStyle name="Comma 3 5 2 5 2" xfId="3333"/>
    <cellStyle name="Comma 3 5 2 6" xfId="3317"/>
    <cellStyle name="Comma 3 5 3" xfId="1016"/>
    <cellStyle name="Comma 3 5 3 2" xfId="1017"/>
    <cellStyle name="Comma 3 5 3 2 2" xfId="3335"/>
    <cellStyle name="Comma 3 5 3 3" xfId="1018"/>
    <cellStyle name="Comma 3 5 3 3 2" xfId="3336"/>
    <cellStyle name="Comma 3 5 3 4" xfId="1019"/>
    <cellStyle name="Comma 3 5 3 4 2" xfId="3337"/>
    <cellStyle name="Comma 3 5 3 5" xfId="3334"/>
    <cellStyle name="Comma 3 5 4" xfId="1020"/>
    <cellStyle name="Comma 3 5 4 2" xfId="3338"/>
    <cellStyle name="Comma 3 5 5" xfId="1021"/>
    <cellStyle name="Comma 3 5 5 2" xfId="3339"/>
    <cellStyle name="Comma 3 5 6" xfId="1022"/>
    <cellStyle name="Comma 3 5 6 2" xfId="3340"/>
    <cellStyle name="Comma 3 5 7" xfId="3316"/>
    <cellStyle name="Comma 3 6" xfId="1023"/>
    <cellStyle name="Comma 3 6 2" xfId="3341"/>
    <cellStyle name="Comma 3 7" xfId="1024"/>
    <cellStyle name="Comma 3 7 2" xfId="3342"/>
    <cellStyle name="Comma 3 8" xfId="1025"/>
    <cellStyle name="Comma 3 8 2" xfId="3343"/>
    <cellStyle name="Comma 3 9" xfId="1026"/>
    <cellStyle name="Comma 3 9 2" xfId="2672"/>
    <cellStyle name="Comma 3 9 2 2" xfId="3678"/>
    <cellStyle name="Comma 3 9 3" xfId="3344"/>
    <cellStyle name="Comma 3_(PRK 111601-111604) 20130401 Joint AAU - GJN 4 - BNL 5 - KTN 7" xfId="1027"/>
    <cellStyle name="Comma 30" xfId="1028"/>
    <cellStyle name="Comma 30 2" xfId="1029"/>
    <cellStyle name="Comma 30 2 2" xfId="3346"/>
    <cellStyle name="Comma 30 3" xfId="3345"/>
    <cellStyle name="Comma 31" xfId="1030"/>
    <cellStyle name="Comma 31 2" xfId="1031"/>
    <cellStyle name="Comma 31 2 2" xfId="3348"/>
    <cellStyle name="Comma 31 3" xfId="3347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3351"/>
    <cellStyle name="Comma 33 2 3" xfId="3350"/>
    <cellStyle name="Comma 33 3" xfId="1037"/>
    <cellStyle name="Comma 33 3 2" xfId="3352"/>
    <cellStyle name="Comma 33 4" xfId="3349"/>
    <cellStyle name="Comma 34" xfId="1038"/>
    <cellStyle name="Comma 34 2" xfId="1039"/>
    <cellStyle name="Comma 34 2 2" xfId="3354"/>
    <cellStyle name="Comma 34 3" xfId="3353"/>
    <cellStyle name="Comma 35" xfId="1040"/>
    <cellStyle name="Comma 36" xfId="1041"/>
    <cellStyle name="Comma 37" xfId="1042"/>
    <cellStyle name="Comma 37 2" xfId="1043"/>
    <cellStyle name="Comma 37 2 2" xfId="3356"/>
    <cellStyle name="Comma 37 3" xfId="3355"/>
    <cellStyle name="Comma 38" xfId="1044"/>
    <cellStyle name="Comma 38 2" xfId="1045"/>
    <cellStyle name="Comma 38 2 2" xfId="3358"/>
    <cellStyle name="Comma 38 3" xfId="3357"/>
    <cellStyle name="Comma 39" xfId="1046"/>
    <cellStyle name="Comma 39 2" xfId="3359"/>
    <cellStyle name="Comma 4" xfId="1047"/>
    <cellStyle name="Comma 4 2" xfId="1048"/>
    <cellStyle name="Comma 4 2 2" xfId="1049"/>
    <cellStyle name="Comma 4 2 2 2" xfId="3362"/>
    <cellStyle name="Comma 4 2 3" xfId="3361"/>
    <cellStyle name="Comma 4 3" xfId="1050"/>
    <cellStyle name="Comma 4 3 2" xfId="3363"/>
    <cellStyle name="Comma 4 4" xfId="1051"/>
    <cellStyle name="Comma 4 4 2" xfId="3364"/>
    <cellStyle name="Comma 4 5" xfId="1052"/>
    <cellStyle name="Comma 4 5 2" xfId="3365"/>
    <cellStyle name="Comma 4 6" xfId="3360"/>
    <cellStyle name="Comma 40" xfId="1053"/>
    <cellStyle name="Comma 40 2" xfId="3366"/>
    <cellStyle name="Comma 41" xfId="2894"/>
    <cellStyle name="Comma 42" xfId="1054"/>
    <cellStyle name="Comma 42 2" xfId="1055"/>
    <cellStyle name="Comma 42 2 2" xfId="3368"/>
    <cellStyle name="Comma 42 3" xfId="3367"/>
    <cellStyle name="Comma 43" xfId="3485"/>
    <cellStyle name="Comma 44" xfId="3685"/>
    <cellStyle name="Comma 45" xfId="1056"/>
    <cellStyle name="Comma 45 2" xfId="1057"/>
    <cellStyle name="Comma 45 2 2" xfId="3370"/>
    <cellStyle name="Comma 45 3" xfId="3369"/>
    <cellStyle name="Comma 46" xfId="1058"/>
    <cellStyle name="Comma 46 2" xfId="1059"/>
    <cellStyle name="Comma 46 2 2" xfId="3372"/>
    <cellStyle name="Comma 46 3" xfId="3371"/>
    <cellStyle name="Comma 47" xfId="1060"/>
    <cellStyle name="Comma 47 2" xfId="1061"/>
    <cellStyle name="Comma 47 2 2" xfId="3374"/>
    <cellStyle name="Comma 47 3" xfId="3373"/>
    <cellStyle name="Comma 48" xfId="1062"/>
    <cellStyle name="Comma 48 2" xfId="1063"/>
    <cellStyle name="Comma 48 2 2" xfId="3376"/>
    <cellStyle name="Comma 48 3" xfId="3375"/>
    <cellStyle name="Comma 49" xfId="1064"/>
    <cellStyle name="Comma 49 2" xfId="1065"/>
    <cellStyle name="Comma 49 2 2" xfId="3378"/>
    <cellStyle name="Comma 49 3" xfId="3377"/>
    <cellStyle name="Comma 5" xfId="1066"/>
    <cellStyle name="Comma 5 2" xfId="1067"/>
    <cellStyle name="Comma 5 2 2" xfId="1068"/>
    <cellStyle name="Comma 5 2 2 2" xfId="3380"/>
    <cellStyle name="Comma 5 2 3" xfId="3379"/>
    <cellStyle name="Comma 5 3" xfId="1069"/>
    <cellStyle name="Comma 50" xfId="1070"/>
    <cellStyle name="Comma 50 2" xfId="1071"/>
    <cellStyle name="Comma 50 2 2" xfId="3382"/>
    <cellStyle name="Comma 50 3" xfId="3381"/>
    <cellStyle name="Comma 51" xfId="1072"/>
    <cellStyle name="Comma 51 2" xfId="1073"/>
    <cellStyle name="Comma 51 2 2" xfId="3384"/>
    <cellStyle name="Comma 51 3" xfId="3383"/>
    <cellStyle name="Comma 52" xfId="1074"/>
    <cellStyle name="Comma 52 2" xfId="1075"/>
    <cellStyle name="Comma 52 2 2" xfId="3386"/>
    <cellStyle name="Comma 52 3" xfId="3385"/>
    <cellStyle name="Comma 53" xfId="3484"/>
    <cellStyle name="Comma 54" xfId="3684"/>
    <cellStyle name="Comma 55" xfId="3481"/>
    <cellStyle name="Comma 56" xfId="3683"/>
    <cellStyle name="Comma 57" xfId="3694"/>
    <cellStyle name="Comma 58" xfId="1076"/>
    <cellStyle name="Comma 58 2" xfId="1077"/>
    <cellStyle name="Comma 58 2 2" xfId="3388"/>
    <cellStyle name="Comma 58 3" xfId="3387"/>
    <cellStyle name="Comma 59" xfId="1078"/>
    <cellStyle name="Comma 59 2" xfId="1079"/>
    <cellStyle name="Comma 59 2 2" xfId="3390"/>
    <cellStyle name="Comma 59 3" xfId="3389"/>
    <cellStyle name="Comma 6" xfId="1080"/>
    <cellStyle name="Comma 6 2" xfId="1081"/>
    <cellStyle name="Comma 6 2 2" xfId="1082"/>
    <cellStyle name="Comma 6 2 2 2" xfId="3393"/>
    <cellStyle name="Comma 6 2 3" xfId="3392"/>
    <cellStyle name="Comma 6 3" xfId="3391"/>
    <cellStyle name="Comma 60" xfId="3717"/>
    <cellStyle name="Comma 61" xfId="3692"/>
    <cellStyle name="Comma 62" xfId="1083"/>
    <cellStyle name="Comma 62 2" xfId="1084"/>
    <cellStyle name="Comma 62 2 2" xfId="3395"/>
    <cellStyle name="Comma 62 3" xfId="3394"/>
    <cellStyle name="Comma 63" xfId="1085"/>
    <cellStyle name="Comma 63 2" xfId="1086"/>
    <cellStyle name="Comma 63 2 2" xfId="3397"/>
    <cellStyle name="Comma 63 3" xfId="3396"/>
    <cellStyle name="Comma 64" xfId="3716"/>
    <cellStyle name="Comma 65" xfId="3693"/>
    <cellStyle name="Comma 66" xfId="1087"/>
    <cellStyle name="Comma 66 2" xfId="3398"/>
    <cellStyle name="Comma 67" xfId="1088"/>
    <cellStyle name="Comma 67 2" xfId="1089"/>
    <cellStyle name="Comma 67 2 2" xfId="3400"/>
    <cellStyle name="Comma 67 3" xfId="3399"/>
    <cellStyle name="Comma 68" xfId="3715"/>
    <cellStyle name="Comma 69" xfId="3695"/>
    <cellStyle name="Comma 7" xfId="1090"/>
    <cellStyle name="Comma 7 2" xfId="1091"/>
    <cellStyle name="Comma 7 2 2" xfId="1092"/>
    <cellStyle name="Comma 7 2 2 2" xfId="3403"/>
    <cellStyle name="Comma 7 2 3" xfId="3402"/>
    <cellStyle name="Comma 7 3" xfId="1093"/>
    <cellStyle name="Comma 7 3 2" xfId="1094"/>
    <cellStyle name="Comma 7 3 2 2" xfId="3405"/>
    <cellStyle name="Comma 7 3 3" xfId="3404"/>
    <cellStyle name="Comma 7 4" xfId="3401"/>
    <cellStyle name="Comma 70" xfId="3718"/>
    <cellStyle name="Comma 71" xfId="3696"/>
    <cellStyle name="Comma 72" xfId="1095"/>
    <cellStyle name="Comma 72 2" xfId="3406"/>
    <cellStyle name="Comma 74" xfId="1096"/>
    <cellStyle name="Comma 74 2" xfId="1097"/>
    <cellStyle name="Comma 74 2 2" xfId="3408"/>
    <cellStyle name="Comma 74 3" xfId="3407"/>
    <cellStyle name="Comma 75" xfId="1098"/>
    <cellStyle name="Comma 75 2" xfId="1099"/>
    <cellStyle name="Comma 75 2 2" xfId="3410"/>
    <cellStyle name="Comma 75 3" xfId="3409"/>
    <cellStyle name="Comma 8" xfId="1100"/>
    <cellStyle name="Comma 8 2" xfId="1101"/>
    <cellStyle name="Comma 8 2 2" xfId="1102"/>
    <cellStyle name="Comma 8 2 2 2" xfId="1103"/>
    <cellStyle name="Comma 8 2 2 2 2" xfId="3414"/>
    <cellStyle name="Comma 8 2 2 3" xfId="3413"/>
    <cellStyle name="Comma 8 2 3" xfId="1104"/>
    <cellStyle name="Comma 8 2 3 2" xfId="3415"/>
    <cellStyle name="Comma 8 2 4" xfId="3412"/>
    <cellStyle name="Comma 8 3" xfId="1105"/>
    <cellStyle name="Comma 8 3 2" xfId="3416"/>
    <cellStyle name="Comma 8 4" xfId="3411"/>
    <cellStyle name="Comma 82" xfId="1106"/>
    <cellStyle name="Comma 82 2" xfId="1107"/>
    <cellStyle name="Comma 82 2 2" xfId="3418"/>
    <cellStyle name="Comma 82 3" xfId="3417"/>
    <cellStyle name="Comma 83" xfId="1108"/>
    <cellStyle name="Comma 83 2" xfId="1109"/>
    <cellStyle name="Comma 83 2 2" xfId="3420"/>
    <cellStyle name="Comma 83 3" xfId="3419"/>
    <cellStyle name="Comma 85" xfId="1110"/>
    <cellStyle name="Comma 85 2" xfId="1111"/>
    <cellStyle name="Comma 85 2 2" xfId="3422"/>
    <cellStyle name="Comma 85 3" xfId="3421"/>
    <cellStyle name="Comma 86" xfId="1112"/>
    <cellStyle name="Comma 86 2" xfId="1113"/>
    <cellStyle name="Comma 86 2 2" xfId="3424"/>
    <cellStyle name="Comma 86 3" xfId="3423"/>
    <cellStyle name="Comma 89" xfId="1114"/>
    <cellStyle name="Comma 89 2" xfId="3425"/>
    <cellStyle name="Comma 9" xfId="1115"/>
    <cellStyle name="Comma 9 2" xfId="1116"/>
    <cellStyle name="Comma 9 2 2" xfId="3427"/>
    <cellStyle name="Comma 9 3" xfId="1117"/>
    <cellStyle name="Comma 9 3 2" xfId="3428"/>
    <cellStyle name="Comma 9 4" xfId="1118"/>
    <cellStyle name="Comma 9 4 2" xfId="3429"/>
    <cellStyle name="Comma 9 5" xfId="3426"/>
    <cellStyle name="Comma 98" xfId="1119"/>
    <cellStyle name="Comma 98 2" xfId="3430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431"/>
    <cellStyle name="Currency [0] 3" xfId="1127"/>
    <cellStyle name="Currency [0] 3 2" xfId="3432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3434"/>
    <cellStyle name="Normal 126 2 3" xfId="3698"/>
    <cellStyle name="Normal 126 3" xfId="3433"/>
    <cellStyle name="Normal 126 4" xfId="3697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3436"/>
    <cellStyle name="Normal 134 2 3" xfId="3700"/>
    <cellStyle name="Normal 134 3" xfId="3435"/>
    <cellStyle name="Normal 134 4" xfId="3699"/>
    <cellStyle name="Normal 135" xfId="1536"/>
    <cellStyle name="Normal 135 2" xfId="3437"/>
    <cellStyle name="Normal 135 3" xfId="3701"/>
    <cellStyle name="Normal 136" xfId="1537"/>
    <cellStyle name="Normal 136 2" xfId="3438"/>
    <cellStyle name="Normal 136 3" xfId="3702"/>
    <cellStyle name="Normal 137" xfId="1538"/>
    <cellStyle name="Normal 137 2" xfId="1539"/>
    <cellStyle name="Normal 137 2 2" xfId="2673"/>
    <cellStyle name="Normal 137 2 2 2" xfId="3679"/>
    <cellStyle name="Normal 137 2 2 3" xfId="3720"/>
    <cellStyle name="Normal 137 2 3" xfId="3440"/>
    <cellStyle name="Normal 137 2 4" xfId="3704"/>
    <cellStyle name="Normal 137 3" xfId="2670"/>
    <cellStyle name="Normal 137 3 2" xfId="3677"/>
    <cellStyle name="Normal 137 3 3" xfId="3719"/>
    <cellStyle name="Normal 137 4" xfId="3439"/>
    <cellStyle name="Normal 137 5" xfId="3703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441"/>
    <cellStyle name="Normal 16 3" xfId="1573"/>
    <cellStyle name="Normal 16 3 2" xfId="1574"/>
    <cellStyle name="Normal 16 3 2 2" xfId="3443"/>
    <cellStyle name="Normal 16 3 3" xfId="3442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444"/>
    <cellStyle name="Normal 18_4_Pembangunan JTM Baru Penyulang CPU 5" xfId="1596"/>
    <cellStyle name="Normal 19" xfId="1597"/>
    <cellStyle name="Normal 19 2" xfId="3445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446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448"/>
    <cellStyle name="Normal 2 11 3" xfId="1618"/>
    <cellStyle name="Normal 2 11 3 2" xfId="3449"/>
    <cellStyle name="Normal 2 11 4" xfId="1619"/>
    <cellStyle name="Normal 2 11 4 2" xfId="3450"/>
    <cellStyle name="Normal 2 11 5" xfId="3447"/>
    <cellStyle name="Normal 2 12" xfId="1620"/>
    <cellStyle name="Normal 2 12 2" xfId="1621"/>
    <cellStyle name="Normal 2 12 2 2" xfId="3452"/>
    <cellStyle name="Normal 2 12 3" xfId="3451"/>
    <cellStyle name="Normal 2 12_SR DERET_ASLI" xfId="1622"/>
    <cellStyle name="Normal 2 13" xfId="1623"/>
    <cellStyle name="Normal 2 13 2" xfId="3453"/>
    <cellStyle name="Normal 2 14" xfId="1624"/>
    <cellStyle name="Normal 2 15" xfId="1625"/>
    <cellStyle name="Normal 2 15 2" xfId="3454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455"/>
    <cellStyle name="Normal 2 2 11" xfId="1636"/>
    <cellStyle name="Normal 2 2 11 2" xfId="3456"/>
    <cellStyle name="Normal 2 2 12" xfId="1637"/>
    <cellStyle name="Normal 2 2 12 2" xfId="3457"/>
    <cellStyle name="Normal 2 2 13" xfId="1638"/>
    <cellStyle name="Normal 2 2 13 2" xfId="3458"/>
    <cellStyle name="Normal 2 2 14" xfId="1639"/>
    <cellStyle name="Normal 2 2 14 2" xfId="3459"/>
    <cellStyle name="Normal 2 2 15" xfId="1640"/>
    <cellStyle name="Normal 2 2 15 2" xfId="3460"/>
    <cellStyle name="Normal 2 2 16" xfId="1641"/>
    <cellStyle name="Normal 2 2 16 2" xfId="346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462"/>
    <cellStyle name="Normal 2 2 5" xfId="1674"/>
    <cellStyle name="Normal 2 2 5 2" xfId="3463"/>
    <cellStyle name="Normal 2 2 6" xfId="1675"/>
    <cellStyle name="Normal 2 2 6 2" xfId="3464"/>
    <cellStyle name="Normal 2 2 7" xfId="1676"/>
    <cellStyle name="Normal 2 2 7 2" xfId="3465"/>
    <cellStyle name="Normal 2 2 8" xfId="1677"/>
    <cellStyle name="Normal 2 2 8 2" xfId="3466"/>
    <cellStyle name="Normal 2 2 9" xfId="1678"/>
    <cellStyle name="Normal 2 2 9 2" xfId="3467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3470"/>
    <cellStyle name="Normal 2 5 2 2 3" xfId="3707"/>
    <cellStyle name="Normal 2 5 2 3" xfId="3469"/>
    <cellStyle name="Normal 2 5 2 4" xfId="3706"/>
    <cellStyle name="Normal 2 5 3" xfId="1754"/>
    <cellStyle name="Normal 2 5 3 2" xfId="3471"/>
    <cellStyle name="Normal 2 5 3 3" xfId="3708"/>
    <cellStyle name="Normal 2 5 4" xfId="3468"/>
    <cellStyle name="Normal 2 5 5" xfId="3705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47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47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47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476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477"/>
    <cellStyle name="Normal 20_RAB_LOK_SPK_Tw_II_2010-2" xfId="1880"/>
    <cellStyle name="Normal 21" xfId="1881"/>
    <cellStyle name="Normal 21 2" xfId="1882"/>
    <cellStyle name="Normal 21 2 2" xfId="1883"/>
    <cellStyle name="Normal 21 3" xfId="3478"/>
    <cellStyle name="Normal 21_DATA DINGO &amp; IMG _OK" xfId="1884"/>
    <cellStyle name="Normal 22" xfId="1885"/>
    <cellStyle name="Normal 22 2" xfId="3479"/>
    <cellStyle name="Normal 23" xfId="1886"/>
    <cellStyle name="Normal 23 2" xfId="3480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3483"/>
    <cellStyle name="Normal 4 4 3" xfId="3710"/>
    <cellStyle name="Normal 4 5" xfId="3482"/>
    <cellStyle name="Normal 4 6" xfId="3709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487"/>
    <cellStyle name="Normal 8 3" xfId="2024"/>
    <cellStyle name="Normal 8 3 2" xfId="3488"/>
    <cellStyle name="Normal 8 3 3" xfId="3712"/>
    <cellStyle name="Normal 8 4" xfId="3486"/>
    <cellStyle name="Normal 8 5" xfId="3711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475"/>
    <cellStyle name="Normal 9 11" xfId="3713"/>
    <cellStyle name="Normal 9 2" xfId="2043"/>
    <cellStyle name="Normal 9 2 2" xfId="2044"/>
    <cellStyle name="Normal 9 2 2 2" xfId="2045"/>
    <cellStyle name="Normal 9 2 2 2 2" xfId="3492"/>
    <cellStyle name="Normal 9 2 2 3" xfId="2046"/>
    <cellStyle name="Normal 9 2 2 3 2" xfId="3493"/>
    <cellStyle name="Normal 9 2 2 4" xfId="2047"/>
    <cellStyle name="Normal 9 2 2 4 2" xfId="3494"/>
    <cellStyle name="Normal 9 2 2 5" xfId="3491"/>
    <cellStyle name="Normal 9 2 3" xfId="2048"/>
    <cellStyle name="Normal 9 2 3 2" xfId="2049"/>
    <cellStyle name="Normal 9 2 3 2 2" xfId="2050"/>
    <cellStyle name="Normal 9 2 3 2 2 2" xfId="2051"/>
    <cellStyle name="Normal 9 2 3 2 2 2 2" xfId="3498"/>
    <cellStyle name="Normal 9 2 3 2 2 3" xfId="2052"/>
    <cellStyle name="Normal 9 2 3 2 2 3 2" xfId="3499"/>
    <cellStyle name="Normal 9 2 3 2 2 4" xfId="2053"/>
    <cellStyle name="Normal 9 2 3 2 2 4 2" xfId="3500"/>
    <cellStyle name="Normal 9 2 3 2 2 5" xfId="2054"/>
    <cellStyle name="Normal 9 2 3 2 2 5 2" xfId="3501"/>
    <cellStyle name="Normal 9 2 3 2 2 6" xfId="3497"/>
    <cellStyle name="Normal 9 2 3 2 3" xfId="2055"/>
    <cellStyle name="Normal 9 2 3 2 3 2" xfId="2056"/>
    <cellStyle name="Normal 9 2 3 2 3 2 2" xfId="3503"/>
    <cellStyle name="Normal 9 2 3 2 3 3" xfId="2057"/>
    <cellStyle name="Normal 9 2 3 2 3 3 2" xfId="3504"/>
    <cellStyle name="Normal 9 2 3 2 3 4" xfId="2058"/>
    <cellStyle name="Normal 9 2 3 2 3 4 2" xfId="3505"/>
    <cellStyle name="Normal 9 2 3 2 3 5" xfId="3502"/>
    <cellStyle name="Normal 9 2 3 2 4" xfId="2059"/>
    <cellStyle name="Normal 9 2 3 2 4 2" xfId="3506"/>
    <cellStyle name="Normal 9 2 3 2 5" xfId="2060"/>
    <cellStyle name="Normal 9 2 3 2 5 2" xfId="3507"/>
    <cellStyle name="Normal 9 2 3 2 6" xfId="2061"/>
    <cellStyle name="Normal 9 2 3 2 6 2" xfId="3508"/>
    <cellStyle name="Normal 9 2 3 2 7" xfId="3496"/>
    <cellStyle name="Normal 9 2 3 2_PETA POHON LITA TRW I 2010" xfId="2062"/>
    <cellStyle name="Normal 9 2 3 3" xfId="2063"/>
    <cellStyle name="Normal 9 2 3 3 2" xfId="3509"/>
    <cellStyle name="Normal 9 2 3 4" xfId="2064"/>
    <cellStyle name="Normal 9 2 3 4 2" xfId="3510"/>
    <cellStyle name="Normal 9 2 3 5" xfId="2065"/>
    <cellStyle name="Normal 9 2 3 5 2" xfId="3511"/>
    <cellStyle name="Normal 9 2 3 6" xfId="3495"/>
    <cellStyle name="Normal 9 2 3_FORMAT PETA&amp;LOKASI RABAS2 JUNI 2010" xfId="2066"/>
    <cellStyle name="Normal 9 2 4" xfId="2067"/>
    <cellStyle name="Normal 9 2 4 2" xfId="3512"/>
    <cellStyle name="Normal 9 2 5" xfId="2068"/>
    <cellStyle name="Normal 9 2 5 2" xfId="3513"/>
    <cellStyle name="Normal 9 2 6" xfId="2069"/>
    <cellStyle name="Normal 9 2 6 2" xfId="3514"/>
    <cellStyle name="Normal 9 2 7" xfId="3490"/>
    <cellStyle name="Normal 9 2_ENTRI RABAS-RABAS TRW IV_LT_qq" xfId="2070"/>
    <cellStyle name="Normal 9 3" xfId="2071"/>
    <cellStyle name="Normal 9 3 2" xfId="3515"/>
    <cellStyle name="Normal 9 4" xfId="2072"/>
    <cellStyle name="Normal 9 4 2" xfId="3516"/>
    <cellStyle name="Normal 9 5" xfId="2073"/>
    <cellStyle name="Normal 9 5 2" xfId="3517"/>
    <cellStyle name="Normal 9 6" xfId="2074"/>
    <cellStyle name="Normal 9 6 2" xfId="2075"/>
    <cellStyle name="Normal 9 7" xfId="2076"/>
    <cellStyle name="Normal 9 7 2" xfId="3518"/>
    <cellStyle name="Normal 9 7 3" xfId="3714"/>
    <cellStyle name="Normal 9 8" xfId="3489"/>
    <cellStyle name="Normal 9 9" xfId="368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3 2" xfId="3520"/>
    <cellStyle name="Note 16 4" xfId="3519"/>
    <cellStyle name="Note 16_TRAFO" xfId="2126"/>
    <cellStyle name="Note 17" xfId="2127"/>
    <cellStyle name="Note 17 2" xfId="2128"/>
    <cellStyle name="Note 17 2 2" xfId="2129"/>
    <cellStyle name="Note 17 3" xfId="2130"/>
    <cellStyle name="Note 17 3 2" xfId="3522"/>
    <cellStyle name="Note 17 4" xfId="3521"/>
    <cellStyle name="Note 17_TRAFO" xfId="2131"/>
    <cellStyle name="Note 18" xfId="2132"/>
    <cellStyle name="Note 18 2" xfId="2133"/>
    <cellStyle name="Note 18 2 2" xfId="2134"/>
    <cellStyle name="Note 18 3" xfId="2135"/>
    <cellStyle name="Note 18 3 2" xfId="3524"/>
    <cellStyle name="Note 18 4" xfId="3523"/>
    <cellStyle name="Note 18_TRAFO" xfId="2136"/>
    <cellStyle name="Note 19" xfId="2137"/>
    <cellStyle name="Note 19 2" xfId="2138"/>
    <cellStyle name="Note 19 2 2" xfId="2139"/>
    <cellStyle name="Note 19 3" xfId="2140"/>
    <cellStyle name="Note 19 3 2" xfId="3526"/>
    <cellStyle name="Note 19 4" xfId="3525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3 2" xfId="3528"/>
    <cellStyle name="Note 20 4" xfId="3527"/>
    <cellStyle name="Note 20_TRAFO" xfId="2153"/>
    <cellStyle name="Note 21" xfId="2154"/>
    <cellStyle name="Note 21 2" xfId="2155"/>
    <cellStyle name="Note 21 2 2" xfId="2156"/>
    <cellStyle name="Note 21 3" xfId="2157"/>
    <cellStyle name="Note 21 3 2" xfId="3530"/>
    <cellStyle name="Note 21 4" xfId="3529"/>
    <cellStyle name="Note 21_TRAFO" xfId="2158"/>
    <cellStyle name="Note 22" xfId="2159"/>
    <cellStyle name="Note 22 2" xfId="2160"/>
    <cellStyle name="Note 22 2 2" xfId="2161"/>
    <cellStyle name="Note 22 3" xfId="2162"/>
    <cellStyle name="Note 22 3 2" xfId="3532"/>
    <cellStyle name="Note 22 4" xfId="3531"/>
    <cellStyle name="Note 22_TRAFO" xfId="2163"/>
    <cellStyle name="Note 23" xfId="2164"/>
    <cellStyle name="Note 23 2" xfId="2165"/>
    <cellStyle name="Note 23 2 2" xfId="2166"/>
    <cellStyle name="Note 23 3" xfId="2167"/>
    <cellStyle name="Note 23 3 2" xfId="3534"/>
    <cellStyle name="Note 23 4" xfId="3533"/>
    <cellStyle name="Note 23_TRAFO" xfId="2168"/>
    <cellStyle name="Note 24" xfId="2169"/>
    <cellStyle name="Note 24 2" xfId="2170"/>
    <cellStyle name="Note 24 2 2" xfId="2171"/>
    <cellStyle name="Note 24 3" xfId="2172"/>
    <cellStyle name="Note 24 3 2" xfId="3536"/>
    <cellStyle name="Note 24 4" xfId="3535"/>
    <cellStyle name="Note 24_TRAFO" xfId="2173"/>
    <cellStyle name="Note 25" xfId="2174"/>
    <cellStyle name="Note 25 2" xfId="2175"/>
    <cellStyle name="Note 25 2 2" xfId="2176"/>
    <cellStyle name="Note 25 3" xfId="2177"/>
    <cellStyle name="Note 25 3 2" xfId="3538"/>
    <cellStyle name="Note 25 4" xfId="3537"/>
    <cellStyle name="Note 25_TRAFO" xfId="2178"/>
    <cellStyle name="Note 26" xfId="2179"/>
    <cellStyle name="Note 26 2" xfId="2180"/>
    <cellStyle name="Note 26 2 2" xfId="2181"/>
    <cellStyle name="Note 26 3" xfId="2182"/>
    <cellStyle name="Note 26 3 2" xfId="3540"/>
    <cellStyle name="Note 26 4" xfId="3539"/>
    <cellStyle name="Note 26_TRAFO" xfId="2183"/>
    <cellStyle name="Note 27" xfId="2184"/>
    <cellStyle name="Note 27 2" xfId="2185"/>
    <cellStyle name="Note 27 2 2" xfId="2186"/>
    <cellStyle name="Note 27 3" xfId="2187"/>
    <cellStyle name="Note 27 3 2" xfId="3542"/>
    <cellStyle name="Note 27 4" xfId="3541"/>
    <cellStyle name="Note 27_TRAFO" xfId="2188"/>
    <cellStyle name="Note 28" xfId="2189"/>
    <cellStyle name="Note 28 2" xfId="2190"/>
    <cellStyle name="Note 28 2 2" xfId="2191"/>
    <cellStyle name="Note 28 3" xfId="2192"/>
    <cellStyle name="Note 28 3 2" xfId="3544"/>
    <cellStyle name="Note 28 4" xfId="3543"/>
    <cellStyle name="Note 28_TRAFO" xfId="2193"/>
    <cellStyle name="Note 29" xfId="2194"/>
    <cellStyle name="Note 29 2" xfId="2195"/>
    <cellStyle name="Note 29 2 2" xfId="2196"/>
    <cellStyle name="Note 29 3" xfId="2197"/>
    <cellStyle name="Note 29 3 2" xfId="3546"/>
    <cellStyle name="Note 29 4" xfId="3545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3 2" xfId="3548"/>
    <cellStyle name="Note 30 4" xfId="3547"/>
    <cellStyle name="Note 30_TRAFO" xfId="2208"/>
    <cellStyle name="Note 31" xfId="2209"/>
    <cellStyle name="Note 31 2" xfId="2210"/>
    <cellStyle name="Note 31 2 2" xfId="2211"/>
    <cellStyle name="Note 31 3" xfId="2212"/>
    <cellStyle name="Note 31 3 2" xfId="3550"/>
    <cellStyle name="Note 31 4" xfId="3549"/>
    <cellStyle name="Note 31_TRAFO" xfId="2213"/>
    <cellStyle name="Note 32" xfId="2214"/>
    <cellStyle name="Note 32 2" xfId="2215"/>
    <cellStyle name="Note 32 2 2" xfId="2216"/>
    <cellStyle name="Note 32 3" xfId="2217"/>
    <cellStyle name="Note 32 3 2" xfId="3552"/>
    <cellStyle name="Note 32 4" xfId="3551"/>
    <cellStyle name="Note 32_TRAFO" xfId="2218"/>
    <cellStyle name="Note 33" xfId="2219"/>
    <cellStyle name="Note 33 2" xfId="2220"/>
    <cellStyle name="Note 33 2 2" xfId="2221"/>
    <cellStyle name="Note 33 3" xfId="2222"/>
    <cellStyle name="Note 33 3 2" xfId="3554"/>
    <cellStyle name="Note 33 4" xfId="3553"/>
    <cellStyle name="Note 33_TRAFO" xfId="2223"/>
    <cellStyle name="Note 34" xfId="2224"/>
    <cellStyle name="Note 34 2" xfId="2225"/>
    <cellStyle name="Note 34 2 2" xfId="2226"/>
    <cellStyle name="Note 34 3" xfId="2227"/>
    <cellStyle name="Note 34 3 2" xfId="3556"/>
    <cellStyle name="Note 34 4" xfId="3555"/>
    <cellStyle name="Note 34_TRAFO" xfId="2228"/>
    <cellStyle name="Note 35" xfId="2229"/>
    <cellStyle name="Note 35 2" xfId="2230"/>
    <cellStyle name="Note 35 2 2" xfId="2231"/>
    <cellStyle name="Note 35 3" xfId="2232"/>
    <cellStyle name="Note 35 3 2" xfId="3558"/>
    <cellStyle name="Note 35 4" xfId="3557"/>
    <cellStyle name="Note 35_TRAFO" xfId="2233"/>
    <cellStyle name="Note 36" xfId="2234"/>
    <cellStyle name="Note 36 2" xfId="2235"/>
    <cellStyle name="Note 36 2 2" xfId="2236"/>
    <cellStyle name="Note 36 3" xfId="2237"/>
    <cellStyle name="Note 36 3 2" xfId="3560"/>
    <cellStyle name="Note 36 4" xfId="3559"/>
    <cellStyle name="Note 36_TRAFO" xfId="2238"/>
    <cellStyle name="Note 37" xfId="2239"/>
    <cellStyle name="Note 37 2" xfId="2240"/>
    <cellStyle name="Note 37 2 2" xfId="2241"/>
    <cellStyle name="Note 37 3" xfId="2242"/>
    <cellStyle name="Note 37 3 2" xfId="3562"/>
    <cellStyle name="Note 37 4" xfId="3561"/>
    <cellStyle name="Note 37_TRAFO" xfId="2243"/>
    <cellStyle name="Note 38" xfId="2244"/>
    <cellStyle name="Note 38 2" xfId="2245"/>
    <cellStyle name="Note 38 2 2" xfId="2246"/>
    <cellStyle name="Note 38 3" xfId="2247"/>
    <cellStyle name="Note 38 3 2" xfId="3564"/>
    <cellStyle name="Note 38 4" xfId="3563"/>
    <cellStyle name="Note 38_TRAFO" xfId="2248"/>
    <cellStyle name="Note 39" xfId="2249"/>
    <cellStyle name="Note 39 2" xfId="2250"/>
    <cellStyle name="Note 39 2 2" xfId="2251"/>
    <cellStyle name="Note 39 3" xfId="2252"/>
    <cellStyle name="Note 39 3 2" xfId="3566"/>
    <cellStyle name="Note 39 4" xfId="3565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3 2" xfId="3568"/>
    <cellStyle name="Note 40 4" xfId="3567"/>
    <cellStyle name="Note 40_TRAFO" xfId="2263"/>
    <cellStyle name="Note 41" xfId="2264"/>
    <cellStyle name="Note 41 2" xfId="2265"/>
    <cellStyle name="Note 41 2 2" xfId="2266"/>
    <cellStyle name="Note 41 3" xfId="2267"/>
    <cellStyle name="Note 41 3 2" xfId="3570"/>
    <cellStyle name="Note 41 4" xfId="3569"/>
    <cellStyle name="Note 41_TRAFO" xfId="2268"/>
    <cellStyle name="Note 42" xfId="2269"/>
    <cellStyle name="Note 42 2" xfId="2270"/>
    <cellStyle name="Note 42 2 2" xfId="2271"/>
    <cellStyle name="Note 42 3" xfId="2272"/>
    <cellStyle name="Note 42 3 2" xfId="3572"/>
    <cellStyle name="Note 42 4" xfId="3571"/>
    <cellStyle name="Note 42_TRAFO" xfId="2273"/>
    <cellStyle name="Note 43" xfId="2274"/>
    <cellStyle name="Note 43 2" xfId="2275"/>
    <cellStyle name="Note 43 2 2" xfId="2276"/>
    <cellStyle name="Note 43 3" xfId="2277"/>
    <cellStyle name="Note 43 3 2" xfId="3574"/>
    <cellStyle name="Note 43 4" xfId="3573"/>
    <cellStyle name="Note 43_TRAFO" xfId="2278"/>
    <cellStyle name="Note 44" xfId="2279"/>
    <cellStyle name="Note 44 2" xfId="2280"/>
    <cellStyle name="Note 44 2 2" xfId="2281"/>
    <cellStyle name="Note 44 3" xfId="2282"/>
    <cellStyle name="Note 44 3 2" xfId="3576"/>
    <cellStyle name="Note 44 4" xfId="3575"/>
    <cellStyle name="Note 44_TRAFO" xfId="2283"/>
    <cellStyle name="Note 45" xfId="2284"/>
    <cellStyle name="Note 45 2" xfId="2285"/>
    <cellStyle name="Note 45 2 2" xfId="2286"/>
    <cellStyle name="Note 45 3" xfId="2287"/>
    <cellStyle name="Note 45 3 2" xfId="3578"/>
    <cellStyle name="Note 45 4" xfId="3577"/>
    <cellStyle name="Note 45_TRAFO" xfId="2288"/>
    <cellStyle name="Note 46" xfId="2289"/>
    <cellStyle name="Note 46 2" xfId="2290"/>
    <cellStyle name="Note 46 2 2" xfId="2291"/>
    <cellStyle name="Note 46 3" xfId="2292"/>
    <cellStyle name="Note 46 3 2" xfId="3580"/>
    <cellStyle name="Note 46 4" xfId="3579"/>
    <cellStyle name="Note 46_TRAFO" xfId="2293"/>
    <cellStyle name="Note 47" xfId="2294"/>
    <cellStyle name="Note 47 2" xfId="2295"/>
    <cellStyle name="Note 47 2 2" xfId="2296"/>
    <cellStyle name="Note 47 3" xfId="2297"/>
    <cellStyle name="Note 47 3 2" xfId="3582"/>
    <cellStyle name="Note 47 4" xfId="3581"/>
    <cellStyle name="Note 47_TRAFO" xfId="2298"/>
    <cellStyle name="Note 48" xfId="2299"/>
    <cellStyle name="Note 48 2" xfId="2300"/>
    <cellStyle name="Note 48 2 2" xfId="2301"/>
    <cellStyle name="Note 48 3" xfId="2302"/>
    <cellStyle name="Note 48 3 2" xfId="3584"/>
    <cellStyle name="Note 48 4" xfId="3583"/>
    <cellStyle name="Note 48_TRAFO" xfId="2303"/>
    <cellStyle name="Note 49" xfId="2304"/>
    <cellStyle name="Note 49 2" xfId="2305"/>
    <cellStyle name="Note 49 2 2" xfId="2306"/>
    <cellStyle name="Note 49 3" xfId="2307"/>
    <cellStyle name="Note 49 3 2" xfId="3586"/>
    <cellStyle name="Note 49 4" xfId="3585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3 2" xfId="3588"/>
    <cellStyle name="Note 50 4" xfId="3587"/>
    <cellStyle name="Note 50_TRAFO" xfId="2318"/>
    <cellStyle name="Note 51" xfId="2319"/>
    <cellStyle name="Note 51 2" xfId="2320"/>
    <cellStyle name="Note 51 2 2" xfId="2321"/>
    <cellStyle name="Note 51 3" xfId="2322"/>
    <cellStyle name="Note 51 3 2" xfId="3590"/>
    <cellStyle name="Note 51 4" xfId="3589"/>
    <cellStyle name="Note 51_TRAFO" xfId="2323"/>
    <cellStyle name="Note 52" xfId="2324"/>
    <cellStyle name="Note 52 2" xfId="2325"/>
    <cellStyle name="Note 52 2 2" xfId="2326"/>
    <cellStyle name="Note 52 3" xfId="2327"/>
    <cellStyle name="Note 52 3 2" xfId="3592"/>
    <cellStyle name="Note 52 4" xfId="3591"/>
    <cellStyle name="Note 52_TRAFO" xfId="2328"/>
    <cellStyle name="Note 53" xfId="2329"/>
    <cellStyle name="Note 53 2" xfId="2330"/>
    <cellStyle name="Note 53 2 2" xfId="2331"/>
    <cellStyle name="Note 53 3" xfId="2332"/>
    <cellStyle name="Note 53 3 2" xfId="3594"/>
    <cellStyle name="Note 53 4" xfId="3593"/>
    <cellStyle name="Note 53_TRAFO" xfId="2333"/>
    <cellStyle name="Note 54" xfId="2334"/>
    <cellStyle name="Note 54 2" xfId="2335"/>
    <cellStyle name="Note 54 2 2" xfId="2336"/>
    <cellStyle name="Note 54 3" xfId="2337"/>
    <cellStyle name="Note 54 3 2" xfId="3596"/>
    <cellStyle name="Note 54 4" xfId="3595"/>
    <cellStyle name="Note 54_TRAFO" xfId="2338"/>
    <cellStyle name="Note 55" xfId="2339"/>
    <cellStyle name="Note 55 2" xfId="2340"/>
    <cellStyle name="Note 55 2 2" xfId="2341"/>
    <cellStyle name="Note 55 3" xfId="2342"/>
    <cellStyle name="Note 55 3 2" xfId="3598"/>
    <cellStyle name="Note 55 4" xfId="3597"/>
    <cellStyle name="Note 55_TRAFO" xfId="2343"/>
    <cellStyle name="Note 56" xfId="2344"/>
    <cellStyle name="Note 56 2" xfId="2345"/>
    <cellStyle name="Note 56 2 2" xfId="2346"/>
    <cellStyle name="Note 56 3" xfId="2347"/>
    <cellStyle name="Note 56 3 2" xfId="3600"/>
    <cellStyle name="Note 56 4" xfId="3599"/>
    <cellStyle name="Note 56_TRAFO" xfId="2348"/>
    <cellStyle name="Note 57" xfId="2349"/>
    <cellStyle name="Note 57 2" xfId="2350"/>
    <cellStyle name="Note 57 2 2" xfId="2351"/>
    <cellStyle name="Note 57 3" xfId="2352"/>
    <cellStyle name="Note 57 3 2" xfId="3602"/>
    <cellStyle name="Note 57 4" xfId="3601"/>
    <cellStyle name="Note 57_TRAFO" xfId="2353"/>
    <cellStyle name="Note 58" xfId="2354"/>
    <cellStyle name="Note 58 2" xfId="2355"/>
    <cellStyle name="Note 58 2 2" xfId="2356"/>
    <cellStyle name="Note 58 3" xfId="2357"/>
    <cellStyle name="Note 58 3 2" xfId="3604"/>
    <cellStyle name="Note 58 4" xfId="3603"/>
    <cellStyle name="Note 58_TRAFO" xfId="2358"/>
    <cellStyle name="Note 59" xfId="2359"/>
    <cellStyle name="Note 59 2" xfId="2360"/>
    <cellStyle name="Note 59 2 2" xfId="2361"/>
    <cellStyle name="Note 59 3" xfId="2362"/>
    <cellStyle name="Note 59 3 2" xfId="3606"/>
    <cellStyle name="Note 59 4" xfId="3605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3 2" xfId="3608"/>
    <cellStyle name="Note 60 4" xfId="3607"/>
    <cellStyle name="Note 60_TRAFO" xfId="2373"/>
    <cellStyle name="Note 61" xfId="2374"/>
    <cellStyle name="Note 61 2" xfId="2375"/>
    <cellStyle name="Note 61 2 2" xfId="2376"/>
    <cellStyle name="Note 61 3" xfId="2377"/>
    <cellStyle name="Note 61 3 2" xfId="3610"/>
    <cellStyle name="Note 61 4" xfId="3609"/>
    <cellStyle name="Note 61_TRAFO" xfId="2378"/>
    <cellStyle name="Note 62" xfId="2379"/>
    <cellStyle name="Note 62 2" xfId="2380"/>
    <cellStyle name="Note 62 2 2" xfId="2381"/>
    <cellStyle name="Note 62 3" xfId="2382"/>
    <cellStyle name="Note 62 3 2" xfId="3612"/>
    <cellStyle name="Note 62 4" xfId="3611"/>
    <cellStyle name="Note 62_TRAFO" xfId="2383"/>
    <cellStyle name="Note 63" xfId="2384"/>
    <cellStyle name="Note 63 2" xfId="2385"/>
    <cellStyle name="Note 63 2 2" xfId="2386"/>
    <cellStyle name="Note 63 3" xfId="2387"/>
    <cellStyle name="Note 63 3 2" xfId="3614"/>
    <cellStyle name="Note 63 4" xfId="3613"/>
    <cellStyle name="Note 63_TRAFO" xfId="2388"/>
    <cellStyle name="Note 64" xfId="2389"/>
    <cellStyle name="Note 64 2" xfId="2390"/>
    <cellStyle name="Note 64 2 2" xfId="2391"/>
    <cellStyle name="Note 64 3" xfId="2392"/>
    <cellStyle name="Note 64 3 2" xfId="3616"/>
    <cellStyle name="Note 64 4" xfId="3615"/>
    <cellStyle name="Note 64_TRAFO" xfId="2393"/>
    <cellStyle name="Note 65" xfId="2394"/>
    <cellStyle name="Note 65 2" xfId="2395"/>
    <cellStyle name="Note 65 2 2" xfId="2396"/>
    <cellStyle name="Note 65 3" xfId="2397"/>
    <cellStyle name="Note 65 3 2" xfId="3618"/>
    <cellStyle name="Note 65 4" xfId="3617"/>
    <cellStyle name="Note 65_TRAFO" xfId="2398"/>
    <cellStyle name="Note 66" xfId="2399"/>
    <cellStyle name="Note 66 2" xfId="2400"/>
    <cellStyle name="Note 66 2 2" xfId="2401"/>
    <cellStyle name="Note 66 3" xfId="2402"/>
    <cellStyle name="Note 66 3 2" xfId="3620"/>
    <cellStyle name="Note 66 4" xfId="3619"/>
    <cellStyle name="Note 66_TRAFO" xfId="2403"/>
    <cellStyle name="Note 67" xfId="2404"/>
    <cellStyle name="Note 67 2" xfId="2405"/>
    <cellStyle name="Note 67 2 2" xfId="2406"/>
    <cellStyle name="Note 67 3" xfId="2407"/>
    <cellStyle name="Note 67 3 2" xfId="3622"/>
    <cellStyle name="Note 67 4" xfId="3621"/>
    <cellStyle name="Note 67_TRAFO" xfId="2408"/>
    <cellStyle name="Note 68" xfId="2409"/>
    <cellStyle name="Note 68 2" xfId="2410"/>
    <cellStyle name="Note 68 2 2" xfId="2411"/>
    <cellStyle name="Note 68 3" xfId="2412"/>
    <cellStyle name="Note 68 3 2" xfId="3624"/>
    <cellStyle name="Note 68 4" xfId="3623"/>
    <cellStyle name="Note 68_TRAFO" xfId="2413"/>
    <cellStyle name="Note 69" xfId="2414"/>
    <cellStyle name="Note 69 2" xfId="2415"/>
    <cellStyle name="Note 69 2 2" xfId="2416"/>
    <cellStyle name="Note 69 3" xfId="2417"/>
    <cellStyle name="Note 69 3 2" xfId="3626"/>
    <cellStyle name="Note 69 4" xfId="3625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3 2" xfId="3628"/>
    <cellStyle name="Note 70 4" xfId="3627"/>
    <cellStyle name="Note 70_TRAFO" xfId="2428"/>
    <cellStyle name="Note 71" xfId="2429"/>
    <cellStyle name="Note 71 2" xfId="2430"/>
    <cellStyle name="Note 71 2 2" xfId="2431"/>
    <cellStyle name="Note 71 3" xfId="2432"/>
    <cellStyle name="Note 71 3 2" xfId="3630"/>
    <cellStyle name="Note 71 4" xfId="3629"/>
    <cellStyle name="Note 71_TRAFO" xfId="2433"/>
    <cellStyle name="Note 72" xfId="2434"/>
    <cellStyle name="Note 72 2" xfId="2435"/>
    <cellStyle name="Note 72 2 2" xfId="2436"/>
    <cellStyle name="Note 72 3" xfId="2437"/>
    <cellStyle name="Note 72 3 2" xfId="3632"/>
    <cellStyle name="Note 72 4" xfId="3631"/>
    <cellStyle name="Note 72_TRAFO" xfId="2438"/>
    <cellStyle name="Note 73" xfId="2439"/>
    <cellStyle name="Note 73 2" xfId="2440"/>
    <cellStyle name="Note 73 2 2" xfId="2441"/>
    <cellStyle name="Note 73 3" xfId="2442"/>
    <cellStyle name="Note 73 3 2" xfId="3634"/>
    <cellStyle name="Note 73 4" xfId="3633"/>
    <cellStyle name="Note 73_TRAFO" xfId="2443"/>
    <cellStyle name="Note 74" xfId="2444"/>
    <cellStyle name="Note 74 2" xfId="2445"/>
    <cellStyle name="Note 74 2 2" xfId="2446"/>
    <cellStyle name="Note 74 3" xfId="2447"/>
    <cellStyle name="Note 74 3 2" xfId="3636"/>
    <cellStyle name="Note 74 4" xfId="3635"/>
    <cellStyle name="Note 74_TRAFO" xfId="2448"/>
    <cellStyle name="Note 75" xfId="2449"/>
    <cellStyle name="Note 75 2" xfId="2450"/>
    <cellStyle name="Note 75 2 2" xfId="2451"/>
    <cellStyle name="Note 75 3" xfId="2452"/>
    <cellStyle name="Note 75 3 2" xfId="3638"/>
    <cellStyle name="Note 75 4" xfId="3637"/>
    <cellStyle name="Note 75_TRAFO" xfId="2453"/>
    <cellStyle name="Note 76" xfId="2454"/>
    <cellStyle name="Note 76 2" xfId="2455"/>
    <cellStyle name="Note 76 2 2" xfId="2456"/>
    <cellStyle name="Note 76 3" xfId="2457"/>
    <cellStyle name="Note 76 3 2" xfId="3640"/>
    <cellStyle name="Note 76 4" xfId="3639"/>
    <cellStyle name="Note 76_TRAFO" xfId="2458"/>
    <cellStyle name="Note 77" xfId="2459"/>
    <cellStyle name="Note 77 2" xfId="2460"/>
    <cellStyle name="Note 77 2 2" xfId="2461"/>
    <cellStyle name="Note 77 3" xfId="2462"/>
    <cellStyle name="Note 77 3 2" xfId="3642"/>
    <cellStyle name="Note 77 4" xfId="3641"/>
    <cellStyle name="Note 77_TRAFO" xfId="2463"/>
    <cellStyle name="Note 78" xfId="2464"/>
    <cellStyle name="Note 78 2" xfId="2465"/>
    <cellStyle name="Note 78 2 2" xfId="2466"/>
    <cellStyle name="Note 78 3" xfId="2467"/>
    <cellStyle name="Note 78 3 2" xfId="3644"/>
    <cellStyle name="Note 78 4" xfId="364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3681"/>
    <cellStyle name="Percent 13" xfId="3686"/>
    <cellStyle name="Percent 14" xfId="3687"/>
    <cellStyle name="Percent 15" xfId="3688"/>
    <cellStyle name="Percent 16" xfId="3689"/>
    <cellStyle name="Percent 17" xfId="3690"/>
    <cellStyle name="Percent 18" xfId="3691"/>
    <cellStyle name="Percent 19" xfId="3722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648"/>
    <cellStyle name="Percent 2 2 2 2 2 3" xfId="2528"/>
    <cellStyle name="Percent 2 2 2 2 2 3 2" xfId="3649"/>
    <cellStyle name="Percent 2 2 2 2 2 4" xfId="2529"/>
    <cellStyle name="Percent 2 2 2 2 2 4 2" xfId="3650"/>
    <cellStyle name="Percent 2 2 2 2 2 5" xfId="2530"/>
    <cellStyle name="Percent 2 2 2 2 2 5 2" xfId="3651"/>
    <cellStyle name="Percent 2 2 2 2 2 6" xfId="3647"/>
    <cellStyle name="Percent 2 2 2 2 3" xfId="2531"/>
    <cellStyle name="Percent 2 2 2 2 3 2" xfId="3652"/>
    <cellStyle name="Percent 2 2 2 2 4" xfId="2532"/>
    <cellStyle name="Percent 2 2 2 2 4 2" xfId="3653"/>
    <cellStyle name="Percent 2 2 2 2 5" xfId="2533"/>
    <cellStyle name="Percent 2 2 2 2 5 2" xfId="3654"/>
    <cellStyle name="Percent 2 2 2 2 6" xfId="3646"/>
    <cellStyle name="Percent 2 2 2 3" xfId="2534"/>
    <cellStyle name="Percent 2 2 2 3 2" xfId="3655"/>
    <cellStyle name="Percent 2 2 2 4" xfId="2535"/>
    <cellStyle name="Percent 2 2 2 4 2" xfId="3656"/>
    <cellStyle name="Percent 2 2 2 5" xfId="2536"/>
    <cellStyle name="Percent 2 2 2 5 2" xfId="3657"/>
    <cellStyle name="Percent 2 2 2 6" xfId="2537"/>
    <cellStyle name="Percent 2 2 2 6 2" xfId="3658"/>
    <cellStyle name="Percent 2 2 2 7" xfId="2538"/>
    <cellStyle name="Percent 2 2 2 7 2" xfId="3659"/>
    <cellStyle name="Percent 2 2 2 8" xfId="3645"/>
    <cellStyle name="Percent 2 2 3" xfId="2539"/>
    <cellStyle name="Percent 2 2 3 2" xfId="3660"/>
    <cellStyle name="Percent 2 2 4" xfId="2540"/>
    <cellStyle name="Percent 2 2 4 2" xfId="3661"/>
    <cellStyle name="Percent 2 2 5" xfId="2541"/>
    <cellStyle name="Percent 2 2 5 2" xfId="3662"/>
    <cellStyle name="Percent 2 2 6" xfId="2542"/>
    <cellStyle name="Percent 2 3" xfId="2543"/>
    <cellStyle name="Percent 2 3 2" xfId="2544"/>
    <cellStyle name="Percent 2 3 2 2" xfId="2545"/>
    <cellStyle name="Percent 2 3 3" xfId="3663"/>
    <cellStyle name="Percent 2 4" xfId="2546"/>
    <cellStyle name="Percent 2 4 2" xfId="3664"/>
    <cellStyle name="Percent 2 5" xfId="2547"/>
    <cellStyle name="Percent 2 5 2" xfId="3665"/>
    <cellStyle name="Percent 2 6" xfId="2548"/>
    <cellStyle name="Percent 2 6 2" xfId="3666"/>
    <cellStyle name="Percent 2 7" xfId="2549"/>
    <cellStyle name="Percent 20" xfId="3723"/>
    <cellStyle name="Percent 21" xfId="3724"/>
    <cellStyle name="Percent 22" xfId="3725"/>
    <cellStyle name="Percent 23" xfId="3726"/>
    <cellStyle name="Percent 24" xfId="3727"/>
    <cellStyle name="Percent 25" xfId="3728"/>
    <cellStyle name="Percent 26" xfId="3729"/>
    <cellStyle name="Percent 27" xfId="3730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669"/>
    <cellStyle name="Percent 5 2 3" xfId="2558"/>
    <cellStyle name="Percent 5 2 3 2" xfId="3670"/>
    <cellStyle name="Percent 5 2 4" xfId="2559"/>
    <cellStyle name="Percent 5 2 4 2" xfId="3671"/>
    <cellStyle name="Percent 5 2 5" xfId="2560"/>
    <cellStyle name="Percent 5 2 5 2" xfId="3672"/>
    <cellStyle name="Percent 5 2 6" xfId="2561"/>
    <cellStyle name="Percent 5 2 6 2" xfId="2562"/>
    <cellStyle name="Percent 5 2 7" xfId="3668"/>
    <cellStyle name="Percent 5 3" xfId="2563"/>
    <cellStyle name="Percent 5 3 2" xfId="3673"/>
    <cellStyle name="Percent 5 4" xfId="2564"/>
    <cellStyle name="Percent 5 4 2" xfId="3674"/>
    <cellStyle name="Percent 5 5" xfId="2565"/>
    <cellStyle name="Percent 5 5 2" xfId="3675"/>
    <cellStyle name="Percent 5 6" xfId="3667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676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9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0.13199999999999998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0.2221355160707085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88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88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839515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43519F8C-CC28-4963-9904-CCA6341803A7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D9A36D7-E87E-4ED1-A076-88CA5FB9BE3F}"/>
            </a:ext>
          </a:extLst>
        </xdr:cNvPr>
        <xdr:cNvGrpSpPr/>
      </xdr:nvGrpSpPr>
      <xdr:grpSpPr>
        <a:xfrm>
          <a:off x="9620366" y="821390"/>
          <a:ext cx="1375425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432C66D-49BD-4E37-819F-93029B6A2D2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913F0338-7B62-46A5-B597-CD6A5165FB7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1FC4530-2516-46A2-AE68-C9CD4216E3D7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F2FD76AE-D6D8-4692-9825-02972DFE748E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BF731F8-68BD-4F68-8EF0-831277F305E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92458EB8-CA25-497A-AB44-99A414C773D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B6772F4-563D-4F46-AE70-6BC277921A6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6BCB872-FA69-421D-84E0-889B77444154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5FB60F5-3790-432E-8567-35DCAC929C0B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DE9FCB42-8E09-4AFC-8531-0C650B4DCAB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2C10AEE-FDEE-4714-B949-9960CB341AC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9F850A0-623D-48DD-ACDF-2B7D47CA247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EB0D5A0-AB38-4C1D-943E-D3F790CE880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48F0654-5810-4377-A7AC-0B054AB547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1BAF89C1-9435-42DD-A7E9-7FECE9B3DA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D66ADD-E518-4A7A-BE77-2016A6AC95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C7642F98-700E-4747-9A46-B89ED9D76DC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B95BC650-356E-4675-B864-9EAF8569D56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1D75E9A-7600-414F-8491-AD7E591512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0410BF-9CD7-460A-91F2-E8B574C388D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908828-ADB8-457E-8EF0-37CDA8BFE32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7E11B25-D58B-4BB4-897D-B799841C33E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9CE2413B-1B6E-4A23-9742-ADE1C8DDC24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BEF2FD-8EBF-4B83-8017-E61BD903DDB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3471C07A-637E-4BC5-B871-6EA11C6926A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EF0A2FC-A63A-4037-BFED-A0A0B23D167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5A5C9FE-CF3F-47D8-8CBB-F5FC02E3095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16880B9-64C4-47AE-8BAB-9A557FA0164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F443B7B-1090-4A1E-8425-C49CD0701E4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1AD6D37-92FB-4816-BCEC-AF9E2F988DF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D417E2-31AE-4D6B-981B-F5955B32032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5F479FF-1E50-416C-8E02-040D543F08A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6A4DB460-312E-467B-9B00-3D58A8F9AF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D597D1BA-086B-4A6A-B800-845D739680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66A41086-0074-44C6-B4BC-A1791815F40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D6DE9A4F-EA3B-478B-804D-2A53FF63E6D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E6C9C7D3-0C4F-4433-9DDF-E0E19FBA166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FD5A4F1F-4A92-4DE2-A2AA-37B9CF96ED3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6FA72D60-54B5-4424-B1B6-5039F84A23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921D549-1F48-46D9-8AF6-524D33598CF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A22EB306-1AD2-4DA2-BE6B-27FC041CCCD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C101F0A-D576-4A2C-898A-11FF408C597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48780031-B338-49CB-B9EA-987338B81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A66036E0-4E25-4637-96A2-CB54BDFEC0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3E75546-2D04-48CE-B9F4-96B8C4AF18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4C27F859-6443-439D-B9E9-AFEB0F89685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D8D66B0-54B7-49EB-979B-DF31A7177E5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C9F31C5-8106-4E7E-8183-BF4686EEF30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B92A2DF-2C2A-4F97-B8AD-65E27EDBD88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BD92FE96-BFB8-438E-B35C-1E99C80AE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6791E99B-5F89-4763-BCE3-6B0CD0A9CF6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3CD960A-0525-4986-9461-8F3EADB4EA7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849290DB-B4DD-4D68-8B05-2D6C9EC652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4FCEC1C0-91BB-4A10-AB65-6AEF71095E6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879534CE-1362-4951-9C14-354BF83F283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54730549-FF62-481B-88E2-F7E5200E072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668C9B97-2334-452A-A6E1-13ED53FE06D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5698DBFA-7096-49C9-8347-41EAF3C358D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39A6A10E-C5EC-4D88-8A77-8A565887DB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7329872-B69D-4C42-969F-C78E684CA02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28784DF-B6AD-4FCA-A374-7A7BDC32A61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77BE36D-F42B-4CB1-B455-86BF073ED9A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5970E41-F80A-4892-8533-8DE175FC2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</xdr:col>
      <xdr:colOff>354521</xdr:colOff>
      <xdr:row>26</xdr:row>
      <xdr:rowOff>10061</xdr:rowOff>
    </xdr:from>
    <xdr:to>
      <xdr:col>18</xdr:col>
      <xdr:colOff>94204</xdr:colOff>
      <xdr:row>27</xdr:row>
      <xdr:rowOff>19051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F5FC0A7-CDD1-4366-AD43-834831DF6524}"/>
            </a:ext>
          </a:extLst>
        </xdr:cNvPr>
        <xdr:cNvSpPr/>
      </xdr:nvSpPr>
      <xdr:spPr>
        <a:xfrm>
          <a:off x="1040321" y="4001036"/>
          <a:ext cx="5454683" cy="16139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0A4A7A8-7D43-4C11-AF43-930294781736}"/>
            </a:ext>
          </a:extLst>
        </xdr:cNvPr>
        <xdr:cNvGrpSpPr>
          <a:grpSpLocks/>
        </xdr:cNvGrpSpPr>
      </xdr:nvGrpSpPr>
      <xdr:grpSpPr bwMode="auto">
        <a:xfrm>
          <a:off x="12317773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8897C17C-DF00-49FD-9CCC-558C8E9709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4AF1382-55C4-495C-A685-28B8AA6AC0C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2ED66A3-F777-4F94-88FE-9FB250C73C9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A5E98DE5-F080-457B-8BE8-50D9886CCFCA}"/>
            </a:ext>
          </a:extLst>
        </xdr:cNvPr>
        <xdr:cNvGrpSpPr>
          <a:grpSpLocks/>
        </xdr:cNvGrpSpPr>
      </xdr:nvGrpSpPr>
      <xdr:grpSpPr bwMode="auto">
        <a:xfrm>
          <a:off x="12841648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03A2EF8-7D09-40BD-8464-AC32B4E5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CF052196-D3A6-405C-8C9A-F91584DA58F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87B8AA-AEA9-4EA2-B517-03E71439F564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D0C5B27-23A4-4B5A-B76F-1B591036D8D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67A16077-6A79-40B9-8F44-E826792020F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1D6BBE3-1553-4AFD-90AA-E28AD22E8712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5B75811E-BCBA-4C3A-8AF9-AF17613B4391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6625C4C-72A2-45D5-BBA6-70F9054DCA3F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31C0B1D-BFFC-45F3-B9C4-AE3B299998F2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85E7010-6C51-481D-A718-8000B73CD886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FC210465-1E55-48E8-88BB-8DCB6CCE9061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6F90F12E-01A7-4E18-8910-5A5A58A6E9AC}"/>
            </a:ext>
          </a:extLst>
        </xdr:cNvPr>
        <xdr:cNvGrpSpPr>
          <a:grpSpLocks/>
        </xdr:cNvGrpSpPr>
      </xdr:nvGrpSpPr>
      <xdr:grpSpPr bwMode="auto">
        <a:xfrm>
          <a:off x="12613048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B4B3765-ADCA-4BAF-9769-3E1A137E313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31E152BB-E7D9-4DA4-81A9-D67A1562F49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ECC3538-022F-41C4-85EC-834E8DFD07E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D0E06F-0C8D-46AC-B347-E2C90F0E374B}"/>
            </a:ext>
          </a:extLst>
        </xdr:cNvPr>
        <xdr:cNvGrpSpPr>
          <a:grpSpLocks/>
        </xdr:cNvGrpSpPr>
      </xdr:nvGrpSpPr>
      <xdr:grpSpPr bwMode="auto">
        <a:xfrm>
          <a:off x="12603523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72303C8-B3A8-4060-99BB-90C7C9E499F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F38FB9C-C55D-4B7A-B633-23CCC7BFDE5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C59C5ED-3160-443F-B45C-5E6D5BFDF42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AD2D0237-3DDD-40E6-BD63-BFEB893EA124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F9CB7E6E-4332-4432-9C75-CDE1A79A9B95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3823A8-0516-4FE7-9693-89F45C4B416E}"/>
            </a:ext>
          </a:extLst>
        </xdr:cNvPr>
        <xdr:cNvGrpSpPr>
          <a:grpSpLocks/>
        </xdr:cNvGrpSpPr>
      </xdr:nvGrpSpPr>
      <xdr:grpSpPr bwMode="auto">
        <a:xfrm>
          <a:off x="12613048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5B28B4E-7CEC-4845-844D-D3AAC90CCC5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2DAF01A-C014-4A49-86A9-E1859D62772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A75601CB-1419-425A-98A4-601DC6EA145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636A238B-AA42-4797-9F33-88068E0F00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2CC8785-6D03-4D4A-ABED-AC3315DB9AF9}"/>
            </a:ext>
          </a:extLst>
        </xdr:cNvPr>
        <xdr:cNvGrpSpPr>
          <a:grpSpLocks/>
        </xdr:cNvGrpSpPr>
      </xdr:nvGrpSpPr>
      <xdr:grpSpPr bwMode="auto">
        <a:xfrm>
          <a:off x="12613048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153BC3C-A11F-4F2A-9C6E-F73383ADCF07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5137BD3-A3C7-4CB3-9F52-7C85D558A688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93A4F-B4D2-4951-BC58-B85C2D3C5E5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B801FED-2444-47F2-93DD-F6571D8E5F0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D20D15B-116B-4E96-BC07-26F629C9DCC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EBC04B4-286A-4BD2-8D86-459417B81BC8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285EDA42-F20B-4704-8156-B9AFDAF1761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1DDCE73-C5A9-4BFB-9611-992BEDA7A091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197F811B-0B0E-4308-9E8A-13398447C0A3}"/>
            </a:ext>
          </a:extLst>
        </xdr:cNvPr>
        <xdr:cNvGrpSpPr>
          <a:grpSpLocks/>
        </xdr:cNvGrpSpPr>
      </xdr:nvGrpSpPr>
      <xdr:grpSpPr bwMode="auto">
        <a:xfrm>
          <a:off x="12393973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B352D7B-6BBC-4E5F-AA36-24D230BE9F9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45E61377-23FF-4823-87AC-22AD99DBD365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8C96A86-4885-48A0-8D6C-187BFC186EF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0A7CDBA-49B1-4916-905D-B2528484192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754F7495-ABAC-4653-B168-5E9B74000EE1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6A3177-7B91-4412-8C36-1EAF459501FB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C33A641-BEDA-4A8F-B5FF-9C478413160C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249646D-BE8C-4FB1-8821-A8D10EAB9AC4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93830D0A-391C-4F05-947C-F4A6DCA36899}"/>
            </a:ext>
          </a:extLst>
        </xdr:cNvPr>
        <xdr:cNvGrpSpPr>
          <a:grpSpLocks/>
        </xdr:cNvGrpSpPr>
      </xdr:nvGrpSpPr>
      <xdr:grpSpPr bwMode="auto">
        <a:xfrm>
          <a:off x="12346348" y="4541745"/>
          <a:ext cx="266700" cy="147357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86842FE2-6391-423B-816A-83F4A79DE93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5433C4CF-92D9-4AF2-8496-D53280EF042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D80F1D52-3CB2-4903-9BAB-59918FAA8E8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BE27DC8C-813C-43F4-AEFB-00828015C2D9}"/>
            </a:ext>
          </a:extLst>
        </xdr:cNvPr>
        <xdr:cNvGrpSpPr>
          <a:grpSpLocks/>
        </xdr:cNvGrpSpPr>
      </xdr:nvGrpSpPr>
      <xdr:grpSpPr bwMode="auto">
        <a:xfrm>
          <a:off x="12889273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DB2CDF-0548-4B04-8DB0-08B563C0F98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AE0BFAD2-DD31-41A4-B569-29FF3DC99E9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ACC607C-929F-4651-B135-0822BBE4BBBA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852723C-B3BA-42D2-BE9B-BF5E9B054DED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370607F-4744-40E2-893C-18497676C265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6BB34D1A-3C42-4F68-8148-689DC3268CE2}"/>
            </a:ext>
          </a:extLst>
        </xdr:cNvPr>
        <xdr:cNvGrpSpPr>
          <a:grpSpLocks/>
        </xdr:cNvGrpSpPr>
      </xdr:nvGrpSpPr>
      <xdr:grpSpPr bwMode="auto">
        <a:xfrm>
          <a:off x="12374923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8E47998-7B45-48DE-AFD6-22C5269E694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CF1F1A-33DF-4F36-A2B8-5C43891A87E6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FD66837C-1CCD-4DF3-8D66-2FC8A04513B9}"/>
            </a:ext>
          </a:extLst>
        </xdr:cNvPr>
        <xdr:cNvGrpSpPr>
          <a:grpSpLocks/>
        </xdr:cNvGrpSpPr>
      </xdr:nvGrpSpPr>
      <xdr:grpSpPr bwMode="auto">
        <a:xfrm>
          <a:off x="12936898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96D46497-F9F3-40E8-B0A6-C9A20F9DC18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83B246-FB37-4384-9932-F65F6475B463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577F6EB-0D67-4E58-A56C-018D88DC99CB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56BB3D4-F335-4118-B0C7-1479B8BF9E6A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12</xdr:col>
      <xdr:colOff>299357</xdr:colOff>
      <xdr:row>27</xdr:row>
      <xdr:rowOff>76200</xdr:rowOff>
    </xdr:from>
    <xdr:to>
      <xdr:col>14</xdr:col>
      <xdr:colOff>38425</xdr:colOff>
      <xdr:row>27</xdr:row>
      <xdr:rowOff>83263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34225D24-8F91-4B5A-8B52-3144EFE31951}"/>
            </a:ext>
          </a:extLst>
        </xdr:cNvPr>
        <xdr:cNvCxnSpPr/>
      </xdr:nvCxnSpPr>
      <xdr:spPr>
        <a:xfrm flipH="1" flipV="1">
          <a:off x="4414157" y="4219575"/>
          <a:ext cx="501068" cy="7063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100764</xdr:colOff>
      <xdr:row>29</xdr:row>
      <xdr:rowOff>107403</xdr:rowOff>
    </xdr:from>
    <xdr:to>
      <xdr:col>12</xdr:col>
      <xdr:colOff>338889</xdr:colOff>
      <xdr:row>31</xdr:row>
      <xdr:rowOff>50253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43F5EB07-A418-4AB4-AD38-8B324D5951C6}"/>
            </a:ext>
          </a:extLst>
        </xdr:cNvPr>
        <xdr:cNvSpPr/>
      </xdr:nvSpPr>
      <xdr:spPr>
        <a:xfrm>
          <a:off x="4216567" y="4498929"/>
          <a:ext cx="238125" cy="2386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142875</xdr:colOff>
      <xdr:row>27</xdr:row>
      <xdr:rowOff>0</xdr:rowOff>
    </xdr:from>
    <xdr:to>
      <xdr:col>12</xdr:col>
      <xdr:colOff>295275</xdr:colOff>
      <xdr:row>27</xdr:row>
      <xdr:rowOff>147358</xdr:rowOff>
    </xdr:to>
    <xdr:grpSp>
      <xdr:nvGrpSpPr>
        <xdr:cNvPr id="171" name="Group 6">
          <a:extLst>
            <a:ext uri="{FF2B5EF4-FFF2-40B4-BE49-F238E27FC236}">
              <a16:creationId xmlns:a16="http://schemas.microsoft.com/office/drawing/2014/main" id="{772FEACF-48D6-484C-B463-B8E2DB90B93C}"/>
            </a:ext>
          </a:extLst>
        </xdr:cNvPr>
        <xdr:cNvGrpSpPr>
          <a:grpSpLocks/>
        </xdr:cNvGrpSpPr>
      </xdr:nvGrpSpPr>
      <xdr:grpSpPr bwMode="auto">
        <a:xfrm>
          <a:off x="4257675" y="4143375"/>
          <a:ext cx="152400" cy="147358"/>
          <a:chOff x="3725636" y="1945820"/>
          <a:chExt cx="153760" cy="144237"/>
        </a:xfrm>
      </xdr:grpSpPr>
      <xdr:sp macro="" textlink="">
        <xdr:nvSpPr>
          <xdr:cNvPr id="172" name="Oval 171">
            <a:extLst>
              <a:ext uri="{FF2B5EF4-FFF2-40B4-BE49-F238E27FC236}">
                <a16:creationId xmlns:a16="http://schemas.microsoft.com/office/drawing/2014/main" id="{910AABD9-1215-4736-A4B8-81E7C3E6D5B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BC4D8AE8-64D8-43CB-9469-2E01F892CF55}"/>
              </a:ext>
            </a:extLst>
          </xdr:cNvPr>
          <xdr:cNvCxnSpPr>
            <a:stCxn id="172" idx="1"/>
            <a:endCxn id="17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66491952-1FC8-4124-92C0-FBECB5E3682C}"/>
              </a:ext>
            </a:extLst>
          </xdr:cNvPr>
          <xdr:cNvCxnSpPr>
            <a:stCxn id="172" idx="3"/>
            <a:endCxn id="17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47625</xdr:colOff>
      <xdr:row>27</xdr:row>
      <xdr:rowOff>9525</xdr:rowOff>
    </xdr:from>
    <xdr:to>
      <xdr:col>14</xdr:col>
      <xdr:colOff>200025</xdr:colOff>
      <xdr:row>28</xdr:row>
      <xdr:rowOff>4483</xdr:rowOff>
    </xdr:to>
    <xdr:grpSp>
      <xdr:nvGrpSpPr>
        <xdr:cNvPr id="175" name="Group 6">
          <a:extLst>
            <a:ext uri="{FF2B5EF4-FFF2-40B4-BE49-F238E27FC236}">
              <a16:creationId xmlns:a16="http://schemas.microsoft.com/office/drawing/2014/main" id="{FCDDAADF-9A01-405E-9D36-C26D990A3679}"/>
            </a:ext>
          </a:extLst>
        </xdr:cNvPr>
        <xdr:cNvGrpSpPr>
          <a:grpSpLocks/>
        </xdr:cNvGrpSpPr>
      </xdr:nvGrpSpPr>
      <xdr:grpSpPr bwMode="auto">
        <a:xfrm>
          <a:off x="4924425" y="4152900"/>
          <a:ext cx="152400" cy="147358"/>
          <a:chOff x="3725636" y="1945820"/>
          <a:chExt cx="153760" cy="144237"/>
        </a:xfrm>
      </xdr:grpSpPr>
      <xdr:sp macro="" textlink="">
        <xdr:nvSpPr>
          <xdr:cNvPr id="176" name="Oval 175">
            <a:extLst>
              <a:ext uri="{FF2B5EF4-FFF2-40B4-BE49-F238E27FC236}">
                <a16:creationId xmlns:a16="http://schemas.microsoft.com/office/drawing/2014/main" id="{A69F0E14-6938-4335-AE11-6E58A23FBB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110DD278-FEA1-46FD-B2DD-43B7867663D9}"/>
              </a:ext>
            </a:extLst>
          </xdr:cNvPr>
          <xdr:cNvCxnSpPr>
            <a:stCxn id="176" idx="1"/>
            <a:endCxn id="1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A70F2E95-7DA4-43EF-A074-09D4CACD68CB}"/>
              </a:ext>
            </a:extLst>
          </xdr:cNvPr>
          <xdr:cNvCxnSpPr>
            <a:stCxn id="176" idx="3"/>
            <a:endCxn id="1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149874</xdr:colOff>
      <xdr:row>26</xdr:row>
      <xdr:rowOff>150940</xdr:rowOff>
    </xdr:from>
    <xdr:to>
      <xdr:col>9</xdr:col>
      <xdr:colOff>302274</xdr:colOff>
      <xdr:row>27</xdr:row>
      <xdr:rowOff>145899</xdr:rowOff>
    </xdr:to>
    <xdr:grpSp>
      <xdr:nvGrpSpPr>
        <xdr:cNvPr id="179" name="Group 6">
          <a:extLst>
            <a:ext uri="{FF2B5EF4-FFF2-40B4-BE49-F238E27FC236}">
              <a16:creationId xmlns:a16="http://schemas.microsoft.com/office/drawing/2014/main" id="{643C40B6-362D-4EB6-A88B-33D819B0721A}"/>
            </a:ext>
          </a:extLst>
        </xdr:cNvPr>
        <xdr:cNvGrpSpPr>
          <a:grpSpLocks/>
        </xdr:cNvGrpSpPr>
      </xdr:nvGrpSpPr>
      <xdr:grpSpPr bwMode="auto">
        <a:xfrm>
          <a:off x="3121674" y="4141915"/>
          <a:ext cx="152400" cy="147359"/>
          <a:chOff x="3725636" y="1945820"/>
          <a:chExt cx="153760" cy="144237"/>
        </a:xfrm>
      </xdr:grpSpPr>
      <xdr:sp macro="" textlink="">
        <xdr:nvSpPr>
          <xdr:cNvPr id="180" name="Oval 179">
            <a:extLst>
              <a:ext uri="{FF2B5EF4-FFF2-40B4-BE49-F238E27FC236}">
                <a16:creationId xmlns:a16="http://schemas.microsoft.com/office/drawing/2014/main" id="{F75D60E6-194A-45FC-B24C-26AF8D95C13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B6559A42-484C-4049-9D4D-A318EF5F8C0F}"/>
              </a:ext>
            </a:extLst>
          </xdr:cNvPr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9CB948FF-6BCD-48EB-90BF-407682F809D2}"/>
              </a:ext>
            </a:extLst>
          </xdr:cNvPr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293077</xdr:colOff>
      <xdr:row>27</xdr:row>
      <xdr:rowOff>65942</xdr:rowOff>
    </xdr:from>
    <xdr:to>
      <xdr:col>12</xdr:col>
      <xdr:colOff>155524</xdr:colOff>
      <xdr:row>27</xdr:row>
      <xdr:rowOff>83348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F33BD403-A6E9-4261-8035-888EEE96BF02}"/>
            </a:ext>
          </a:extLst>
        </xdr:cNvPr>
        <xdr:cNvCxnSpPr/>
      </xdr:nvCxnSpPr>
      <xdr:spPr>
        <a:xfrm flipH="1" flipV="1">
          <a:off x="3264877" y="4209317"/>
          <a:ext cx="1005447" cy="17406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219075</xdr:colOff>
      <xdr:row>27</xdr:row>
      <xdr:rowOff>147358</xdr:rowOff>
    </xdr:from>
    <xdr:to>
      <xdr:col>12</xdr:col>
      <xdr:colOff>219827</xdr:colOff>
      <xdr:row>29</xdr:row>
      <xdr:rowOff>107403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69CF2874-A1FD-4F6F-86E0-730E17411885}"/>
            </a:ext>
          </a:extLst>
        </xdr:cNvPr>
        <xdr:cNvCxnSpPr>
          <a:stCxn id="172" idx="4"/>
          <a:endCxn id="68" idx="0"/>
        </xdr:cNvCxnSpPr>
      </xdr:nvCxnSpPr>
      <xdr:spPr>
        <a:xfrm>
          <a:off x="4334878" y="4238095"/>
          <a:ext cx="752" cy="26083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28</xdr:row>
      <xdr:rowOff>97156</xdr:rowOff>
    </xdr:from>
    <xdr:to>
      <xdr:col>12</xdr:col>
      <xdr:colOff>285750</xdr:colOff>
      <xdr:row>28</xdr:row>
      <xdr:rowOff>142875</xdr:rowOff>
    </xdr:to>
    <xdr:grpSp>
      <xdr:nvGrpSpPr>
        <xdr:cNvPr id="191" name="Group 18">
          <a:extLst>
            <a:ext uri="{FF2B5EF4-FFF2-40B4-BE49-F238E27FC236}">
              <a16:creationId xmlns:a16="http://schemas.microsoft.com/office/drawing/2014/main" id="{FB4C0E8D-1354-42D3-9D86-F4F8786A2261}"/>
            </a:ext>
          </a:extLst>
        </xdr:cNvPr>
        <xdr:cNvGrpSpPr>
          <a:grpSpLocks/>
        </xdr:cNvGrpSpPr>
      </xdr:nvGrpSpPr>
      <xdr:grpSpPr bwMode="auto">
        <a:xfrm>
          <a:off x="4267200" y="4392931"/>
          <a:ext cx="133350" cy="45719"/>
          <a:chOff x="12269933" y="1884219"/>
          <a:chExt cx="148768" cy="97327"/>
        </a:xfrm>
      </xdr:grpSpPr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2C4841A6-7C9A-4638-8D09-990ABCF3FEF2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FABA6CAE-CFC7-4EF5-A809-5E3EE44219FE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07587C1B-32D1-420C-BE35-2EA6B5ADE919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304800</xdr:colOff>
      <xdr:row>28</xdr:row>
      <xdr:rowOff>0</xdr:rowOff>
    </xdr:from>
    <xdr:to>
      <xdr:col>12</xdr:col>
      <xdr:colOff>92320</xdr:colOff>
      <xdr:row>28</xdr:row>
      <xdr:rowOff>149556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35976AC6-B23A-46F6-8507-03EFB9224B50}"/>
            </a:ext>
          </a:extLst>
        </xdr:cNvPr>
        <xdr:cNvSpPr/>
      </xdr:nvSpPr>
      <xdr:spPr>
        <a:xfrm>
          <a:off x="4038600" y="429577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10</xdr:col>
      <xdr:colOff>142874</xdr:colOff>
      <xdr:row>21</xdr:row>
      <xdr:rowOff>142875</xdr:rowOff>
    </xdr:from>
    <xdr:to>
      <xdr:col>14</xdr:col>
      <xdr:colOff>304799</xdr:colOff>
      <xdr:row>26</xdr:row>
      <xdr:rowOff>28575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BF92A7A6-7106-47D6-A4F3-EFADFA7202B3}"/>
            </a:ext>
          </a:extLst>
        </xdr:cNvPr>
        <xdr:cNvSpPr txBox="1"/>
      </xdr:nvSpPr>
      <xdr:spPr>
        <a:xfrm>
          <a:off x="3495674" y="3371850"/>
          <a:ext cx="1685925" cy="647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u="sng">
              <a:solidFill>
                <a:srgbClr val="FF0000"/>
              </a:solidFill>
            </a:rPr>
            <a:t>MGN03-213/109/14 (SGB02</a:t>
          </a:r>
          <a:r>
            <a:rPr lang="en-US" sz="900">
              <a:solidFill>
                <a:srgbClr val="FF0000"/>
              </a:solidFill>
            </a:rPr>
            <a:t>)</a:t>
          </a:r>
        </a:p>
        <a:p>
          <a:pPr algn="ctr"/>
          <a:r>
            <a:rPr lang="en-US" sz="900">
              <a:solidFill>
                <a:srgbClr val="FF0000"/>
              </a:solidFill>
            </a:rPr>
            <a:t>1 CG 136 50 KVA</a:t>
          </a:r>
        </a:p>
        <a:p>
          <a:pPr algn="ctr"/>
          <a:r>
            <a:rPr lang="en-US" sz="900">
              <a:solidFill>
                <a:srgbClr val="FF0000"/>
              </a:solidFill>
            </a:rPr>
            <a:t>2 CM2-11M</a:t>
          </a:r>
        </a:p>
        <a:p>
          <a:pPr algn="ctr"/>
          <a:endParaRPr lang="en-US" sz="9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47623</xdr:colOff>
      <xdr:row>7</xdr:row>
      <xdr:rowOff>71436</xdr:rowOff>
    </xdr:from>
    <xdr:to>
      <xdr:col>20</xdr:col>
      <xdr:colOff>742674</xdr:colOff>
      <xdr:row>54</xdr:row>
      <xdr:rowOff>71437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B5AC85-04FA-45D0-B32F-A6E4EF4F66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90" t="25393" b="10472"/>
        <a:stretch/>
      </xdr:blipFill>
      <xdr:spPr>
        <a:xfrm>
          <a:off x="881061" y="1381124"/>
          <a:ext cx="11386863" cy="783431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1104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32</v>
      </c>
      <c r="E7" s="525" t="s">
        <v>33</v>
      </c>
      <c r="F7" s="525" t="s">
        <v>1105</v>
      </c>
      <c r="G7" s="526" t="s">
        <v>31</v>
      </c>
      <c r="H7" s="522" t="s">
        <v>1012</v>
      </c>
      <c r="I7" s="522" t="s">
        <v>1107</v>
      </c>
      <c r="J7" s="522" t="s">
        <v>996</v>
      </c>
      <c r="K7" s="516" t="s">
        <v>994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35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>
        <f t="shared" ca="1" si="2"/>
        <v>51</v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>
        <f t="shared" ca="1" si="2"/>
        <v>51</v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>
        <f t="shared" ca="1" si="2"/>
        <v>51</v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>
        <f t="shared" ca="1" si="2"/>
        <v>51</v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>
        <f t="shared" ca="1" si="2"/>
        <v>51</v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>
        <f t="shared" ca="1" si="2"/>
        <v>51</v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>
        <f t="shared" ca="1" si="2"/>
        <v>51</v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>
        <f t="shared" ca="1" si="2"/>
        <v>51</v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>
        <f t="shared" ca="1" si="2"/>
        <v>51</v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>
        <f t="shared" ca="1" si="2"/>
        <v>51</v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>
        <f t="shared" ca="1" si="2"/>
        <v>51</v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>
        <f t="shared" ca="1" si="2"/>
        <v>51</v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>
        <f t="shared" ca="1" si="2"/>
        <v>51</v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>
        <f t="shared" ca="1" si="2"/>
        <v>51</v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>
        <f t="shared" ca="1" si="2"/>
        <v>51</v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>
        <f t="shared" ca="1" si="2"/>
        <v>51</v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>
        <f t="shared" ca="1" si="2"/>
        <v>51</v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>
        <f t="shared" ca="1" si="2"/>
        <v>51</v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>
        <f t="shared" ca="1" si="2"/>
        <v>51</v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>
        <f t="shared" ca="1" si="2"/>
        <v>51</v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>
        <f t="shared" ca="1" si="2"/>
        <v>51</v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>
        <f t="shared" ca="1" si="2"/>
        <v>51</v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>
        <f t="shared" ca="1" si="2"/>
        <v>51</v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>
        <f t="shared" ca="1" si="2"/>
        <v>51</v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>
        <f t="shared" ca="1" si="2"/>
        <v>51</v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>
        <f t="shared" ca="1" si="2"/>
        <v>51</v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>
        <f t="shared" ca="1" si="2"/>
        <v>51</v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>
        <f t="shared" ca="1" si="2"/>
        <v>51</v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>
        <f t="shared" ca="1" si="2"/>
        <v>51</v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>
        <f t="shared" ca="1" si="2"/>
        <v>51</v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>
        <f t="shared" ca="1" si="2"/>
        <v>51</v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>
        <f t="shared" ca="1" si="2"/>
        <v>51</v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>
        <f t="shared" ca="1" si="2"/>
        <v>51</v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>
        <f t="shared" ca="1" si="2"/>
        <v>51</v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>
        <f t="shared" ca="1" si="2"/>
        <v>51</v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>
        <f t="shared" ca="1" si="2"/>
        <v>51</v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>
        <f t="shared" ca="1" si="2"/>
        <v>51</v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>
        <f t="shared" ca="1" si="2"/>
        <v>51</v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>
        <f t="shared" ca="1" si="2"/>
        <v>51</v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>
        <f t="shared" ca="1" si="2"/>
        <v>51</v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>
        <f t="shared" ca="1" si="2"/>
        <v>51</v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>
        <f t="shared" ca="1" si="2"/>
        <v>51</v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>
        <f t="shared" ca="1" si="2"/>
        <v>51</v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>
        <f t="shared" ca="1" si="2"/>
        <v>51</v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>
        <f t="shared" ca="1" si="2"/>
        <v>51</v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>
        <f t="shared" ca="1" si="2"/>
        <v>51</v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>
        <f t="shared" ca="1" si="2"/>
        <v>51</v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>
        <f t="shared" ca="1" si="2"/>
        <v>51</v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>
        <f t="shared" ca="1" si="2"/>
        <v>51</v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>
        <f t="shared" ca="1" si="2"/>
        <v>51</v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>
        <f t="shared" ca="1" si="2"/>
        <v>51</v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>
        <f t="shared" ca="1" si="2"/>
        <v>51</v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>
        <f t="shared" ca="1" si="2"/>
        <v>51</v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>
        <f t="shared" ca="1" si="2"/>
        <v>51</v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>
        <f t="shared" ca="1" si="2"/>
        <v>51</v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>
        <f t="shared" ca="1" si="2"/>
        <v>51</v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>
        <f t="shared" ca="1" si="2"/>
        <v>51</v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>
        <f t="shared" ca="1" si="2"/>
        <v>51</v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>
        <f t="shared" ca="1" si="2"/>
        <v>51</v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>
        <f t="shared" ca="1" si="2"/>
        <v>51</v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>
        <f t="shared" ref="F77:F140" ca="1" si="5">IF(ISERROR(OFFSET($D$713,MATCH(A77,$F$714:$F$1320,0),0)),"",OFFSET($D$713,MATCH(A77,$F$714:$F$1320,0),0))</f>
        <v>51</v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>
        <f t="shared" ca="1" si="5"/>
        <v>51</v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>
        <f t="shared" ca="1" si="5"/>
        <v>51</v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>
        <f t="shared" ca="1" si="5"/>
        <v>51</v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>
        <f t="shared" ca="1" si="5"/>
        <v>51</v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>
        <f t="shared" ca="1" si="5"/>
        <v>51</v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>
        <f t="shared" ca="1" si="5"/>
        <v>51</v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>
        <f t="shared" ca="1" si="5"/>
        <v>51</v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>
        <f t="shared" ca="1" si="5"/>
        <v>51</v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>
        <f t="shared" ca="1" si="5"/>
        <v>51</v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>
        <f t="shared" ca="1" si="5"/>
        <v>51</v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>
        <f t="shared" ca="1" si="5"/>
        <v>51</v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>
        <f t="shared" ca="1" si="5"/>
        <v>51</v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>
        <f t="shared" ca="1" si="5"/>
        <v>51</v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>
        <f t="shared" ca="1" si="5"/>
        <v>51</v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>
        <f t="shared" ca="1" si="5"/>
        <v>51</v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>
        <f t="shared" ca="1" si="5"/>
        <v>51</v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>
        <f t="shared" ca="1" si="5"/>
        <v>51</v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>
        <f t="shared" ca="1" si="5"/>
        <v>51</v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>
        <f t="shared" ca="1" si="5"/>
        <v>51</v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>
        <f t="shared" ca="1" si="5"/>
        <v>51</v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>
        <f t="shared" ca="1" si="5"/>
        <v>51</v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>
        <f t="shared" ca="1" si="5"/>
        <v>51</v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>
        <f t="shared" ca="1" si="5"/>
        <v>51</v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>
        <f t="shared" ca="1" si="5"/>
        <v>51</v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>
        <f t="shared" ca="1" si="5"/>
        <v>51</v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>
        <f t="shared" ca="1" si="5"/>
        <v>51</v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>
        <f t="shared" ca="1" si="5"/>
        <v>51</v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>
        <f t="shared" ca="1" si="5"/>
        <v>51</v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>
        <f t="shared" ca="1" si="5"/>
        <v>51</v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>
        <f t="shared" ca="1" si="5"/>
        <v>51</v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>
        <f t="shared" ca="1" si="5"/>
        <v>51</v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>
        <f t="shared" ca="1" si="5"/>
        <v>51</v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>
        <f t="shared" ca="1" si="5"/>
        <v>51</v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>
        <f t="shared" ca="1" si="5"/>
        <v>51</v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>
        <f t="shared" ca="1" si="5"/>
        <v>51</v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>
        <f t="shared" ca="1" si="5"/>
        <v>51</v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>
        <f t="shared" ca="1" si="5"/>
        <v>51</v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>
        <f t="shared" ca="1" si="5"/>
        <v>51</v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>
        <f t="shared" ca="1" si="5"/>
        <v>51</v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>
        <f t="shared" ca="1" si="5"/>
        <v>51</v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>
        <f t="shared" ca="1" si="5"/>
        <v>51</v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>
        <f t="shared" ca="1" si="5"/>
        <v>51</v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>
        <f t="shared" ca="1" si="5"/>
        <v>51</v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>
        <f t="shared" ca="1" si="5"/>
        <v>51</v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>
        <f t="shared" ca="1" si="5"/>
        <v>51</v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>
        <f t="shared" ca="1" si="5"/>
        <v>51</v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>
        <f t="shared" ca="1" si="5"/>
        <v>51</v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>
        <f t="shared" ca="1" si="5"/>
        <v>51</v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>
        <f t="shared" ca="1" si="5"/>
        <v>51</v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>
        <f t="shared" ca="1" si="5"/>
        <v>51</v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>
        <f t="shared" ca="1" si="5"/>
        <v>51</v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>
        <f t="shared" ca="1" si="5"/>
        <v>51</v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>
        <f t="shared" ca="1" si="5"/>
        <v>51</v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>
        <f t="shared" ca="1" si="5"/>
        <v>51</v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>
        <f t="shared" ca="1" si="5"/>
        <v>51</v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>
        <f t="shared" ca="1" si="5"/>
        <v>51</v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>
        <f t="shared" ca="1" si="5"/>
        <v>51</v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>
        <f t="shared" ca="1" si="5"/>
        <v>51</v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>
        <f t="shared" ca="1" si="5"/>
        <v>51</v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>
        <f t="shared" ca="1" si="5"/>
        <v>51</v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>
        <f t="shared" ca="1" si="5"/>
        <v>51</v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>
        <f t="shared" ca="1" si="5"/>
        <v>51</v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>
        <f t="shared" ca="1" si="5"/>
        <v>51</v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>
        <f t="shared" ref="F141:F204" ca="1" si="8">IF(ISERROR(OFFSET($D$713,MATCH(A141,$F$714:$F$1320,0),0)),"",OFFSET($D$713,MATCH(A141,$F$714:$F$1320,0),0))</f>
        <v>51</v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>
        <f t="shared" ca="1" si="8"/>
        <v>51</v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>
        <f t="shared" ca="1" si="8"/>
        <v>51</v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>
        <f t="shared" ca="1" si="8"/>
        <v>51</v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>
        <f t="shared" ca="1" si="8"/>
        <v>51</v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>
        <f t="shared" ca="1" si="8"/>
        <v>51</v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>
        <f t="shared" ca="1" si="8"/>
        <v>51</v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>
        <f t="shared" ca="1" si="8"/>
        <v>51</v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>
        <f t="shared" ca="1" si="8"/>
        <v>51</v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>
        <f t="shared" ca="1" si="8"/>
        <v>51</v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>
        <f t="shared" ca="1" si="8"/>
        <v>51</v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>
        <f t="shared" ca="1" si="8"/>
        <v>51</v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>
        <f t="shared" ca="1" si="8"/>
        <v>51</v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>
        <f t="shared" ca="1" si="8"/>
        <v>51</v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>
        <f t="shared" ca="1" si="8"/>
        <v>51</v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>
        <f t="shared" ca="1" si="8"/>
        <v>51</v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>
        <f t="shared" ca="1" si="8"/>
        <v>51</v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>
        <f t="shared" ca="1" si="8"/>
        <v>51</v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>
        <f t="shared" ca="1" si="8"/>
        <v>51</v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>
        <f t="shared" ca="1" si="8"/>
        <v>51</v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>
        <f t="shared" ca="1" si="8"/>
        <v>51</v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>
        <f t="shared" ca="1" si="8"/>
        <v>51</v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>
        <f t="shared" ca="1" si="8"/>
        <v>51</v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>
        <f t="shared" ca="1" si="8"/>
        <v>51</v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>
        <f t="shared" ca="1" si="8"/>
        <v>51</v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>
        <f t="shared" ca="1" si="8"/>
        <v>51</v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>
        <f t="shared" ca="1" si="8"/>
        <v>51</v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>
        <f t="shared" ca="1" si="8"/>
        <v>51</v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>
        <f t="shared" ca="1" si="8"/>
        <v>51</v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>
        <f t="shared" ca="1" si="8"/>
        <v>51</v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>
        <f t="shared" ca="1" si="8"/>
        <v>51</v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>
        <f t="shared" ca="1" si="8"/>
        <v>51</v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>
        <f t="shared" ca="1" si="8"/>
        <v>51</v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>
        <f t="shared" ca="1" si="8"/>
        <v>51</v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>
        <f t="shared" ca="1" si="8"/>
        <v>51</v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>
        <f t="shared" ca="1" si="8"/>
        <v>51</v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>
        <f t="shared" ca="1" si="8"/>
        <v>51</v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>
        <f t="shared" ca="1" si="8"/>
        <v>51</v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>
        <f t="shared" ca="1" si="8"/>
        <v>51</v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>
        <f t="shared" ca="1" si="8"/>
        <v>51</v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>
        <f t="shared" ca="1" si="8"/>
        <v>51</v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>
        <f t="shared" ca="1" si="8"/>
        <v>51</v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>
        <f t="shared" ca="1" si="8"/>
        <v>51</v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>
        <f t="shared" ca="1" si="8"/>
        <v>51</v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>
        <f t="shared" ca="1" si="8"/>
        <v>51</v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>
        <f t="shared" ca="1" si="8"/>
        <v>51</v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>
        <f t="shared" ca="1" si="8"/>
        <v>51</v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>
        <f t="shared" ca="1" si="8"/>
        <v>51</v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>
        <f t="shared" ca="1" si="8"/>
        <v>51</v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>
        <f t="shared" ca="1" si="8"/>
        <v>51</v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>
        <f t="shared" ca="1" si="8"/>
        <v>51</v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>
        <f t="shared" ca="1" si="8"/>
        <v>51</v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>
        <f t="shared" ca="1" si="8"/>
        <v>51</v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>
        <f t="shared" ca="1" si="8"/>
        <v>51</v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>
        <f t="shared" ca="1" si="8"/>
        <v>51</v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>
        <f t="shared" ca="1" si="8"/>
        <v>51</v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>
        <f t="shared" ca="1" si="8"/>
        <v>51</v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>
        <f t="shared" ca="1" si="8"/>
        <v>51</v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>
        <f t="shared" ca="1" si="8"/>
        <v>51</v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>
        <f t="shared" ca="1" si="8"/>
        <v>51</v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>
        <f t="shared" ca="1" si="8"/>
        <v>51</v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>
        <f t="shared" ca="1" si="8"/>
        <v>51</v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>
        <f t="shared" ca="1" si="8"/>
        <v>51</v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>
        <f t="shared" ca="1" si="8"/>
        <v>51</v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>
        <f t="shared" ref="F205:F268" ca="1" si="11">IF(ISERROR(OFFSET($D$713,MATCH(A205,$F$714:$F$1320,0),0)),"",OFFSET($D$713,MATCH(A205,$F$714:$F$1320,0),0))</f>
        <v>51</v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>
        <f t="shared" ca="1" si="11"/>
        <v>51</v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>
        <f t="shared" ca="1" si="11"/>
        <v>51</v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>
        <f t="shared" ca="1" si="11"/>
        <v>51</v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>
        <f t="shared" ca="1" si="11"/>
        <v>51</v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>
        <f t="shared" ca="1" si="11"/>
        <v>51</v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>
        <f t="shared" ca="1" si="11"/>
        <v>51</v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>
        <f t="shared" ca="1" si="11"/>
        <v>51</v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>
        <f t="shared" ca="1" si="11"/>
        <v>51</v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>
        <f t="shared" ca="1" si="11"/>
        <v>51</v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>
        <f t="shared" ca="1" si="11"/>
        <v>51</v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>
        <f t="shared" ca="1" si="11"/>
        <v>51</v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>
        <f t="shared" ca="1" si="11"/>
        <v>51</v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>
        <f t="shared" ca="1" si="11"/>
        <v>51</v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>
        <f t="shared" ca="1" si="11"/>
        <v>51</v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>
        <f t="shared" ca="1" si="11"/>
        <v>51</v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>
        <f t="shared" ca="1" si="11"/>
        <v>51</v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>
        <f t="shared" ca="1" si="11"/>
        <v>51</v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>
        <f t="shared" ca="1" si="11"/>
        <v>51</v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>
        <f t="shared" ca="1" si="11"/>
        <v>51</v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>
        <f t="shared" ca="1" si="11"/>
        <v>51</v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>
        <f t="shared" ca="1" si="11"/>
        <v>51</v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>
        <f t="shared" ca="1" si="11"/>
        <v>51</v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>
        <f t="shared" ca="1" si="11"/>
        <v>51</v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>
        <f t="shared" ca="1" si="11"/>
        <v>51</v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>
        <f t="shared" ca="1" si="11"/>
        <v>51</v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>
        <f t="shared" ca="1" si="11"/>
        <v>51</v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>
        <f t="shared" ca="1" si="11"/>
        <v>51</v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>
        <f t="shared" ca="1" si="11"/>
        <v>51</v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>
        <f t="shared" ca="1" si="11"/>
        <v>51</v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>
        <f t="shared" ca="1" si="11"/>
        <v>51</v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>
        <f t="shared" ca="1" si="11"/>
        <v>51</v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>
        <f t="shared" ca="1" si="11"/>
        <v>51</v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>
        <f t="shared" ca="1" si="11"/>
        <v>51</v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>
        <f t="shared" ca="1" si="11"/>
        <v>51</v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>
        <f t="shared" ca="1" si="11"/>
        <v>51</v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>
        <f t="shared" ca="1" si="11"/>
        <v>51</v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>
        <f t="shared" ca="1" si="11"/>
        <v>51</v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>
        <f t="shared" ca="1" si="11"/>
        <v>51</v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>
        <f t="shared" ca="1" si="11"/>
        <v>51</v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>
        <f t="shared" ca="1" si="11"/>
        <v>51</v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>
        <f t="shared" ca="1" si="11"/>
        <v>51</v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>
        <f t="shared" ca="1" si="11"/>
        <v>51</v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>
        <f t="shared" ca="1" si="11"/>
        <v>51</v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>
        <f t="shared" ca="1" si="11"/>
        <v>51</v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>
        <f t="shared" ca="1" si="11"/>
        <v>51</v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>
        <f t="shared" ca="1" si="11"/>
        <v>51</v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>
        <f t="shared" ca="1" si="11"/>
        <v>51</v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>
        <f t="shared" ca="1" si="11"/>
        <v>51</v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>
        <f t="shared" ca="1" si="11"/>
        <v>51</v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>
        <f t="shared" ca="1" si="11"/>
        <v>51</v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>
        <f t="shared" ca="1" si="11"/>
        <v>51</v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>
        <f t="shared" ca="1" si="11"/>
        <v>51</v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>
        <f t="shared" ca="1" si="11"/>
        <v>51</v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>
        <f t="shared" ca="1" si="11"/>
        <v>51</v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>
        <f t="shared" ca="1" si="11"/>
        <v>51</v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>
        <f t="shared" ca="1" si="11"/>
        <v>51</v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>
        <f t="shared" ca="1" si="11"/>
        <v>51</v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>
        <f t="shared" ca="1" si="11"/>
        <v>51</v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>
        <f t="shared" ca="1" si="11"/>
        <v>51</v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>
        <f t="shared" ca="1" si="11"/>
        <v>51</v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>
        <f t="shared" ca="1" si="11"/>
        <v>51</v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>
        <f t="shared" ca="1" si="11"/>
        <v>51</v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>
        <f t="shared" ca="1" si="11"/>
        <v>51</v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>
        <f t="shared" ref="F269:F332" ca="1" si="14">IF(ISERROR(OFFSET($D$713,MATCH(A269,$F$714:$F$1320,0),0)),"",OFFSET($D$713,MATCH(A269,$F$714:$F$1320,0),0))</f>
        <v>51</v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>
        <f t="shared" ca="1" si="14"/>
        <v>51</v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>
        <f t="shared" ca="1" si="14"/>
        <v>51</v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>
        <f t="shared" ca="1" si="14"/>
        <v>51</v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>
        <f t="shared" ca="1" si="14"/>
        <v>51</v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>
        <f t="shared" ca="1" si="14"/>
        <v>51</v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>
        <f t="shared" ca="1" si="14"/>
        <v>51</v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>
        <f t="shared" ca="1" si="14"/>
        <v>51</v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>
        <f t="shared" ca="1" si="14"/>
        <v>51</v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>
        <f t="shared" ca="1" si="14"/>
        <v>51</v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>
        <f t="shared" ca="1" si="14"/>
        <v>51</v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>
        <f t="shared" ca="1" si="14"/>
        <v>51</v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>
        <f t="shared" ca="1" si="14"/>
        <v>51</v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>
        <f t="shared" ca="1" si="14"/>
        <v>51</v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>
        <f t="shared" ca="1" si="14"/>
        <v>51</v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>
        <f t="shared" ca="1" si="14"/>
        <v>51</v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>
        <f t="shared" ca="1" si="14"/>
        <v>51</v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>
        <f t="shared" ca="1" si="14"/>
        <v>51</v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>
        <f t="shared" ca="1" si="14"/>
        <v>51</v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>
        <f t="shared" ca="1" si="14"/>
        <v>51</v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>
        <f t="shared" ca="1" si="14"/>
        <v>51</v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>
        <f t="shared" ca="1" si="14"/>
        <v>51</v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>
        <f t="shared" ca="1" si="14"/>
        <v>51</v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>
        <f t="shared" ca="1" si="14"/>
        <v>51</v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>
        <f t="shared" ca="1" si="14"/>
        <v>51</v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>
        <f t="shared" ca="1" si="14"/>
        <v>51</v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>
        <f t="shared" ca="1" si="14"/>
        <v>51</v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>
        <f t="shared" ca="1" si="14"/>
        <v>51</v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>
        <f t="shared" ca="1" si="14"/>
        <v>51</v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>
        <f t="shared" ca="1" si="14"/>
        <v>51</v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>
        <f t="shared" ca="1" si="14"/>
        <v>51</v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>
        <f t="shared" ca="1" si="14"/>
        <v>51</v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>
        <f t="shared" ca="1" si="14"/>
        <v>51</v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>
        <f t="shared" ca="1" si="14"/>
        <v>51</v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>
        <f t="shared" ca="1" si="14"/>
        <v>51</v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>
        <f t="shared" ca="1" si="14"/>
        <v>51</v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>
        <f t="shared" ca="1" si="14"/>
        <v>51</v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>
        <f t="shared" ca="1" si="14"/>
        <v>51</v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>
        <f t="shared" ca="1" si="14"/>
        <v>51</v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>
        <f t="shared" ca="1" si="14"/>
        <v>51</v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>
        <f t="shared" ca="1" si="14"/>
        <v>51</v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>
        <f t="shared" ca="1" si="14"/>
        <v>51</v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>
        <f t="shared" ca="1" si="14"/>
        <v>51</v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>
        <f t="shared" ca="1" si="14"/>
        <v>51</v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>
        <f t="shared" ca="1" si="14"/>
        <v>51</v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>
        <f t="shared" ca="1" si="14"/>
        <v>51</v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>
        <f t="shared" ca="1" si="14"/>
        <v>51</v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>
        <f t="shared" ca="1" si="14"/>
        <v>51</v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>
        <f t="shared" ca="1" si="14"/>
        <v>51</v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>
        <f t="shared" ca="1" si="14"/>
        <v>51</v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>
        <f t="shared" ca="1" si="14"/>
        <v>51</v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>
        <f t="shared" ca="1" si="14"/>
        <v>51</v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>
        <f t="shared" ca="1" si="14"/>
        <v>51</v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>
        <f t="shared" ca="1" si="14"/>
        <v>51</v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>
        <f t="shared" ca="1" si="14"/>
        <v>51</v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>
        <f t="shared" ca="1" si="14"/>
        <v>51</v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>
        <f t="shared" ca="1" si="14"/>
        <v>51</v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>
        <f t="shared" ca="1" si="14"/>
        <v>51</v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>
        <f t="shared" ca="1" si="14"/>
        <v>51</v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>
        <f t="shared" ca="1" si="14"/>
        <v>51</v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>
        <f t="shared" ca="1" si="14"/>
        <v>51</v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>
        <f t="shared" ca="1" si="14"/>
        <v>51</v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>
        <f t="shared" ca="1" si="14"/>
        <v>51</v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>
        <f t="shared" ca="1" si="14"/>
        <v>51</v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>
        <f t="shared" ref="F333:F396" ca="1" si="17">IF(ISERROR(OFFSET($D$713,MATCH(A333,$F$714:$F$1320,0),0)),"",OFFSET($D$713,MATCH(A333,$F$714:$F$1320,0),0))</f>
        <v>51</v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>
        <f t="shared" ca="1" si="17"/>
        <v>51</v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>
        <f t="shared" ca="1" si="17"/>
        <v>51</v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>
        <f t="shared" ca="1" si="17"/>
        <v>51</v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>
        <f t="shared" ca="1" si="17"/>
        <v>51</v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>
        <f t="shared" ca="1" si="17"/>
        <v>51</v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>
        <f t="shared" ca="1" si="17"/>
        <v>51</v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>
        <f t="shared" ca="1" si="17"/>
        <v>51</v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>
        <f t="shared" ca="1" si="17"/>
        <v>51</v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>
        <f t="shared" ca="1" si="17"/>
        <v>51</v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>
        <f t="shared" ca="1" si="17"/>
        <v>51</v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>
        <f t="shared" ca="1" si="17"/>
        <v>51</v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>
        <f t="shared" ca="1" si="17"/>
        <v>51</v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>
        <f t="shared" ca="1" si="17"/>
        <v>51</v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>
        <f t="shared" ca="1" si="17"/>
        <v>51</v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>
        <f t="shared" ca="1" si="17"/>
        <v>51</v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>
        <f t="shared" ca="1" si="17"/>
        <v>51</v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>
        <f t="shared" ca="1" si="17"/>
        <v>51</v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>
        <f t="shared" ca="1" si="17"/>
        <v>51</v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>
        <f t="shared" ca="1" si="17"/>
        <v>51</v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>
        <f t="shared" ca="1" si="17"/>
        <v>51</v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>
        <f t="shared" ca="1" si="17"/>
        <v>51</v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>
        <f t="shared" ca="1" si="17"/>
        <v>51</v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>
        <f t="shared" ca="1" si="17"/>
        <v>51</v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>
        <f t="shared" ca="1" si="17"/>
        <v>51</v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>
        <f t="shared" ca="1" si="17"/>
        <v>51</v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>
        <f t="shared" ca="1" si="17"/>
        <v>51</v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>
        <f t="shared" ca="1" si="17"/>
        <v>51</v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>
        <f t="shared" ca="1" si="17"/>
        <v>51</v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>
        <f t="shared" ca="1" si="17"/>
        <v>51</v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>
        <f t="shared" ca="1" si="17"/>
        <v>51</v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>
        <f t="shared" ca="1" si="17"/>
        <v>51</v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>
        <f t="shared" ca="1" si="17"/>
        <v>51</v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>
        <f t="shared" ca="1" si="17"/>
        <v>51</v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>
        <f t="shared" ca="1" si="17"/>
        <v>51</v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>
        <f t="shared" ca="1" si="17"/>
        <v>51</v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>
        <f t="shared" ca="1" si="17"/>
        <v>51</v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>
        <f t="shared" ca="1" si="17"/>
        <v>51</v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>
        <f t="shared" ca="1" si="17"/>
        <v>51</v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>
        <f t="shared" ca="1" si="17"/>
        <v>51</v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>
        <f t="shared" ca="1" si="17"/>
        <v>51</v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>
        <f t="shared" ca="1" si="17"/>
        <v>51</v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>
        <f t="shared" ca="1" si="17"/>
        <v>51</v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>
        <f t="shared" ca="1" si="17"/>
        <v>51</v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>
        <f t="shared" ca="1" si="17"/>
        <v>51</v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>
        <f t="shared" ca="1" si="17"/>
        <v>51</v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>
        <f t="shared" ca="1" si="17"/>
        <v>51</v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>
        <f t="shared" ca="1" si="17"/>
        <v>51</v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>
        <f t="shared" ca="1" si="17"/>
        <v>51</v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>
        <f t="shared" ca="1" si="17"/>
        <v>51</v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>
        <f t="shared" ca="1" si="17"/>
        <v>51</v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>
        <f t="shared" ca="1" si="17"/>
        <v>51</v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>
        <f t="shared" ca="1" si="17"/>
        <v>51</v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>
        <f t="shared" ca="1" si="17"/>
        <v>51</v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>
        <f t="shared" ca="1" si="17"/>
        <v>51</v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>
        <f t="shared" ca="1" si="17"/>
        <v>51</v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>
        <f t="shared" ca="1" si="17"/>
        <v>51</v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>
        <f t="shared" ca="1" si="17"/>
        <v>51</v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>
        <f t="shared" ca="1" si="17"/>
        <v>51</v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>
        <f t="shared" ca="1" si="17"/>
        <v>51</v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>
        <f t="shared" ca="1" si="17"/>
        <v>51</v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>
        <f t="shared" ca="1" si="17"/>
        <v>51</v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>
        <f t="shared" ca="1" si="17"/>
        <v>51</v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>
        <f t="shared" ca="1" si="17"/>
        <v>51</v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>
        <f t="shared" ref="F397:F460" ca="1" si="20">IF(ISERROR(OFFSET($D$713,MATCH(A397,$F$714:$F$1320,0),0)),"",OFFSET($D$713,MATCH(A397,$F$714:$F$1320,0),0))</f>
        <v>51</v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>
        <f t="shared" ca="1" si="20"/>
        <v>51</v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>
        <f t="shared" ca="1" si="20"/>
        <v>51</v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>
        <f t="shared" ca="1" si="20"/>
        <v>51</v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>
        <f t="shared" ca="1" si="20"/>
        <v>51</v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>
        <f t="shared" ca="1" si="20"/>
        <v>51</v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>
        <f t="shared" ca="1" si="20"/>
        <v>51</v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>
        <f t="shared" ca="1" si="20"/>
        <v>51</v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>
        <f t="shared" ca="1" si="20"/>
        <v>51</v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>
        <f t="shared" ca="1" si="20"/>
        <v>51</v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>
        <f t="shared" ca="1" si="20"/>
        <v>51</v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>
        <f t="shared" ca="1" si="20"/>
        <v>51</v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>
        <f t="shared" ca="1" si="20"/>
        <v>51</v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>
        <f t="shared" ca="1" si="20"/>
        <v>51</v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>
        <f t="shared" ca="1" si="20"/>
        <v>51</v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>
        <f t="shared" ca="1" si="20"/>
        <v>51</v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>
        <f t="shared" ca="1" si="20"/>
        <v>51</v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>
        <f t="shared" ca="1" si="20"/>
        <v>51</v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>
        <f t="shared" ca="1" si="20"/>
        <v>51</v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>
        <f t="shared" ca="1" si="20"/>
        <v>51</v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>
        <f t="shared" ca="1" si="20"/>
        <v>51</v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>
        <f t="shared" ca="1" si="20"/>
        <v>51</v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>
        <f t="shared" ca="1" si="20"/>
        <v>51</v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>
        <f t="shared" ca="1" si="20"/>
        <v>51</v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>
        <f t="shared" ca="1" si="20"/>
        <v>51</v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>
        <f t="shared" ca="1" si="20"/>
        <v>51</v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>
        <f t="shared" ca="1" si="20"/>
        <v>51</v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>
        <f t="shared" ca="1" si="20"/>
        <v>51</v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>
        <f t="shared" ca="1" si="20"/>
        <v>51</v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>
        <f t="shared" ca="1" si="20"/>
        <v>51</v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>
        <f t="shared" ca="1" si="20"/>
        <v>51</v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>
        <f t="shared" ca="1" si="20"/>
        <v>51</v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>
        <f t="shared" ca="1" si="20"/>
        <v>51</v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>
        <f t="shared" ca="1" si="20"/>
        <v>51</v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>
        <f t="shared" ca="1" si="20"/>
        <v>51</v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>
        <f t="shared" ca="1" si="20"/>
        <v>51</v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>
        <f t="shared" ca="1" si="20"/>
        <v>51</v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>
        <f t="shared" ca="1" si="20"/>
        <v>51</v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>
        <f t="shared" ca="1" si="20"/>
        <v>51</v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>
        <f t="shared" ca="1" si="20"/>
        <v>51</v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>
        <f t="shared" ca="1" si="20"/>
        <v>51</v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>
        <f t="shared" ca="1" si="20"/>
        <v>51</v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>
        <f t="shared" ca="1" si="20"/>
        <v>51</v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>
        <f t="shared" ca="1" si="20"/>
        <v>51</v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>
        <f t="shared" ca="1" si="20"/>
        <v>51</v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>
        <f t="shared" ca="1" si="20"/>
        <v>51</v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>
        <f t="shared" ca="1" si="20"/>
        <v>51</v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>
        <f t="shared" ca="1" si="20"/>
        <v>51</v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>
        <f t="shared" ca="1" si="20"/>
        <v>51</v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>
        <f t="shared" ca="1" si="20"/>
        <v>51</v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>
        <f t="shared" ca="1" si="20"/>
        <v>51</v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>
        <f t="shared" ca="1" si="20"/>
        <v>51</v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>
        <f t="shared" ca="1" si="20"/>
        <v>51</v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>
        <f t="shared" ca="1" si="20"/>
        <v>51</v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>
        <f t="shared" ca="1" si="20"/>
        <v>51</v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>
        <f t="shared" ca="1" si="20"/>
        <v>51</v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>
        <f t="shared" ca="1" si="20"/>
        <v>51</v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>
        <f t="shared" ca="1" si="20"/>
        <v>51</v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>
        <f t="shared" ca="1" si="20"/>
        <v>51</v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>
        <f t="shared" ca="1" si="20"/>
        <v>51</v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>
        <f t="shared" ca="1" si="20"/>
        <v>51</v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>
        <f t="shared" ca="1" si="20"/>
        <v>51</v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>
        <f t="shared" ca="1" si="20"/>
        <v>51</v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>
        <f t="shared" ca="1" si="20"/>
        <v>51</v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>
        <f t="shared" ref="F461:F524" ca="1" si="23">IF(ISERROR(OFFSET($D$713,MATCH(A461,$F$714:$F$1320,0),0)),"",OFFSET($D$713,MATCH(A461,$F$714:$F$1320,0),0))</f>
        <v>51</v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>
        <f t="shared" ca="1" si="23"/>
        <v>51</v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>
        <f t="shared" ca="1" si="23"/>
        <v>51</v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>
        <f t="shared" ca="1" si="23"/>
        <v>51</v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>
        <f t="shared" ca="1" si="23"/>
        <v>51</v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>
        <f t="shared" ca="1" si="23"/>
        <v>51</v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>
        <f t="shared" ca="1" si="23"/>
        <v>51</v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>
        <f t="shared" ca="1" si="23"/>
        <v>51</v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>
        <f t="shared" ca="1" si="23"/>
        <v>51</v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>
        <f t="shared" ca="1" si="23"/>
        <v>51</v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SUMIFS(RAB!$F$14:$F$64,RAB!$C$14:$C$64,C714)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SUMIFS(RAB!$F$14:$F$64,RAB!$C$14:$C$64,C715)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SUMIFS(RAB!$F$14:$F$64,RAB!$C$14:$C$64,C716)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SUMIFS(RAB!$F$14:$F$64,RAB!$C$14:$C$64,C717)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SUMIFS(RAB!$F$14:$F$64,RAB!$C$14:$C$64,C718)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SUMIFS(RAB!$F$14:$F$64,RAB!$C$14:$C$64,C719)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SUMIFS(RAB!$F$14:$F$64,RAB!$C$14:$C$64,C720)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SUMIFS(RAB!$F$14:$F$64,RAB!$C$14:$C$64,C721)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SUMIFS(RAB!$F$14:$F$64,RAB!$C$14:$C$64,C722)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SUMIFS(RAB!$F$14:$F$64,RAB!$C$14:$C$64,C723)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SUMIFS(RAB!$F$14:$F$64,RAB!$C$14:$C$64,C724)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SUMIFS(RAB!$F$14:$F$64,RAB!$C$14:$C$64,C725)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SUMIFS(RAB!$F$14:$F$64,RAB!$C$14:$C$64,C726)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SUMIFS(RAB!$F$14:$F$64,RAB!$C$14:$C$64,C727)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SUMIFS(RAB!$F$14:$F$64,RAB!$C$14:$C$64,C728)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SUMIFS(RAB!$F$14:$F$64,RAB!$C$14:$C$64,C729)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SUMIFS(RAB!$F$14:$F$64,RAB!$C$14:$C$64,C730)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SUMIFS(RAB!$F$14:$F$64,RAB!$C$14:$C$64,C731)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SUMIFS(RAB!$F$14:$F$64,RAB!$C$14:$C$64,C732)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SUMIFS(RAB!$F$14:$F$64,RAB!$C$14:$C$64,C733)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SUMIFS(RAB!$F$14:$F$64,RAB!$C$14:$C$64,C734)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SUMIFS(RAB!$F$14:$F$64,RAB!$C$14:$C$64,C735)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SUMIFS(RAB!$F$14:$F$64,RAB!$C$14:$C$64,C736)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SUMIFS(RAB!$F$14:$F$64,RAB!$C$14:$C$64,C737)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SUMIFS(RAB!$F$14:$F$64,RAB!$C$14:$C$64,C738)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SUMIFS(RAB!$F$14:$F$64,RAB!$C$14:$C$64,C739)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SUMIFS(RAB!$F$14:$F$64,RAB!$C$14:$C$64,C740)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SUMIFS(RAB!$F$14:$F$64,RAB!$C$14:$C$64,C741)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SUMIFS(RAB!$F$14:$F$64,RAB!$C$14:$C$64,C742)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SUMIFS(RAB!$F$14:$F$64,RAB!$C$14:$C$64,C743)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SUMIFS(RAB!$F$14:$F$64,RAB!$C$14:$C$64,C744)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SUMIFS(RAB!$F$14:$F$64,RAB!$C$14:$C$64,C745)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SUMIFS(RAB!$F$14:$F$64,RAB!$C$14:$C$64,C746)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SUMIFS(RAB!$F$14:$F$64,RAB!$C$14:$C$64,C747)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SUMIFS(RAB!$F$14:$F$64,RAB!$C$14:$C$64,C748)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SUMIFS(RAB!$F$14:$F$64,RAB!$C$14:$C$64,C749)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SUMIFS(RAB!$F$14:$F$64,RAB!$C$14:$C$64,C750)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SUMIFS(RAB!$F$14:$F$64,RAB!$C$14:$C$64,C751)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SUMIFS(RAB!$F$14:$F$64,RAB!$C$14:$C$64,C752)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SUMIFS(RAB!$F$14:$F$64,RAB!$C$14:$C$64,C753)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SUMIFS(RAB!$F$14:$F$64,RAB!$C$14:$C$64,C754)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SUMIFS(RAB!$F$14:$F$64,RAB!$C$14:$C$64,C755)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SUMIFS(RAB!$F$14:$F$64,RAB!$C$14:$C$64,C756)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SUMIFS(RAB!$F$14:$F$64,RAB!$C$14:$C$64,C757)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SUMIFS(RAB!$F$14:$F$64,RAB!$C$14:$C$64,C758)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SUMIFS(RAB!$F$14:$F$64,RAB!$C$14:$C$64,C759)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SUMIFS(RAB!$F$14:$F$64,RAB!$C$14:$C$64,C760)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SUMIFS(RAB!$F$14:$F$64,RAB!$C$14:$C$64,C761)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SUMIFS(RAB!$F$14:$F$64,RAB!$C$14:$C$64,C762)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SUMIFS(RAB!$F$14:$F$64,RAB!$C$14:$C$64,C763)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SUMIFS(RAB!$F$14:$F$64,RAB!$C$14:$C$64,C764)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SUMIFS(RAB!$F$14:$F$64,RAB!$C$14:$C$64,C765)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SUMIFS(RAB!$F$14:$F$64,RAB!$C$14:$C$64,C766)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SUMIFS(RAB!$F$14:$F$64,RAB!$C$14:$C$64,C767)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SUMIFS(RAB!$F$14:$F$64,RAB!$C$14:$C$64,C768)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SUMIFS(RAB!$F$14:$F$64,RAB!$C$14:$C$64,C769)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SUMIFS(RAB!$F$14:$F$64,RAB!$C$14:$C$64,C770)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SUMIFS(RAB!$F$14:$F$64,RAB!$C$14:$C$64,C771)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SUMIFS(RAB!$F$14:$F$64,RAB!$C$14:$C$64,C772)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SUMIFS(RAB!$F$14:$F$64,RAB!$C$14:$C$64,C773)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SUMIFS(RAB!$F$14:$F$64,RAB!$C$14:$C$64,C774)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SUMIFS(RAB!$F$14:$F$64,RAB!$C$14:$C$64,C775)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SUMIFS(RAB!$F$14:$F$64,RAB!$C$14:$C$64,C776)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SUMIFS(RAB!$F$14:$F$64,RAB!$C$14:$C$64,C777)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SUMIFS(RAB!$F$14:$F$64,RAB!$C$14:$C$64,C778)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SUMIFS(RAB!$F$14:$F$64,RAB!$C$14:$C$64,C779)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SUMIFS(RAB!$F$14:$F$64,RAB!$C$14:$C$64,C780)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SUMIFS(RAB!$F$14:$F$64,RAB!$C$14:$C$64,C781)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SUMIFS(RAB!$F$14:$F$64,RAB!$C$14:$C$64,C782)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SUMIFS(RAB!$F$14:$F$64,RAB!$C$14:$C$64,C783)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SUMIFS(RAB!$F$14:$F$64,RAB!$C$14:$C$64,C784)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SUMIFS(RAB!$F$14:$F$64,RAB!$C$14:$C$64,C785)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SUMIFS(RAB!$F$14:$F$64,RAB!$C$14:$C$64,C786)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SUMIFS(RAB!$F$14:$F$64,RAB!$C$14:$C$64,C787)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SUMIFS(RAB!$F$14:$F$64,RAB!$C$14:$C$64,C788)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SUMIFS(RAB!$F$14:$F$64,RAB!$C$14:$C$64,C789)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SUMIFS(RAB!$F$14:$F$64,RAB!$C$14:$C$64,C790)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SUMIFS(RAB!$F$14:$F$64,RAB!$C$14:$C$64,C791)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SUMIFS(RAB!$F$14:$F$64,RAB!$C$14:$C$64,C792)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SUMIFS(RAB!$F$14:$F$64,RAB!$C$14:$C$64,C793)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SUMIFS(RAB!$F$14:$F$64,RAB!$C$14:$C$64,C794)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SUMIFS(RAB!$F$14:$F$64,RAB!$C$14:$C$64,C795)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SUMIFS(RAB!$F$14:$F$64,RAB!$C$14:$C$64,C796)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SUMIFS(RAB!$F$14:$F$64,RAB!$C$14:$C$64,C797)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SUMIFS(RAB!$F$14:$F$64,RAB!$C$14:$C$64,C798)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SUMIFS(RAB!$F$14:$F$64,RAB!$C$14:$C$64,C799)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SUMIFS(RAB!$F$14:$F$64,RAB!$C$14:$C$64,C800)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SUMIFS(RAB!$F$14:$F$64,RAB!$C$14:$C$64,C801)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SUMIFS(RAB!$F$14:$F$64,RAB!$C$14:$C$64,C802)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SUMIFS(RAB!$F$14:$F$64,RAB!$C$14:$C$64,C803)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SUMIFS(RAB!$F$14:$F$64,RAB!$C$14:$C$64,C804)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SUMIFS(RAB!$F$14:$F$64,RAB!$C$14:$C$64,C805)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SUMIFS(RAB!$F$14:$F$64,RAB!$C$14:$C$64,C806)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SUMIFS(RAB!$F$14:$F$64,RAB!$C$14:$C$64,C807)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SUMIFS(RAB!$F$14:$F$64,RAB!$C$14:$C$64,C808)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SUMIFS(RAB!$F$14:$F$64,RAB!$C$14:$C$64,C809)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SUMIFS(RAB!$F$14:$F$64,RAB!$C$14:$C$64,C810)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SUMIFS(RAB!$F$14:$F$64,RAB!$C$14:$C$64,C811)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SUMIFS(RAB!$F$14:$F$64,RAB!$C$14:$C$64,C812)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SUMIFS(RAB!$F$14:$F$64,RAB!$C$14:$C$64,C813)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SUMIFS(RAB!$F$14:$F$64,RAB!$C$14:$C$64,C814)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SUMIFS(RAB!$F$14:$F$64,RAB!$C$14:$C$64,C815)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SUMIFS(RAB!$F$14:$F$64,RAB!$C$14:$C$64,C816)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SUMIFS(RAB!$F$14:$F$64,RAB!$C$14:$C$64,C817)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SUMIFS(RAB!$F$14:$F$64,RAB!$C$14:$C$64,C818)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SUMIFS(RAB!$F$14:$F$64,RAB!$C$14:$C$64,C819)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SUMIFS(RAB!$F$14:$F$64,RAB!$C$14:$C$64,C820)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SUMIFS(RAB!$F$14:$F$64,RAB!$C$14:$C$64,C821)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SUMIFS(RAB!$F$14:$F$64,RAB!$C$14:$C$64,C822)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SUMIFS(RAB!$F$14:$F$64,RAB!$C$14:$C$64,C823)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SUMIFS(RAB!$F$14:$F$64,RAB!$C$14:$C$64,C824)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SUMIFS(RAB!$F$14:$F$64,RAB!$C$14:$C$64,C825)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SUMIFS(RAB!$F$14:$F$64,RAB!$C$14:$C$64,C826)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SUMIFS(RAB!$F$14:$F$64,RAB!$C$14:$C$64,C827)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SUMIFS(RAB!$F$14:$F$64,RAB!$C$14:$C$64,C828)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SUMIFS(RAB!$F$14:$F$64,RAB!$C$14:$C$64,C829)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SUMIFS(RAB!$F$14:$F$64,RAB!$C$14:$C$64,C830)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SUMIFS(RAB!$F$14:$F$64,RAB!$C$14:$C$64,C831)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SUMIFS(RAB!$F$14:$F$64,RAB!$C$14:$C$64,C832)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SUMIFS(RAB!$F$14:$F$64,RAB!$C$14:$C$64,C833)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SUMIFS(RAB!$F$14:$F$64,RAB!$C$14:$C$64,C834)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SUMIFS(RAB!$F$14:$F$64,RAB!$C$14:$C$64,C835)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SUMIFS(RAB!$F$14:$F$64,RAB!$C$14:$C$64,C836)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SUMIFS(RAB!$F$14:$F$64,RAB!$C$14:$C$64,C837)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SUMIFS(RAB!$F$14:$F$64,RAB!$C$14:$C$64,C838)</f>
        <v>35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SUMIFS(RAB!$F$14:$F$64,RAB!$C$14:$C$64,C839)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SUMIFS(RAB!$F$14:$F$64,RAB!$C$14:$C$64,C840)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SUMIFS(RAB!$F$14:$F$64,RAB!$C$14:$C$64,C841)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SUMIFS(RAB!$F$14:$F$64,RAB!$C$14:$C$64,C842)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SUMIFS(RAB!$F$14:$F$64,RAB!$C$14:$C$64,C843)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SUMIFS(RAB!$F$14:$F$64,RAB!$C$14:$C$64,C844)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SUMIFS(RAB!$F$14:$F$64,RAB!$C$14:$C$64,C845)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SUMIFS(RAB!$F$14:$F$64,RAB!$C$14:$C$64,C846)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SUMIFS(RAB!$F$14:$F$64,RAB!$C$14:$C$64,C847)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SUMIFS(RAB!$F$14:$F$64,RAB!$C$14:$C$64,C848)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SUMIFS(RAB!$F$14:$F$64,RAB!$C$14:$C$64,C849)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SUMIFS(RAB!$F$14:$F$64,RAB!$C$14:$C$64,C850)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SUMIFS(RAB!$F$14:$F$64,RAB!$C$14:$C$64,C851)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SUMIFS(RAB!$F$14:$F$64,RAB!$C$14:$C$64,C852)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SUMIFS(RAB!$F$14:$F$64,RAB!$C$14:$C$64,C853)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SUMIFS(RAB!$F$14:$F$64,RAB!$C$14:$C$64,C854)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SUMIFS(RAB!$F$14:$F$64,RAB!$C$14:$C$64,C855)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SUMIFS(RAB!$F$14:$F$64,RAB!$C$14:$C$64,C856)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SUMIFS(RAB!$F$14:$F$64,RAB!$C$14:$C$64,C857)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SUMIFS(RAB!$F$14:$F$64,RAB!$C$14:$C$64,C858)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SUMIFS(RAB!$F$14:$F$64,RAB!$C$14:$C$64,C859)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SUMIFS(RAB!$F$14:$F$64,RAB!$C$14:$C$64,C860)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SUMIFS(RAB!$F$14:$F$64,RAB!$C$14:$C$64,C861)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SUMIFS(RAB!$F$14:$F$64,RAB!$C$14:$C$64,C862)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SUMIFS(RAB!$F$14:$F$64,RAB!$C$14:$C$64,C863)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SUMIFS(RAB!$F$14:$F$64,RAB!$C$14:$C$64,C864)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SUMIFS(RAB!$F$14:$F$64,RAB!$C$14:$C$64,C865)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SUMIFS(RAB!$F$14:$F$64,RAB!$C$14:$C$64,C866)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SUMIFS(RAB!$F$14:$F$64,RAB!$C$14:$C$64,C867)</f>
        <v>51</v>
      </c>
      <c r="E867" s="26">
        <f t="shared" ca="1" si="35"/>
        <v>1</v>
      </c>
      <c r="F867" s="26">
        <f ca="1">IF(D867=0,0,SUM($E$713:E867))</f>
        <v>6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SUMIFS(RAB!$F$14:$F$64,RAB!$C$14:$C$64,C868)</f>
        <v>51</v>
      </c>
      <c r="E868" s="26">
        <f t="shared" ca="1" si="35"/>
        <v>1</v>
      </c>
      <c r="F868" s="26">
        <f ca="1">IF(D868=0,0,SUM($E$713:E868))</f>
        <v>7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SUMIFS(RAB!$F$14:$F$64,RAB!$C$14:$C$64,C869)</f>
        <v>51</v>
      </c>
      <c r="E869" s="26">
        <f t="shared" ca="1" si="35"/>
        <v>1</v>
      </c>
      <c r="F869" s="26">
        <f ca="1">IF(D869=0,0,SUM($E$713:E869))</f>
        <v>8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SUMIFS(RAB!$F$14:$F$64,RAB!$C$14:$C$64,C870)</f>
        <v>51</v>
      </c>
      <c r="E870" s="26">
        <f t="shared" ca="1" si="35"/>
        <v>1</v>
      </c>
      <c r="F870" s="26">
        <f ca="1">IF(D870=0,0,SUM($E$713:E870))</f>
        <v>9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SUMIFS(RAB!$F$14:$F$64,RAB!$C$14:$C$64,C871)</f>
        <v>51</v>
      </c>
      <c r="E871" s="26">
        <f t="shared" ca="1" si="35"/>
        <v>1</v>
      </c>
      <c r="F871" s="26">
        <f ca="1">IF(D871=0,0,SUM($E$713:E871))</f>
        <v>10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SUMIFS(RAB!$F$14:$F$64,RAB!$C$14:$C$64,C872)</f>
        <v>51</v>
      </c>
      <c r="E872" s="26">
        <f t="shared" ca="1" si="35"/>
        <v>1</v>
      </c>
      <c r="F872" s="26">
        <f ca="1">IF(D872=0,0,SUM($E$713:E872))</f>
        <v>11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SUMIFS(RAB!$F$14:$F$64,RAB!$C$14:$C$64,C873)</f>
        <v>51</v>
      </c>
      <c r="E873" s="26">
        <f t="shared" ca="1" si="35"/>
        <v>1</v>
      </c>
      <c r="F873" s="26">
        <f ca="1">IF(D873=0,0,SUM($E$713:E873))</f>
        <v>12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SUMIFS(RAB!$F$14:$F$64,RAB!$C$14:$C$64,C874)</f>
        <v>51</v>
      </c>
      <c r="E874" s="26">
        <f t="shared" ca="1" si="35"/>
        <v>1</v>
      </c>
      <c r="F874" s="26">
        <f ca="1">IF(D874=0,0,SUM($E$713:E874))</f>
        <v>13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SUMIFS(RAB!$F$14:$F$64,RAB!$C$14:$C$64,C875)</f>
        <v>51</v>
      </c>
      <c r="E875" s="26">
        <f t="shared" ca="1" si="35"/>
        <v>1</v>
      </c>
      <c r="F875" s="26">
        <f ca="1">IF(D875=0,0,SUM($E$713:E875))</f>
        <v>14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SUMIFS(RAB!$F$14:$F$64,RAB!$C$14:$C$64,C876)</f>
        <v>51</v>
      </c>
      <c r="E876" s="26">
        <f t="shared" ca="1" si="35"/>
        <v>1</v>
      </c>
      <c r="F876" s="26">
        <f ca="1">IF(D876=0,0,SUM($E$713:E876))</f>
        <v>15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SUMIFS(RAB!$F$14:$F$64,RAB!$C$14:$C$64,C877)</f>
        <v>51</v>
      </c>
      <c r="E877" s="26">
        <f t="shared" ca="1" si="35"/>
        <v>1</v>
      </c>
      <c r="F877" s="26">
        <f ca="1">IF(D877=0,0,SUM($E$713:E877))</f>
        <v>16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SUMIFS(RAB!$F$14:$F$64,RAB!$C$14:$C$64,C878)</f>
        <v>51</v>
      </c>
      <c r="E878" s="26">
        <f t="shared" ca="1" si="35"/>
        <v>1</v>
      </c>
      <c r="F878" s="26">
        <f ca="1">IF(D878=0,0,SUM($E$713:E878))</f>
        <v>17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SUMIFS(RAB!$F$14:$F$64,RAB!$C$14:$C$64,C879)</f>
        <v>51</v>
      </c>
      <c r="E879" s="26">
        <f t="shared" ca="1" si="35"/>
        <v>1</v>
      </c>
      <c r="F879" s="26">
        <f ca="1">IF(D879=0,0,SUM($E$713:E879))</f>
        <v>18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SUMIFS(RAB!$F$14:$F$64,RAB!$C$14:$C$64,C880)</f>
        <v>51</v>
      </c>
      <c r="E880" s="26">
        <f t="shared" ca="1" si="35"/>
        <v>1</v>
      </c>
      <c r="F880" s="26">
        <f ca="1">IF(D880=0,0,SUM($E$713:E880))</f>
        <v>19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SUMIFS(RAB!$F$14:$F$64,RAB!$C$14:$C$64,C881)</f>
        <v>51</v>
      </c>
      <c r="E881" s="26">
        <f t="shared" ca="1" si="35"/>
        <v>1</v>
      </c>
      <c r="F881" s="26">
        <f ca="1">IF(D881=0,0,SUM($E$713:E881))</f>
        <v>20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SUMIFS(RAB!$F$14:$F$64,RAB!$C$14:$C$64,C882)</f>
        <v>51</v>
      </c>
      <c r="E882" s="26">
        <f t="shared" ca="1" si="35"/>
        <v>1</v>
      </c>
      <c r="F882" s="26">
        <f ca="1">IF(D882=0,0,SUM($E$713:E882))</f>
        <v>21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SUMIFS(RAB!$F$14:$F$64,RAB!$C$14:$C$64,C883)</f>
        <v>51</v>
      </c>
      <c r="E883" s="26">
        <f t="shared" ca="1" si="35"/>
        <v>1</v>
      </c>
      <c r="F883" s="26">
        <f ca="1">IF(D883=0,0,SUM($E$713:E883))</f>
        <v>22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SUMIFS(RAB!$F$14:$F$64,RAB!$C$14:$C$64,C884)</f>
        <v>51</v>
      </c>
      <c r="E884" s="26">
        <f t="shared" ca="1" si="35"/>
        <v>1</v>
      </c>
      <c r="F884" s="26">
        <f ca="1">IF(D884=0,0,SUM($E$713:E884))</f>
        <v>23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SUMIFS(RAB!$F$14:$F$64,RAB!$C$14:$C$64,C885)</f>
        <v>51</v>
      </c>
      <c r="E885" s="26">
        <f t="shared" ca="1" si="35"/>
        <v>1</v>
      </c>
      <c r="F885" s="26">
        <f ca="1">IF(D885=0,0,SUM($E$713:E885))</f>
        <v>24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SUMIFS(RAB!$F$14:$F$64,RAB!$C$14:$C$64,C886)</f>
        <v>51</v>
      </c>
      <c r="E886" s="26">
        <f t="shared" ca="1" si="35"/>
        <v>1</v>
      </c>
      <c r="F886" s="26">
        <f ca="1">IF(D886=0,0,SUM($E$713:E886))</f>
        <v>25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SUMIFS(RAB!$F$14:$F$64,RAB!$C$14:$C$64,C887)</f>
        <v>51</v>
      </c>
      <c r="E887" s="26">
        <f t="shared" ca="1" si="35"/>
        <v>1</v>
      </c>
      <c r="F887" s="26">
        <f ca="1">IF(D887=0,0,SUM($E$713:E887))</f>
        <v>26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SUMIFS(RAB!$F$14:$F$64,RAB!$C$14:$C$64,C888)</f>
        <v>51</v>
      </c>
      <c r="E888" s="26">
        <f t="shared" ca="1" si="35"/>
        <v>1</v>
      </c>
      <c r="F888" s="26">
        <f ca="1">IF(D888=0,0,SUM($E$713:E888))</f>
        <v>27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SUMIFS(RAB!$F$14:$F$64,RAB!$C$14:$C$64,C889)</f>
        <v>51</v>
      </c>
      <c r="E889" s="26">
        <f t="shared" ca="1" si="35"/>
        <v>1</v>
      </c>
      <c r="F889" s="26">
        <f ca="1">IF(D889=0,0,SUM($E$713:E889))</f>
        <v>28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SUMIFS(RAB!$F$14:$F$64,RAB!$C$14:$C$64,C890)</f>
        <v>51</v>
      </c>
      <c r="E890" s="26">
        <f t="shared" ca="1" si="35"/>
        <v>1</v>
      </c>
      <c r="F890" s="26">
        <f ca="1">IF(D890=0,0,SUM($E$713:E890))</f>
        <v>29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SUMIFS(RAB!$F$14:$F$64,RAB!$C$14:$C$64,C891)</f>
        <v>51</v>
      </c>
      <c r="E891" s="26">
        <f t="shared" ca="1" si="35"/>
        <v>1</v>
      </c>
      <c r="F891" s="26">
        <f ca="1">IF(D891=0,0,SUM($E$713:E891))</f>
        <v>30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SUMIFS(RAB!$F$14:$F$64,RAB!$C$14:$C$64,C892)</f>
        <v>51</v>
      </c>
      <c r="E892" s="26">
        <f t="shared" ca="1" si="35"/>
        <v>1</v>
      </c>
      <c r="F892" s="26">
        <f ca="1">IF(D892=0,0,SUM($E$713:E892))</f>
        <v>31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SUMIFS(RAB!$F$14:$F$64,RAB!$C$14:$C$64,C893)</f>
        <v>51</v>
      </c>
      <c r="E893" s="26">
        <f t="shared" ca="1" si="35"/>
        <v>1</v>
      </c>
      <c r="F893" s="26">
        <f ca="1">IF(D893=0,0,SUM($E$713:E893))</f>
        <v>32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SUMIFS(RAB!$F$14:$F$64,RAB!$C$14:$C$64,C894)</f>
        <v>51</v>
      </c>
      <c r="E894" s="26">
        <f t="shared" ca="1" si="35"/>
        <v>1</v>
      </c>
      <c r="F894" s="26">
        <f ca="1">IF(D894=0,0,SUM($E$713:E894))</f>
        <v>33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SUMIFS(RAB!$F$14:$F$64,RAB!$C$14:$C$64,C895)</f>
        <v>51</v>
      </c>
      <c r="E895" s="26">
        <f t="shared" ca="1" si="35"/>
        <v>1</v>
      </c>
      <c r="F895" s="26">
        <f ca="1">IF(D895=0,0,SUM($E$713:E895))</f>
        <v>34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SUMIFS(RAB!$F$14:$F$64,RAB!$C$14:$C$64,C896)</f>
        <v>51</v>
      </c>
      <c r="E896" s="26">
        <f t="shared" ca="1" si="35"/>
        <v>1</v>
      </c>
      <c r="F896" s="26">
        <f ca="1">IF(D896=0,0,SUM($E$713:E896))</f>
        <v>35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SUMIFS(RAB!$F$14:$F$64,RAB!$C$14:$C$64,C897)</f>
        <v>51</v>
      </c>
      <c r="E897" s="26">
        <f t="shared" ca="1" si="35"/>
        <v>1</v>
      </c>
      <c r="F897" s="26">
        <f ca="1">IF(D897=0,0,SUM($E$713:E897))</f>
        <v>36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SUMIFS(RAB!$F$14:$F$64,RAB!$C$14:$C$64,C898)</f>
        <v>51</v>
      </c>
      <c r="E898" s="26">
        <f t="shared" ca="1" si="35"/>
        <v>1</v>
      </c>
      <c r="F898" s="26">
        <f ca="1">IF(D898=0,0,SUM($E$713:E898))</f>
        <v>37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SUMIFS(RAB!$F$14:$F$64,RAB!$C$14:$C$64,C899)</f>
        <v>51</v>
      </c>
      <c r="E899" s="26">
        <f t="shared" ca="1" si="35"/>
        <v>1</v>
      </c>
      <c r="F899" s="26">
        <f ca="1">IF(D899=0,0,SUM($E$713:E899))</f>
        <v>38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SUMIFS(RAB!$F$14:$F$64,RAB!$C$14:$C$64,C900)</f>
        <v>51</v>
      </c>
      <c r="E900" s="26">
        <f t="shared" ca="1" si="35"/>
        <v>1</v>
      </c>
      <c r="F900" s="26">
        <f ca="1">IF(D900=0,0,SUM($E$713:E900))</f>
        <v>39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SUMIFS(RAB!$F$14:$F$64,RAB!$C$14:$C$64,C901)</f>
        <v>51</v>
      </c>
      <c r="E901" s="26">
        <f t="shared" ca="1" si="35"/>
        <v>1</v>
      </c>
      <c r="F901" s="26">
        <f ca="1">IF(D901=0,0,SUM($E$713:E901))</f>
        <v>40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SUMIFS(RAB!$F$14:$F$64,RAB!$C$14:$C$64,C902)</f>
        <v>51</v>
      </c>
      <c r="E902" s="26">
        <f t="shared" ca="1" si="35"/>
        <v>1</v>
      </c>
      <c r="F902" s="26">
        <f ca="1">IF(D902=0,0,SUM($E$713:E902))</f>
        <v>41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SUMIFS(RAB!$F$14:$F$64,RAB!$C$14:$C$64,C903)</f>
        <v>51</v>
      </c>
      <c r="E903" s="26">
        <f t="shared" ca="1" si="35"/>
        <v>1</v>
      </c>
      <c r="F903" s="26">
        <f ca="1">IF(D903=0,0,SUM($E$713:E903))</f>
        <v>42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SUMIFS(RAB!$F$14:$F$64,RAB!$C$14:$C$64,C904)</f>
        <v>51</v>
      </c>
      <c r="E904" s="26">
        <f t="shared" ca="1" si="35"/>
        <v>1</v>
      </c>
      <c r="F904" s="26">
        <f ca="1">IF(D904=0,0,SUM($E$713:E904))</f>
        <v>43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SUMIFS(RAB!$F$14:$F$64,RAB!$C$14:$C$64,C905)</f>
        <v>51</v>
      </c>
      <c r="E905" s="26">
        <f t="shared" ca="1" si="35"/>
        <v>1</v>
      </c>
      <c r="F905" s="26">
        <f ca="1">IF(D905=0,0,SUM($E$713:E905))</f>
        <v>44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SUMIFS(RAB!$F$14:$F$64,RAB!$C$14:$C$64,C906)</f>
        <v>51</v>
      </c>
      <c r="E906" s="26">
        <f t="shared" ca="1" si="35"/>
        <v>1</v>
      </c>
      <c r="F906" s="26">
        <f ca="1">IF(D906=0,0,SUM($E$713:E906))</f>
        <v>45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SUMIFS(RAB!$F$14:$F$64,RAB!$C$14:$C$64,C907)</f>
        <v>51</v>
      </c>
      <c r="E907" s="26">
        <f t="shared" ref="E907:E970" ca="1" si="36">IF(D907=0,0,1)</f>
        <v>1</v>
      </c>
      <c r="F907" s="26">
        <f ca="1">IF(D907=0,0,SUM($E$713:E907))</f>
        <v>46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SUMIFS(RAB!$F$14:$F$64,RAB!$C$14:$C$64,C908)</f>
        <v>51</v>
      </c>
      <c r="E908" s="26">
        <f t="shared" ca="1" si="36"/>
        <v>1</v>
      </c>
      <c r="F908" s="26">
        <f ca="1">IF(D908=0,0,SUM($E$713:E908))</f>
        <v>47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SUMIFS(RAB!$F$14:$F$64,RAB!$C$14:$C$64,C909)</f>
        <v>51</v>
      </c>
      <c r="E909" s="26">
        <f t="shared" ca="1" si="36"/>
        <v>1</v>
      </c>
      <c r="F909" s="26">
        <f ca="1">IF(D909=0,0,SUM($E$713:E909))</f>
        <v>48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SUMIFS(RAB!$F$14:$F$64,RAB!$C$14:$C$64,C910)</f>
        <v>51</v>
      </c>
      <c r="E910" s="26">
        <f t="shared" ca="1" si="36"/>
        <v>1</v>
      </c>
      <c r="F910" s="26">
        <f ca="1">IF(D910=0,0,SUM($E$713:E910))</f>
        <v>49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SUMIFS(RAB!$F$14:$F$64,RAB!$C$14:$C$64,C911)</f>
        <v>51</v>
      </c>
      <c r="E911" s="26">
        <f t="shared" ca="1" si="36"/>
        <v>1</v>
      </c>
      <c r="F911" s="26">
        <f ca="1">IF(D911=0,0,SUM($E$713:E911))</f>
        <v>50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SUMIFS(RAB!$F$14:$F$64,RAB!$C$14:$C$64,C912)</f>
        <v>51</v>
      </c>
      <c r="E912" s="26">
        <f t="shared" ca="1" si="36"/>
        <v>1</v>
      </c>
      <c r="F912" s="26">
        <f ca="1">IF(D912=0,0,SUM($E$713:E912))</f>
        <v>51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SUMIFS(RAB!$F$14:$F$64,RAB!$C$14:$C$64,C913)</f>
        <v>51</v>
      </c>
      <c r="E913" s="26">
        <f t="shared" ca="1" si="36"/>
        <v>1</v>
      </c>
      <c r="F913" s="26">
        <f ca="1">IF(D913=0,0,SUM($E$713:E913))</f>
        <v>52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SUMIFS(RAB!$F$14:$F$64,RAB!$C$14:$C$64,C914)</f>
        <v>51</v>
      </c>
      <c r="E914" s="26">
        <f t="shared" ca="1" si="36"/>
        <v>1</v>
      </c>
      <c r="F914" s="26">
        <f ca="1">IF(D914=0,0,SUM($E$713:E914))</f>
        <v>53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SUMIFS(RAB!$F$14:$F$64,RAB!$C$14:$C$64,C915)</f>
        <v>51</v>
      </c>
      <c r="E915" s="26">
        <f t="shared" ca="1" si="36"/>
        <v>1</v>
      </c>
      <c r="F915" s="26">
        <f ca="1">IF(D915=0,0,SUM($E$713:E915))</f>
        <v>54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SUMIFS(RAB!$F$14:$F$64,RAB!$C$14:$C$64,C916)</f>
        <v>51</v>
      </c>
      <c r="E916" s="26">
        <f t="shared" ca="1" si="36"/>
        <v>1</v>
      </c>
      <c r="F916" s="26">
        <f ca="1">IF(D916=0,0,SUM($E$713:E916))</f>
        <v>55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SUMIFS(RAB!$F$14:$F$64,RAB!$C$14:$C$64,C917)</f>
        <v>51</v>
      </c>
      <c r="E917" s="26">
        <f t="shared" ca="1" si="36"/>
        <v>1</v>
      </c>
      <c r="F917" s="26">
        <f ca="1">IF(D917=0,0,SUM($E$713:E917))</f>
        <v>56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SUMIFS(RAB!$F$14:$F$64,RAB!$C$14:$C$64,C918)</f>
        <v>51</v>
      </c>
      <c r="E918" s="26">
        <f t="shared" ca="1" si="36"/>
        <v>1</v>
      </c>
      <c r="F918" s="26">
        <f ca="1">IF(D918=0,0,SUM($E$713:E918))</f>
        <v>57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SUMIFS(RAB!$F$14:$F$64,RAB!$C$14:$C$64,C919)</f>
        <v>51</v>
      </c>
      <c r="E919" s="26">
        <f t="shared" ca="1" si="36"/>
        <v>1</v>
      </c>
      <c r="F919" s="26">
        <f ca="1">IF(D919=0,0,SUM($E$713:E919))</f>
        <v>58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SUMIFS(RAB!$F$14:$F$64,RAB!$C$14:$C$64,C920)</f>
        <v>51</v>
      </c>
      <c r="E920" s="26">
        <f t="shared" ca="1" si="36"/>
        <v>1</v>
      </c>
      <c r="F920" s="26">
        <f ca="1">IF(D920=0,0,SUM($E$713:E920))</f>
        <v>59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SUMIFS(RAB!$F$14:$F$64,RAB!$C$14:$C$64,C921)</f>
        <v>51</v>
      </c>
      <c r="E921" s="26">
        <f t="shared" ca="1" si="36"/>
        <v>1</v>
      </c>
      <c r="F921" s="26">
        <f ca="1">IF(D921=0,0,SUM($E$713:E921))</f>
        <v>60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SUMIFS(RAB!$F$14:$F$64,RAB!$C$14:$C$64,C922)</f>
        <v>51</v>
      </c>
      <c r="E922" s="26">
        <f t="shared" ca="1" si="36"/>
        <v>1</v>
      </c>
      <c r="F922" s="26">
        <f ca="1">IF(D922=0,0,SUM($E$713:E922))</f>
        <v>61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SUMIFS(RAB!$F$14:$F$64,RAB!$C$14:$C$64,C923)</f>
        <v>51</v>
      </c>
      <c r="E923" s="26">
        <f t="shared" ca="1" si="36"/>
        <v>1</v>
      </c>
      <c r="F923" s="26">
        <f ca="1">IF(D923=0,0,SUM($E$713:E923))</f>
        <v>62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SUMIFS(RAB!$F$14:$F$64,RAB!$C$14:$C$64,C924)</f>
        <v>51</v>
      </c>
      <c r="E924" s="26">
        <f t="shared" ca="1" si="36"/>
        <v>1</v>
      </c>
      <c r="F924" s="26">
        <f ca="1">IF(D924=0,0,SUM($E$713:E924))</f>
        <v>63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SUMIFS(RAB!$F$14:$F$64,RAB!$C$14:$C$64,C925)</f>
        <v>51</v>
      </c>
      <c r="E925" s="26">
        <f t="shared" ca="1" si="36"/>
        <v>1</v>
      </c>
      <c r="F925" s="26">
        <f ca="1">IF(D925=0,0,SUM($E$713:E925))</f>
        <v>64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SUMIFS(RAB!$F$14:$F$64,RAB!$C$14:$C$64,C926)</f>
        <v>51</v>
      </c>
      <c r="E926" s="26">
        <f t="shared" ca="1" si="36"/>
        <v>1</v>
      </c>
      <c r="F926" s="26">
        <f ca="1">IF(D926=0,0,SUM($E$713:E926))</f>
        <v>65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SUMIFS(RAB!$F$14:$F$64,RAB!$C$14:$C$64,C927)</f>
        <v>51</v>
      </c>
      <c r="E927" s="26">
        <f t="shared" ca="1" si="36"/>
        <v>1</v>
      </c>
      <c r="F927" s="26">
        <f ca="1">IF(D927=0,0,SUM($E$713:E927))</f>
        <v>66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SUMIFS(RAB!$F$14:$F$64,RAB!$C$14:$C$64,C928)</f>
        <v>51</v>
      </c>
      <c r="E928" s="26">
        <f t="shared" ca="1" si="36"/>
        <v>1</v>
      </c>
      <c r="F928" s="26">
        <f ca="1">IF(D928=0,0,SUM($E$713:E928))</f>
        <v>67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SUMIFS(RAB!$F$14:$F$64,RAB!$C$14:$C$64,C929)</f>
        <v>51</v>
      </c>
      <c r="E929" s="26">
        <f t="shared" ca="1" si="36"/>
        <v>1</v>
      </c>
      <c r="F929" s="26">
        <f ca="1">IF(D929=0,0,SUM($E$713:E929))</f>
        <v>68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SUMIFS(RAB!$F$14:$F$64,RAB!$C$14:$C$64,C930)</f>
        <v>51</v>
      </c>
      <c r="E930" s="26">
        <f t="shared" ca="1" si="36"/>
        <v>1</v>
      </c>
      <c r="F930" s="26">
        <f ca="1">IF(D930=0,0,SUM($E$713:E930))</f>
        <v>69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SUMIFS(RAB!$F$14:$F$64,RAB!$C$14:$C$64,C931)</f>
        <v>51</v>
      </c>
      <c r="E931" s="26">
        <f t="shared" ca="1" si="36"/>
        <v>1</v>
      </c>
      <c r="F931" s="26">
        <f ca="1">IF(D931=0,0,SUM($E$713:E931))</f>
        <v>70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SUMIFS(RAB!$F$14:$F$64,RAB!$C$14:$C$64,C932)</f>
        <v>51</v>
      </c>
      <c r="E932" s="26">
        <f t="shared" ca="1" si="36"/>
        <v>1</v>
      </c>
      <c r="F932" s="26">
        <f ca="1">IF(D932=0,0,SUM($E$713:E932))</f>
        <v>71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SUMIFS(RAB!$F$14:$F$64,RAB!$C$14:$C$64,C933)</f>
        <v>51</v>
      </c>
      <c r="E933" s="26">
        <f t="shared" ca="1" si="36"/>
        <v>1</v>
      </c>
      <c r="F933" s="26">
        <f ca="1">IF(D933=0,0,SUM($E$713:E933))</f>
        <v>72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SUMIFS(RAB!$F$14:$F$64,RAB!$C$14:$C$64,C934)</f>
        <v>51</v>
      </c>
      <c r="E934" s="26">
        <f t="shared" ca="1" si="36"/>
        <v>1</v>
      </c>
      <c r="F934" s="26">
        <f ca="1">IF(D934=0,0,SUM($E$713:E934))</f>
        <v>73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SUMIFS(RAB!$F$14:$F$64,RAB!$C$14:$C$64,C935)</f>
        <v>51</v>
      </c>
      <c r="E935" s="26">
        <f t="shared" ca="1" si="36"/>
        <v>1</v>
      </c>
      <c r="F935" s="26">
        <f ca="1">IF(D935=0,0,SUM($E$713:E935))</f>
        <v>74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SUMIFS(RAB!$F$14:$F$64,RAB!$C$14:$C$64,C936)</f>
        <v>51</v>
      </c>
      <c r="E936" s="26">
        <f t="shared" ca="1" si="36"/>
        <v>1</v>
      </c>
      <c r="F936" s="26">
        <f ca="1">IF(D936=0,0,SUM($E$713:E936))</f>
        <v>75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SUMIFS(RAB!$F$14:$F$64,RAB!$C$14:$C$64,C937)</f>
        <v>51</v>
      </c>
      <c r="E937" s="26">
        <f t="shared" ca="1" si="36"/>
        <v>1</v>
      </c>
      <c r="F937" s="26">
        <f ca="1">IF(D937=0,0,SUM($E$713:E937))</f>
        <v>76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SUMIFS(RAB!$F$14:$F$64,RAB!$C$14:$C$64,C938)</f>
        <v>51</v>
      </c>
      <c r="E938" s="26">
        <f t="shared" ca="1" si="36"/>
        <v>1</v>
      </c>
      <c r="F938" s="26">
        <f ca="1">IF(D938=0,0,SUM($E$713:E938))</f>
        <v>77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SUMIFS(RAB!$F$14:$F$64,RAB!$C$14:$C$64,C939)</f>
        <v>51</v>
      </c>
      <c r="E939" s="26">
        <f t="shared" ca="1" si="36"/>
        <v>1</v>
      </c>
      <c r="F939" s="26">
        <f ca="1">IF(D939=0,0,SUM($E$713:E939))</f>
        <v>78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SUMIFS(RAB!$F$14:$F$64,RAB!$C$14:$C$64,C940)</f>
        <v>51</v>
      </c>
      <c r="E940" s="26">
        <f t="shared" ca="1" si="36"/>
        <v>1</v>
      </c>
      <c r="F940" s="26">
        <f ca="1">IF(D940=0,0,SUM($E$713:E940))</f>
        <v>79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SUMIFS(RAB!$F$14:$F$64,RAB!$C$14:$C$64,C941)</f>
        <v>51</v>
      </c>
      <c r="E941" s="26">
        <f t="shared" ca="1" si="36"/>
        <v>1</v>
      </c>
      <c r="F941" s="26">
        <f ca="1">IF(D941=0,0,SUM($E$713:E941))</f>
        <v>80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SUMIFS(RAB!$F$14:$F$64,RAB!$C$14:$C$64,C942)</f>
        <v>51</v>
      </c>
      <c r="E942" s="26">
        <f t="shared" ca="1" si="36"/>
        <v>1</v>
      </c>
      <c r="F942" s="26">
        <f ca="1">IF(D942=0,0,SUM($E$713:E942))</f>
        <v>81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SUMIFS(RAB!$F$14:$F$64,RAB!$C$14:$C$64,C943)</f>
        <v>51</v>
      </c>
      <c r="E943" s="26">
        <f t="shared" ca="1" si="36"/>
        <v>1</v>
      </c>
      <c r="F943" s="26">
        <f ca="1">IF(D943=0,0,SUM($E$713:E943))</f>
        <v>82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SUMIFS(RAB!$F$14:$F$64,RAB!$C$14:$C$64,C944)</f>
        <v>51</v>
      </c>
      <c r="E944" s="26">
        <f t="shared" ca="1" si="36"/>
        <v>1</v>
      </c>
      <c r="F944" s="26">
        <f ca="1">IF(D944=0,0,SUM($E$713:E944))</f>
        <v>83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SUMIFS(RAB!$F$14:$F$64,RAB!$C$14:$C$64,C945)</f>
        <v>51</v>
      </c>
      <c r="E945" s="26">
        <f t="shared" ca="1" si="36"/>
        <v>1</v>
      </c>
      <c r="F945" s="26">
        <f ca="1">IF(D945=0,0,SUM($E$713:E945))</f>
        <v>84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SUMIFS(RAB!$F$14:$F$64,RAB!$C$14:$C$64,C946)</f>
        <v>51</v>
      </c>
      <c r="E946" s="26">
        <f t="shared" ca="1" si="36"/>
        <v>1</v>
      </c>
      <c r="F946" s="26">
        <f ca="1">IF(D946=0,0,SUM($E$713:E946))</f>
        <v>85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SUMIFS(RAB!$F$14:$F$64,RAB!$C$14:$C$64,C947)</f>
        <v>51</v>
      </c>
      <c r="E947" s="26">
        <f t="shared" ca="1" si="36"/>
        <v>1</v>
      </c>
      <c r="F947" s="26">
        <f ca="1">IF(D947=0,0,SUM($E$713:E947))</f>
        <v>86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SUMIFS(RAB!$F$14:$F$64,RAB!$C$14:$C$64,C948)</f>
        <v>51</v>
      </c>
      <c r="E948" s="26">
        <f t="shared" ca="1" si="36"/>
        <v>1</v>
      </c>
      <c r="F948" s="26">
        <f ca="1">IF(D948=0,0,SUM($E$713:E948))</f>
        <v>87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SUMIFS(RAB!$F$14:$F$64,RAB!$C$14:$C$64,C949)</f>
        <v>51</v>
      </c>
      <c r="E949" s="26">
        <f t="shared" ca="1" si="36"/>
        <v>1</v>
      </c>
      <c r="F949" s="26">
        <f ca="1">IF(D949=0,0,SUM($E$713:E949))</f>
        <v>88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SUMIFS(RAB!$F$14:$F$64,RAB!$C$14:$C$64,C950)</f>
        <v>51</v>
      </c>
      <c r="E950" s="26">
        <f t="shared" ca="1" si="36"/>
        <v>1</v>
      </c>
      <c r="F950" s="26">
        <f ca="1">IF(D950=0,0,SUM($E$713:E950))</f>
        <v>89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SUMIFS(RAB!$F$14:$F$64,RAB!$C$14:$C$64,C951)</f>
        <v>51</v>
      </c>
      <c r="E951" s="26">
        <f t="shared" ca="1" si="36"/>
        <v>1</v>
      </c>
      <c r="F951" s="26">
        <f ca="1">IF(D951=0,0,SUM($E$713:E951))</f>
        <v>90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SUMIFS(RAB!$F$14:$F$64,RAB!$C$14:$C$64,C952)</f>
        <v>51</v>
      </c>
      <c r="E952" s="26">
        <f t="shared" ca="1" si="36"/>
        <v>1</v>
      </c>
      <c r="F952" s="26">
        <f ca="1">IF(D952=0,0,SUM($E$713:E952))</f>
        <v>91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SUMIFS(RAB!$F$14:$F$64,RAB!$C$14:$C$64,C953)</f>
        <v>51</v>
      </c>
      <c r="E953" s="26">
        <f t="shared" ca="1" si="36"/>
        <v>1</v>
      </c>
      <c r="F953" s="26">
        <f ca="1">IF(D953=0,0,SUM($E$713:E953))</f>
        <v>92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SUMIFS(RAB!$F$14:$F$64,RAB!$C$14:$C$64,C954)</f>
        <v>51</v>
      </c>
      <c r="E954" s="26">
        <f t="shared" ca="1" si="36"/>
        <v>1</v>
      </c>
      <c r="F954" s="26">
        <f ca="1">IF(D954=0,0,SUM($E$713:E954))</f>
        <v>93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SUMIFS(RAB!$F$14:$F$64,RAB!$C$14:$C$64,C955)</f>
        <v>51</v>
      </c>
      <c r="E955" s="26">
        <f t="shared" ca="1" si="36"/>
        <v>1</v>
      </c>
      <c r="F955" s="26">
        <f ca="1">IF(D955=0,0,SUM($E$713:E955))</f>
        <v>94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SUMIFS(RAB!$F$14:$F$64,RAB!$C$14:$C$64,C956)</f>
        <v>51</v>
      </c>
      <c r="E956" s="26">
        <f t="shared" ca="1" si="36"/>
        <v>1</v>
      </c>
      <c r="F956" s="26">
        <f ca="1">IF(D956=0,0,SUM($E$713:E956))</f>
        <v>95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SUMIFS(RAB!$F$14:$F$64,RAB!$C$14:$C$64,C957)</f>
        <v>51</v>
      </c>
      <c r="E957" s="26">
        <f t="shared" ca="1" si="36"/>
        <v>1</v>
      </c>
      <c r="F957" s="26">
        <f ca="1">IF(D957=0,0,SUM($E$713:E957))</f>
        <v>96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SUMIFS(RAB!$F$14:$F$64,RAB!$C$14:$C$64,C958)</f>
        <v>51</v>
      </c>
      <c r="E958" s="26">
        <f t="shared" ca="1" si="36"/>
        <v>1</v>
      </c>
      <c r="F958" s="26">
        <f ca="1">IF(D958=0,0,SUM($E$713:E958))</f>
        <v>97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SUMIFS(RAB!$F$14:$F$64,RAB!$C$14:$C$64,C959)</f>
        <v>51</v>
      </c>
      <c r="E959" s="26">
        <f t="shared" ca="1" si="36"/>
        <v>1</v>
      </c>
      <c r="F959" s="26">
        <f ca="1">IF(D959=0,0,SUM($E$713:E959))</f>
        <v>98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SUMIFS(RAB!$F$14:$F$64,RAB!$C$14:$C$64,C960)</f>
        <v>51</v>
      </c>
      <c r="E960" s="26">
        <f t="shared" ca="1" si="36"/>
        <v>1</v>
      </c>
      <c r="F960" s="26">
        <f ca="1">IF(D960=0,0,SUM($E$713:E960))</f>
        <v>99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SUMIFS(RAB!$F$14:$F$64,RAB!$C$14:$C$64,C961)</f>
        <v>51</v>
      </c>
      <c r="E961" s="26">
        <f t="shared" ca="1" si="36"/>
        <v>1</v>
      </c>
      <c r="F961" s="26">
        <f ca="1">IF(D961=0,0,SUM($E$713:E961))</f>
        <v>100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SUMIFS(RAB!$F$14:$F$64,RAB!$C$14:$C$64,C962)</f>
        <v>51</v>
      </c>
      <c r="E962" s="26">
        <f t="shared" ca="1" si="36"/>
        <v>1</v>
      </c>
      <c r="F962" s="26">
        <f ca="1">IF(D962=0,0,SUM($E$713:E962))</f>
        <v>101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SUMIFS(RAB!$F$14:$F$64,RAB!$C$14:$C$64,C963)</f>
        <v>51</v>
      </c>
      <c r="E963" s="26">
        <f t="shared" ca="1" si="36"/>
        <v>1</v>
      </c>
      <c r="F963" s="26">
        <f ca="1">IF(D963=0,0,SUM($E$713:E963))</f>
        <v>102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SUMIFS(RAB!$F$14:$F$64,RAB!$C$14:$C$64,C964)</f>
        <v>51</v>
      </c>
      <c r="E964" s="26">
        <f t="shared" ca="1" si="36"/>
        <v>1</v>
      </c>
      <c r="F964" s="26">
        <f ca="1">IF(D964=0,0,SUM($E$713:E964))</f>
        <v>103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SUMIFS(RAB!$F$14:$F$64,RAB!$C$14:$C$64,C965)</f>
        <v>51</v>
      </c>
      <c r="E965" s="26">
        <f t="shared" ca="1" si="36"/>
        <v>1</v>
      </c>
      <c r="F965" s="26">
        <f ca="1">IF(D965=0,0,SUM($E$713:E965))</f>
        <v>104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SUMIFS(RAB!$F$14:$F$64,RAB!$C$14:$C$64,C966)</f>
        <v>51</v>
      </c>
      <c r="E966" s="26">
        <f t="shared" ca="1" si="36"/>
        <v>1</v>
      </c>
      <c r="F966" s="26">
        <f ca="1">IF(D966=0,0,SUM($E$713:E966))</f>
        <v>105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SUMIFS(RAB!$F$14:$F$64,RAB!$C$14:$C$64,C967)</f>
        <v>51</v>
      </c>
      <c r="E967" s="26">
        <f t="shared" ca="1" si="36"/>
        <v>1</v>
      </c>
      <c r="F967" s="26">
        <f ca="1">IF(D967=0,0,SUM($E$713:E967))</f>
        <v>106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SUMIFS(RAB!$F$14:$F$64,RAB!$C$14:$C$64,C968)</f>
        <v>51</v>
      </c>
      <c r="E968" s="26">
        <f t="shared" ca="1" si="36"/>
        <v>1</v>
      </c>
      <c r="F968" s="26">
        <f ca="1">IF(D968=0,0,SUM($E$713:E968))</f>
        <v>107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SUMIFS(RAB!$F$14:$F$64,RAB!$C$14:$C$64,C969)</f>
        <v>51</v>
      </c>
      <c r="E969" s="26">
        <f t="shared" ca="1" si="36"/>
        <v>1</v>
      </c>
      <c r="F969" s="26">
        <f ca="1">IF(D969=0,0,SUM($E$713:E969))</f>
        <v>108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SUMIFS(RAB!$F$14:$F$64,RAB!$C$14:$C$64,C970)</f>
        <v>51</v>
      </c>
      <c r="E970" s="26">
        <f t="shared" ca="1" si="36"/>
        <v>1</v>
      </c>
      <c r="F970" s="26">
        <f ca="1">IF(D970=0,0,SUM($E$713:E970))</f>
        <v>109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SUMIFS(RAB!$F$14:$F$64,RAB!$C$14:$C$64,C971)</f>
        <v>51</v>
      </c>
      <c r="E971" s="26">
        <f t="shared" ref="E971:E1034" ca="1" si="37">IF(D971=0,0,1)</f>
        <v>1</v>
      </c>
      <c r="F971" s="26">
        <f ca="1">IF(D971=0,0,SUM($E$713:E971))</f>
        <v>110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SUMIFS(RAB!$F$14:$F$64,RAB!$C$14:$C$64,C972)</f>
        <v>51</v>
      </c>
      <c r="E972" s="26">
        <f t="shared" ca="1" si="37"/>
        <v>1</v>
      </c>
      <c r="F972" s="26">
        <f ca="1">IF(D972=0,0,SUM($E$713:E972))</f>
        <v>111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SUMIFS(RAB!$F$14:$F$64,RAB!$C$14:$C$64,C973)</f>
        <v>51</v>
      </c>
      <c r="E973" s="26">
        <f t="shared" ca="1" si="37"/>
        <v>1</v>
      </c>
      <c r="F973" s="26">
        <f ca="1">IF(D973=0,0,SUM($E$713:E973))</f>
        <v>112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SUMIFS(RAB!$F$14:$F$64,RAB!$C$14:$C$64,C974)</f>
        <v>51</v>
      </c>
      <c r="E974" s="26">
        <f t="shared" ca="1" si="37"/>
        <v>1</v>
      </c>
      <c r="F974" s="26">
        <f ca="1">IF(D974=0,0,SUM($E$713:E974))</f>
        <v>113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SUMIFS(RAB!$F$14:$F$64,RAB!$C$14:$C$64,C975)</f>
        <v>51</v>
      </c>
      <c r="E975" s="26">
        <f t="shared" ca="1" si="37"/>
        <v>1</v>
      </c>
      <c r="F975" s="26">
        <f ca="1">IF(D975=0,0,SUM($E$713:E975))</f>
        <v>114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SUMIFS(RAB!$F$14:$F$64,RAB!$C$14:$C$64,C976)</f>
        <v>51</v>
      </c>
      <c r="E976" s="26">
        <f t="shared" ca="1" si="37"/>
        <v>1</v>
      </c>
      <c r="F976" s="26">
        <f ca="1">IF(D976=0,0,SUM($E$713:E976))</f>
        <v>115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SUMIFS(RAB!$F$14:$F$64,RAB!$C$14:$C$64,C977)</f>
        <v>51</v>
      </c>
      <c r="E977" s="26">
        <f t="shared" ca="1" si="37"/>
        <v>1</v>
      </c>
      <c r="F977" s="26">
        <f ca="1">IF(D977=0,0,SUM($E$713:E977))</f>
        <v>116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SUMIFS(RAB!$F$14:$F$64,RAB!$C$14:$C$64,C978)</f>
        <v>51</v>
      </c>
      <c r="E978" s="26">
        <f t="shared" ca="1" si="37"/>
        <v>1</v>
      </c>
      <c r="F978" s="26">
        <f ca="1">IF(D978=0,0,SUM($E$713:E978))</f>
        <v>117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SUMIFS(RAB!$F$14:$F$64,RAB!$C$14:$C$64,C979)</f>
        <v>51</v>
      </c>
      <c r="E979" s="26">
        <f t="shared" ca="1" si="37"/>
        <v>1</v>
      </c>
      <c r="F979" s="26">
        <f ca="1">IF(D979=0,0,SUM($E$713:E979))</f>
        <v>118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SUMIFS(RAB!$F$14:$F$64,RAB!$C$14:$C$64,C980)</f>
        <v>51</v>
      </c>
      <c r="E980" s="26">
        <f t="shared" ca="1" si="37"/>
        <v>1</v>
      </c>
      <c r="F980" s="26">
        <f ca="1">IF(D980=0,0,SUM($E$713:E980))</f>
        <v>119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SUMIFS(RAB!$F$14:$F$64,RAB!$C$14:$C$64,C981)</f>
        <v>51</v>
      </c>
      <c r="E981" s="26">
        <f t="shared" ca="1" si="37"/>
        <v>1</v>
      </c>
      <c r="F981" s="26">
        <f ca="1">IF(D981=0,0,SUM($E$713:E981))</f>
        <v>120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SUMIFS(RAB!$F$14:$F$64,RAB!$C$14:$C$64,C982)</f>
        <v>51</v>
      </c>
      <c r="E982" s="26">
        <f t="shared" ca="1" si="37"/>
        <v>1</v>
      </c>
      <c r="F982" s="26">
        <f ca="1">IF(D982=0,0,SUM($E$713:E982))</f>
        <v>121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SUMIFS(RAB!$F$14:$F$64,RAB!$C$14:$C$64,C983)</f>
        <v>51</v>
      </c>
      <c r="E983" s="26">
        <f t="shared" ca="1" si="37"/>
        <v>1</v>
      </c>
      <c r="F983" s="26">
        <f ca="1">IF(D983=0,0,SUM($E$713:E983))</f>
        <v>122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SUMIFS(RAB!$F$14:$F$64,RAB!$C$14:$C$64,C984)</f>
        <v>51</v>
      </c>
      <c r="E984" s="26">
        <f t="shared" ca="1" si="37"/>
        <v>1</v>
      </c>
      <c r="F984" s="26">
        <f ca="1">IF(D984=0,0,SUM($E$713:E984))</f>
        <v>123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SUMIFS(RAB!$F$14:$F$64,RAB!$C$14:$C$64,C985)</f>
        <v>51</v>
      </c>
      <c r="E985" s="26">
        <f t="shared" ca="1" si="37"/>
        <v>1</v>
      </c>
      <c r="F985" s="26">
        <f ca="1">IF(D985=0,0,SUM($E$713:E985))</f>
        <v>124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SUMIFS(RAB!$F$14:$F$64,RAB!$C$14:$C$64,C986)</f>
        <v>51</v>
      </c>
      <c r="E986" s="26">
        <f t="shared" ca="1" si="37"/>
        <v>1</v>
      </c>
      <c r="F986" s="26">
        <f ca="1">IF(D986=0,0,SUM($E$713:E986))</f>
        <v>125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SUMIFS(RAB!$F$14:$F$64,RAB!$C$14:$C$64,C987)</f>
        <v>51</v>
      </c>
      <c r="E987" s="26">
        <f t="shared" ca="1" si="37"/>
        <v>1</v>
      </c>
      <c r="F987" s="26">
        <f ca="1">IF(D987=0,0,SUM($E$713:E987))</f>
        <v>126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SUMIFS(RAB!$F$14:$F$64,RAB!$C$14:$C$64,C988)</f>
        <v>51</v>
      </c>
      <c r="E988" s="26">
        <f t="shared" ca="1" si="37"/>
        <v>1</v>
      </c>
      <c r="F988" s="26">
        <f ca="1">IF(D988=0,0,SUM($E$713:E988))</f>
        <v>127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SUMIFS(RAB!$F$14:$F$64,RAB!$C$14:$C$64,C989)</f>
        <v>51</v>
      </c>
      <c r="E989" s="26">
        <f t="shared" ca="1" si="37"/>
        <v>1</v>
      </c>
      <c r="F989" s="26">
        <f ca="1">IF(D989=0,0,SUM($E$713:E989))</f>
        <v>128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SUMIFS(RAB!$F$14:$F$64,RAB!$C$14:$C$64,C990)</f>
        <v>51</v>
      </c>
      <c r="E990" s="26">
        <f t="shared" ca="1" si="37"/>
        <v>1</v>
      </c>
      <c r="F990" s="26">
        <f ca="1">IF(D990=0,0,SUM($E$713:E990))</f>
        <v>129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SUMIFS(RAB!$F$14:$F$64,RAB!$C$14:$C$64,C991)</f>
        <v>51</v>
      </c>
      <c r="E991" s="26">
        <f t="shared" ca="1" si="37"/>
        <v>1</v>
      </c>
      <c r="F991" s="26">
        <f ca="1">IF(D991=0,0,SUM($E$713:E991))</f>
        <v>130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SUMIFS(RAB!$F$14:$F$64,RAB!$C$14:$C$64,C992)</f>
        <v>51</v>
      </c>
      <c r="E992" s="26">
        <f t="shared" ca="1" si="37"/>
        <v>1</v>
      </c>
      <c r="F992" s="26">
        <f ca="1">IF(D992=0,0,SUM($E$713:E992))</f>
        <v>131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SUMIFS(RAB!$F$14:$F$64,RAB!$C$14:$C$64,C993)</f>
        <v>51</v>
      </c>
      <c r="E993" s="26">
        <f t="shared" ca="1" si="37"/>
        <v>1</v>
      </c>
      <c r="F993" s="26">
        <f ca="1">IF(D993=0,0,SUM($E$713:E993))</f>
        <v>132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SUMIFS(RAB!$F$14:$F$64,RAB!$C$14:$C$64,C994)</f>
        <v>51</v>
      </c>
      <c r="E994" s="26">
        <f t="shared" ca="1" si="37"/>
        <v>1</v>
      </c>
      <c r="F994" s="26">
        <f ca="1">IF(D994=0,0,SUM($E$713:E994))</f>
        <v>133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SUMIFS(RAB!$F$14:$F$64,RAB!$C$14:$C$64,C995)</f>
        <v>51</v>
      </c>
      <c r="E995" s="26">
        <f t="shared" ca="1" si="37"/>
        <v>1</v>
      </c>
      <c r="F995" s="26">
        <f ca="1">IF(D995=0,0,SUM($E$713:E995))</f>
        <v>134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SUMIFS(RAB!$F$14:$F$64,RAB!$C$14:$C$64,C996)</f>
        <v>51</v>
      </c>
      <c r="E996" s="26">
        <f t="shared" ca="1" si="37"/>
        <v>1</v>
      </c>
      <c r="F996" s="26">
        <f ca="1">IF(D996=0,0,SUM($E$713:E996))</f>
        <v>135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SUMIFS(RAB!$F$14:$F$64,RAB!$C$14:$C$64,C997)</f>
        <v>51</v>
      </c>
      <c r="E997" s="26">
        <f t="shared" ca="1" si="37"/>
        <v>1</v>
      </c>
      <c r="F997" s="26">
        <f ca="1">IF(D997=0,0,SUM($E$713:E997))</f>
        <v>136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SUMIFS(RAB!$F$14:$F$64,RAB!$C$14:$C$64,C998)</f>
        <v>51</v>
      </c>
      <c r="E998" s="26">
        <f t="shared" ca="1" si="37"/>
        <v>1</v>
      </c>
      <c r="F998" s="26">
        <f ca="1">IF(D998=0,0,SUM($E$713:E998))</f>
        <v>137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SUMIFS(RAB!$F$14:$F$64,RAB!$C$14:$C$64,C999)</f>
        <v>51</v>
      </c>
      <c r="E999" s="26">
        <f t="shared" ca="1" si="37"/>
        <v>1</v>
      </c>
      <c r="F999" s="26">
        <f ca="1">IF(D999=0,0,SUM($E$713:E999))</f>
        <v>138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SUMIFS(RAB!$F$14:$F$64,RAB!$C$14:$C$64,C1000)</f>
        <v>51</v>
      </c>
      <c r="E1000" s="26">
        <f t="shared" ca="1" si="37"/>
        <v>1</v>
      </c>
      <c r="F1000" s="26">
        <f ca="1">IF(D1000=0,0,SUM($E$713:E1000))</f>
        <v>139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SUMIFS(RAB!$F$14:$F$64,RAB!$C$14:$C$64,C1001)</f>
        <v>51</v>
      </c>
      <c r="E1001" s="26">
        <f t="shared" ca="1" si="37"/>
        <v>1</v>
      </c>
      <c r="F1001" s="26">
        <f ca="1">IF(D1001=0,0,SUM($E$713:E1001))</f>
        <v>140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SUMIFS(RAB!$F$14:$F$64,RAB!$C$14:$C$64,C1002)</f>
        <v>51</v>
      </c>
      <c r="E1002" s="26">
        <f t="shared" ca="1" si="37"/>
        <v>1</v>
      </c>
      <c r="F1002" s="26">
        <f ca="1">IF(D1002=0,0,SUM($E$713:E1002))</f>
        <v>141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SUMIFS(RAB!$F$14:$F$64,RAB!$C$14:$C$64,C1003)</f>
        <v>51</v>
      </c>
      <c r="E1003" s="26">
        <f t="shared" ca="1" si="37"/>
        <v>1</v>
      </c>
      <c r="F1003" s="26">
        <f ca="1">IF(D1003=0,0,SUM($E$713:E1003))</f>
        <v>142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SUMIFS(RAB!$F$14:$F$64,RAB!$C$14:$C$64,C1004)</f>
        <v>51</v>
      </c>
      <c r="E1004" s="26">
        <f t="shared" ca="1" si="37"/>
        <v>1</v>
      </c>
      <c r="F1004" s="26">
        <f ca="1">IF(D1004=0,0,SUM($E$713:E1004))</f>
        <v>143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SUMIFS(RAB!$F$14:$F$64,RAB!$C$14:$C$64,C1005)</f>
        <v>51</v>
      </c>
      <c r="E1005" s="26">
        <f t="shared" ca="1" si="37"/>
        <v>1</v>
      </c>
      <c r="F1005" s="26">
        <f ca="1">IF(D1005=0,0,SUM($E$713:E1005))</f>
        <v>144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SUMIFS(RAB!$F$14:$F$64,RAB!$C$14:$C$64,C1006)</f>
        <v>51</v>
      </c>
      <c r="E1006" s="26">
        <f t="shared" ca="1" si="37"/>
        <v>1</v>
      </c>
      <c r="F1006" s="26">
        <f ca="1">IF(D1006=0,0,SUM($E$713:E1006))</f>
        <v>145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SUMIFS(RAB!$F$14:$F$64,RAB!$C$14:$C$64,C1007)</f>
        <v>51</v>
      </c>
      <c r="E1007" s="26">
        <f t="shared" ca="1" si="37"/>
        <v>1</v>
      </c>
      <c r="F1007" s="26">
        <f ca="1">IF(D1007=0,0,SUM($E$713:E1007))</f>
        <v>146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SUMIFS(RAB!$F$14:$F$64,RAB!$C$14:$C$64,C1008)</f>
        <v>51</v>
      </c>
      <c r="E1008" s="26">
        <f t="shared" ca="1" si="37"/>
        <v>1</v>
      </c>
      <c r="F1008" s="26">
        <f ca="1">IF(D1008=0,0,SUM($E$713:E1008))</f>
        <v>147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SUMIFS(RAB!$F$14:$F$64,RAB!$C$14:$C$64,C1009)</f>
        <v>51</v>
      </c>
      <c r="E1009" s="26">
        <f t="shared" ca="1" si="37"/>
        <v>1</v>
      </c>
      <c r="F1009" s="26">
        <f ca="1">IF(D1009=0,0,SUM($E$713:E1009))</f>
        <v>148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SUMIFS(RAB!$F$14:$F$64,RAB!$C$14:$C$64,C1010)</f>
        <v>51</v>
      </c>
      <c r="E1010" s="26">
        <f t="shared" ca="1" si="37"/>
        <v>1</v>
      </c>
      <c r="F1010" s="26">
        <f ca="1">IF(D1010=0,0,SUM($E$713:E1010))</f>
        <v>149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SUMIFS(RAB!$F$14:$F$64,RAB!$C$14:$C$64,C1011)</f>
        <v>51</v>
      </c>
      <c r="E1011" s="26">
        <f t="shared" ca="1" si="37"/>
        <v>1</v>
      </c>
      <c r="F1011" s="26">
        <f ca="1">IF(D1011=0,0,SUM($E$713:E1011))</f>
        <v>150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SUMIFS(RAB!$F$14:$F$64,RAB!$C$14:$C$64,C1012)</f>
        <v>51</v>
      </c>
      <c r="E1012" s="26">
        <f t="shared" ca="1" si="37"/>
        <v>1</v>
      </c>
      <c r="F1012" s="26">
        <f ca="1">IF(D1012=0,0,SUM($E$713:E1012))</f>
        <v>151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SUMIFS(RAB!$F$14:$F$64,RAB!$C$14:$C$64,C1013)</f>
        <v>51</v>
      </c>
      <c r="E1013" s="26">
        <f t="shared" ca="1" si="37"/>
        <v>1</v>
      </c>
      <c r="F1013" s="26">
        <f ca="1">IF(D1013=0,0,SUM($E$713:E1013))</f>
        <v>152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SUMIFS(RAB!$F$14:$F$64,RAB!$C$14:$C$64,C1014)</f>
        <v>51</v>
      </c>
      <c r="E1014" s="26">
        <f t="shared" ca="1" si="37"/>
        <v>1</v>
      </c>
      <c r="F1014" s="26">
        <f ca="1">IF(D1014=0,0,SUM($E$713:E1014))</f>
        <v>153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SUMIFS(RAB!$F$14:$F$64,RAB!$C$14:$C$64,C1015)</f>
        <v>51</v>
      </c>
      <c r="E1015" s="26">
        <f t="shared" ca="1" si="37"/>
        <v>1</v>
      </c>
      <c r="F1015" s="26">
        <f ca="1">IF(D1015=0,0,SUM($E$713:E1015))</f>
        <v>154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SUMIFS(RAB!$F$14:$F$64,RAB!$C$14:$C$64,C1016)</f>
        <v>51</v>
      </c>
      <c r="E1016" s="26">
        <f t="shared" ca="1" si="37"/>
        <v>1</v>
      </c>
      <c r="F1016" s="26">
        <f ca="1">IF(D1016=0,0,SUM($E$713:E1016))</f>
        <v>155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SUMIFS(RAB!$F$14:$F$64,RAB!$C$14:$C$64,C1017)</f>
        <v>51</v>
      </c>
      <c r="E1017" s="26">
        <f t="shared" ca="1" si="37"/>
        <v>1</v>
      </c>
      <c r="F1017" s="26">
        <f ca="1">IF(D1017=0,0,SUM($E$713:E1017))</f>
        <v>156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SUMIFS(RAB!$F$14:$F$64,RAB!$C$14:$C$64,C1018)</f>
        <v>51</v>
      </c>
      <c r="E1018" s="26">
        <f t="shared" ca="1" si="37"/>
        <v>1</v>
      </c>
      <c r="F1018" s="26">
        <f ca="1">IF(D1018=0,0,SUM($E$713:E1018))</f>
        <v>157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SUMIFS(RAB!$F$14:$F$64,RAB!$C$14:$C$64,C1019)</f>
        <v>51</v>
      </c>
      <c r="E1019" s="26">
        <f t="shared" ca="1" si="37"/>
        <v>1</v>
      </c>
      <c r="F1019" s="26">
        <f ca="1">IF(D1019=0,0,SUM($E$713:E1019))</f>
        <v>158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SUMIFS(RAB!$F$14:$F$64,RAB!$C$14:$C$64,C1020)</f>
        <v>51</v>
      </c>
      <c r="E1020" s="26">
        <f t="shared" ca="1" si="37"/>
        <v>1</v>
      </c>
      <c r="F1020" s="26">
        <f ca="1">IF(D1020=0,0,SUM($E$713:E1020))</f>
        <v>159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SUMIFS(RAB!$F$14:$F$64,RAB!$C$14:$C$64,C1021)</f>
        <v>51</v>
      </c>
      <c r="E1021" s="26">
        <f t="shared" ca="1" si="37"/>
        <v>1</v>
      </c>
      <c r="F1021" s="26">
        <f ca="1">IF(D1021=0,0,SUM($E$713:E1021))</f>
        <v>160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SUMIFS(RAB!$F$14:$F$64,RAB!$C$14:$C$64,C1022)</f>
        <v>51</v>
      </c>
      <c r="E1022" s="26">
        <f t="shared" ca="1" si="37"/>
        <v>1</v>
      </c>
      <c r="F1022" s="26">
        <f ca="1">IF(D1022=0,0,SUM($E$713:E1022))</f>
        <v>161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SUMIFS(RAB!$F$14:$F$64,RAB!$C$14:$C$64,C1023)</f>
        <v>51</v>
      </c>
      <c r="E1023" s="26">
        <f t="shared" ca="1" si="37"/>
        <v>1</v>
      </c>
      <c r="F1023" s="26">
        <f ca="1">IF(D1023=0,0,SUM($E$713:E1023))</f>
        <v>162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SUMIFS(RAB!$F$14:$F$64,RAB!$C$14:$C$64,C1024)</f>
        <v>51</v>
      </c>
      <c r="E1024" s="26">
        <f t="shared" ca="1" si="37"/>
        <v>1</v>
      </c>
      <c r="F1024" s="26">
        <f ca="1">IF(D1024=0,0,SUM($E$713:E1024))</f>
        <v>163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SUMIFS(RAB!$F$14:$F$64,RAB!$C$14:$C$64,C1025)</f>
        <v>51</v>
      </c>
      <c r="E1025" s="26">
        <f t="shared" ca="1" si="37"/>
        <v>1</v>
      </c>
      <c r="F1025" s="26">
        <f ca="1">IF(D1025=0,0,SUM($E$713:E1025))</f>
        <v>164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SUMIFS(RAB!$F$14:$F$64,RAB!$C$14:$C$64,C1026)</f>
        <v>51</v>
      </c>
      <c r="E1026" s="26">
        <f t="shared" ca="1" si="37"/>
        <v>1</v>
      </c>
      <c r="F1026" s="26">
        <f ca="1">IF(D1026=0,0,SUM($E$713:E1026))</f>
        <v>165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SUMIFS(RAB!$F$14:$F$64,RAB!$C$14:$C$64,C1027)</f>
        <v>51</v>
      </c>
      <c r="E1027" s="26">
        <f t="shared" ca="1" si="37"/>
        <v>1</v>
      </c>
      <c r="F1027" s="26">
        <f ca="1">IF(D1027=0,0,SUM($E$713:E1027))</f>
        <v>166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SUMIFS(RAB!$F$14:$F$64,RAB!$C$14:$C$64,C1028)</f>
        <v>51</v>
      </c>
      <c r="E1028" s="26">
        <f t="shared" ca="1" si="37"/>
        <v>1</v>
      </c>
      <c r="F1028" s="26">
        <f ca="1">IF(D1028=0,0,SUM($E$713:E1028))</f>
        <v>167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SUMIFS(RAB!$F$14:$F$64,RAB!$C$14:$C$64,C1029)</f>
        <v>51</v>
      </c>
      <c r="E1029" s="26">
        <f t="shared" ca="1" si="37"/>
        <v>1</v>
      </c>
      <c r="F1029" s="26">
        <f ca="1">IF(D1029=0,0,SUM($E$713:E1029))</f>
        <v>168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SUMIFS(RAB!$F$14:$F$64,RAB!$C$14:$C$64,C1030)</f>
        <v>51</v>
      </c>
      <c r="E1030" s="26">
        <f t="shared" ca="1" si="37"/>
        <v>1</v>
      </c>
      <c r="F1030" s="26">
        <f ca="1">IF(D1030=0,0,SUM($E$713:E1030))</f>
        <v>169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SUMIFS(RAB!$F$14:$F$64,RAB!$C$14:$C$64,C1031)</f>
        <v>51</v>
      </c>
      <c r="E1031" s="26">
        <f t="shared" ca="1" si="37"/>
        <v>1</v>
      </c>
      <c r="F1031" s="26">
        <f ca="1">IF(D1031=0,0,SUM($E$713:E1031))</f>
        <v>170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SUMIFS(RAB!$F$14:$F$64,RAB!$C$14:$C$64,C1032)</f>
        <v>51</v>
      </c>
      <c r="E1032" s="26">
        <f t="shared" ca="1" si="37"/>
        <v>1</v>
      </c>
      <c r="F1032" s="26">
        <f ca="1">IF(D1032=0,0,SUM($E$713:E1032))</f>
        <v>171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SUMIFS(RAB!$F$14:$F$64,RAB!$C$14:$C$64,C1033)</f>
        <v>51</v>
      </c>
      <c r="E1033" s="26">
        <f t="shared" ca="1" si="37"/>
        <v>1</v>
      </c>
      <c r="F1033" s="26">
        <f ca="1">IF(D1033=0,0,SUM($E$713:E1033))</f>
        <v>172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SUMIFS(RAB!$F$14:$F$64,RAB!$C$14:$C$64,C1034)</f>
        <v>51</v>
      </c>
      <c r="E1034" s="26">
        <f t="shared" ca="1" si="37"/>
        <v>1</v>
      </c>
      <c r="F1034" s="26">
        <f ca="1">IF(D1034=0,0,SUM($E$713:E1034))</f>
        <v>173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SUMIFS(RAB!$F$14:$F$64,RAB!$C$14:$C$64,C1035)</f>
        <v>51</v>
      </c>
      <c r="E1035" s="26">
        <f t="shared" ref="E1035:E1098" ca="1" si="38">IF(D1035=0,0,1)</f>
        <v>1</v>
      </c>
      <c r="F1035" s="26">
        <f ca="1">IF(D1035=0,0,SUM($E$713:E1035))</f>
        <v>174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SUMIFS(RAB!$F$14:$F$64,RAB!$C$14:$C$64,C1036)</f>
        <v>51</v>
      </c>
      <c r="E1036" s="26">
        <f t="shared" ca="1" si="38"/>
        <v>1</v>
      </c>
      <c r="F1036" s="26">
        <f ca="1">IF(D1036=0,0,SUM($E$713:E1036))</f>
        <v>175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SUMIFS(RAB!$F$14:$F$64,RAB!$C$14:$C$64,C1037)</f>
        <v>51</v>
      </c>
      <c r="E1037" s="26">
        <f t="shared" ca="1" si="38"/>
        <v>1</v>
      </c>
      <c r="F1037" s="26">
        <f ca="1">IF(D1037=0,0,SUM($E$713:E1037))</f>
        <v>176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SUMIFS(RAB!$F$14:$F$64,RAB!$C$14:$C$64,C1038)</f>
        <v>51</v>
      </c>
      <c r="E1038" s="26">
        <f t="shared" ca="1" si="38"/>
        <v>1</v>
      </c>
      <c r="F1038" s="26">
        <f ca="1">IF(D1038=0,0,SUM($E$713:E1038))</f>
        <v>177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SUMIFS(RAB!$F$14:$F$64,RAB!$C$14:$C$64,C1039)</f>
        <v>51</v>
      </c>
      <c r="E1039" s="26">
        <f t="shared" ca="1" si="38"/>
        <v>1</v>
      </c>
      <c r="F1039" s="26">
        <f ca="1">IF(D1039=0,0,SUM($E$713:E1039))</f>
        <v>178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SUMIFS(RAB!$F$14:$F$64,RAB!$C$14:$C$64,C1040)</f>
        <v>51</v>
      </c>
      <c r="E1040" s="26">
        <f t="shared" ca="1" si="38"/>
        <v>1</v>
      </c>
      <c r="F1040" s="26">
        <f ca="1">IF(D1040=0,0,SUM($E$713:E1040))</f>
        <v>179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SUMIFS(RAB!$F$14:$F$64,RAB!$C$14:$C$64,C1041)</f>
        <v>51</v>
      </c>
      <c r="E1041" s="26">
        <f t="shared" ca="1" si="38"/>
        <v>1</v>
      </c>
      <c r="F1041" s="26">
        <f ca="1">IF(D1041=0,0,SUM($E$713:E1041))</f>
        <v>180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SUMIFS(RAB!$F$14:$F$64,RAB!$C$14:$C$64,C1042)</f>
        <v>51</v>
      </c>
      <c r="E1042" s="26">
        <f t="shared" ca="1" si="38"/>
        <v>1</v>
      </c>
      <c r="F1042" s="26">
        <f ca="1">IF(D1042=0,0,SUM($E$713:E1042))</f>
        <v>181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SUMIFS(RAB!$F$14:$F$64,RAB!$C$14:$C$64,C1043)</f>
        <v>51</v>
      </c>
      <c r="E1043" s="26">
        <f t="shared" ca="1" si="38"/>
        <v>1</v>
      </c>
      <c r="F1043" s="26">
        <f ca="1">IF(D1043=0,0,SUM($E$713:E1043))</f>
        <v>182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SUMIFS(RAB!$F$14:$F$64,RAB!$C$14:$C$64,C1044)</f>
        <v>51</v>
      </c>
      <c r="E1044" s="26">
        <f t="shared" ca="1" si="38"/>
        <v>1</v>
      </c>
      <c r="F1044" s="26">
        <f ca="1">IF(D1044=0,0,SUM($E$713:E1044))</f>
        <v>183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SUMIFS(RAB!$F$14:$F$64,RAB!$C$14:$C$64,C1045)</f>
        <v>51</v>
      </c>
      <c r="E1045" s="26">
        <f t="shared" ca="1" si="38"/>
        <v>1</v>
      </c>
      <c r="F1045" s="26">
        <f ca="1">IF(D1045=0,0,SUM($E$713:E1045))</f>
        <v>184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SUMIFS(RAB!$F$14:$F$64,RAB!$C$14:$C$64,C1046)</f>
        <v>51</v>
      </c>
      <c r="E1046" s="26">
        <f t="shared" ca="1" si="38"/>
        <v>1</v>
      </c>
      <c r="F1046" s="26">
        <f ca="1">IF(D1046=0,0,SUM($E$713:E1046))</f>
        <v>185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SUMIFS(RAB!$F$14:$F$64,RAB!$C$14:$C$64,C1047)</f>
        <v>51</v>
      </c>
      <c r="E1047" s="26">
        <f t="shared" ca="1" si="38"/>
        <v>1</v>
      </c>
      <c r="F1047" s="26">
        <f ca="1">IF(D1047=0,0,SUM($E$713:E1047))</f>
        <v>186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SUMIFS(RAB!$F$14:$F$64,RAB!$C$14:$C$64,C1048)</f>
        <v>51</v>
      </c>
      <c r="E1048" s="26">
        <f t="shared" ca="1" si="38"/>
        <v>1</v>
      </c>
      <c r="F1048" s="26">
        <f ca="1">IF(D1048=0,0,SUM($E$713:E1048))</f>
        <v>187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SUMIFS(RAB!$F$14:$F$64,RAB!$C$14:$C$64,C1049)</f>
        <v>51</v>
      </c>
      <c r="E1049" s="26">
        <f t="shared" ca="1" si="38"/>
        <v>1</v>
      </c>
      <c r="F1049" s="26">
        <f ca="1">IF(D1049=0,0,SUM($E$713:E1049))</f>
        <v>188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SUMIFS(RAB!$F$14:$F$64,RAB!$C$14:$C$64,C1050)</f>
        <v>51</v>
      </c>
      <c r="E1050" s="26">
        <f t="shared" ca="1" si="38"/>
        <v>1</v>
      </c>
      <c r="F1050" s="26">
        <f ca="1">IF(D1050=0,0,SUM($E$713:E1050))</f>
        <v>189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SUMIFS(RAB!$F$14:$F$64,RAB!$C$14:$C$64,C1051)</f>
        <v>51</v>
      </c>
      <c r="E1051" s="26">
        <f t="shared" ca="1" si="38"/>
        <v>1</v>
      </c>
      <c r="F1051" s="26">
        <f ca="1">IF(D1051=0,0,SUM($E$713:E1051))</f>
        <v>190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SUMIFS(RAB!$F$14:$F$64,RAB!$C$14:$C$64,C1052)</f>
        <v>51</v>
      </c>
      <c r="E1052" s="26">
        <f t="shared" ca="1" si="38"/>
        <v>1</v>
      </c>
      <c r="F1052" s="26">
        <f ca="1">IF(D1052=0,0,SUM($E$713:E1052))</f>
        <v>191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SUMIFS(RAB!$F$14:$F$64,RAB!$C$14:$C$64,C1053)</f>
        <v>51</v>
      </c>
      <c r="E1053" s="26">
        <f t="shared" ca="1" si="38"/>
        <v>1</v>
      </c>
      <c r="F1053" s="26">
        <f ca="1">IF(D1053=0,0,SUM($E$713:E1053))</f>
        <v>192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SUMIFS(RAB!$F$14:$F$64,RAB!$C$14:$C$64,C1054)</f>
        <v>51</v>
      </c>
      <c r="E1054" s="26">
        <f t="shared" ca="1" si="38"/>
        <v>1</v>
      </c>
      <c r="F1054" s="26">
        <f ca="1">IF(D1054=0,0,SUM($E$713:E1054))</f>
        <v>193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SUMIFS(RAB!$F$14:$F$64,RAB!$C$14:$C$64,C1055)</f>
        <v>51</v>
      </c>
      <c r="E1055" s="26">
        <f t="shared" ca="1" si="38"/>
        <v>1</v>
      </c>
      <c r="F1055" s="26">
        <f ca="1">IF(D1055=0,0,SUM($E$713:E1055))</f>
        <v>194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SUMIFS(RAB!$F$14:$F$64,RAB!$C$14:$C$64,C1056)</f>
        <v>51</v>
      </c>
      <c r="E1056" s="26">
        <f t="shared" ca="1" si="38"/>
        <v>1</v>
      </c>
      <c r="F1056" s="26">
        <f ca="1">IF(D1056=0,0,SUM($E$713:E1056))</f>
        <v>195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SUMIFS(RAB!$F$14:$F$64,RAB!$C$14:$C$64,C1057)</f>
        <v>51</v>
      </c>
      <c r="E1057" s="26">
        <f t="shared" ca="1" si="38"/>
        <v>1</v>
      </c>
      <c r="F1057" s="26">
        <f ca="1">IF(D1057=0,0,SUM($E$713:E1057))</f>
        <v>196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SUMIFS(RAB!$F$14:$F$64,RAB!$C$14:$C$64,C1058)</f>
        <v>51</v>
      </c>
      <c r="E1058" s="26">
        <f t="shared" ca="1" si="38"/>
        <v>1</v>
      </c>
      <c r="F1058" s="26">
        <f ca="1">IF(D1058=0,0,SUM($E$713:E1058))</f>
        <v>197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SUMIFS(RAB!$F$14:$F$64,RAB!$C$14:$C$64,C1059)</f>
        <v>51</v>
      </c>
      <c r="E1059" s="26">
        <f t="shared" ca="1" si="38"/>
        <v>1</v>
      </c>
      <c r="F1059" s="26">
        <f ca="1">IF(D1059=0,0,SUM($E$713:E1059))</f>
        <v>198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SUMIFS(RAB!$F$14:$F$64,RAB!$C$14:$C$64,C1060)</f>
        <v>51</v>
      </c>
      <c r="E1060" s="26">
        <f t="shared" ca="1" si="38"/>
        <v>1</v>
      </c>
      <c r="F1060" s="26">
        <f ca="1">IF(D1060=0,0,SUM($E$713:E1060))</f>
        <v>199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SUMIFS(RAB!$F$14:$F$64,RAB!$C$14:$C$64,C1061)</f>
        <v>51</v>
      </c>
      <c r="E1061" s="26">
        <f t="shared" ca="1" si="38"/>
        <v>1</v>
      </c>
      <c r="F1061" s="26">
        <f ca="1">IF(D1061=0,0,SUM($E$713:E1061))</f>
        <v>200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SUMIFS(RAB!$F$14:$F$64,RAB!$C$14:$C$64,C1062)</f>
        <v>51</v>
      </c>
      <c r="E1062" s="26">
        <f t="shared" ca="1" si="38"/>
        <v>1</v>
      </c>
      <c r="F1062" s="26">
        <f ca="1">IF(D1062=0,0,SUM($E$713:E1062))</f>
        <v>201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SUMIFS(RAB!$F$14:$F$64,RAB!$C$14:$C$64,C1063)</f>
        <v>51</v>
      </c>
      <c r="E1063" s="26">
        <f t="shared" ca="1" si="38"/>
        <v>1</v>
      </c>
      <c r="F1063" s="26">
        <f ca="1">IF(D1063=0,0,SUM($E$713:E1063))</f>
        <v>202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SUMIFS(RAB!$F$14:$F$64,RAB!$C$14:$C$64,C1064)</f>
        <v>51</v>
      </c>
      <c r="E1064" s="26">
        <f t="shared" ca="1" si="38"/>
        <v>1</v>
      </c>
      <c r="F1064" s="26">
        <f ca="1">IF(D1064=0,0,SUM($E$713:E1064))</f>
        <v>203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SUMIFS(RAB!$F$14:$F$64,RAB!$C$14:$C$64,C1065)</f>
        <v>51</v>
      </c>
      <c r="E1065" s="26">
        <f t="shared" ca="1" si="38"/>
        <v>1</v>
      </c>
      <c r="F1065" s="26">
        <f ca="1">IF(D1065=0,0,SUM($E$713:E1065))</f>
        <v>204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SUMIFS(RAB!$F$14:$F$64,RAB!$C$14:$C$64,C1066)</f>
        <v>51</v>
      </c>
      <c r="E1066" s="26">
        <f t="shared" ca="1" si="38"/>
        <v>1</v>
      </c>
      <c r="F1066" s="26">
        <f ca="1">IF(D1066=0,0,SUM($E$713:E1066))</f>
        <v>205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SUMIFS(RAB!$F$14:$F$64,RAB!$C$14:$C$64,C1067)</f>
        <v>51</v>
      </c>
      <c r="E1067" s="26">
        <f t="shared" ca="1" si="38"/>
        <v>1</v>
      </c>
      <c r="F1067" s="26">
        <f ca="1">IF(D1067=0,0,SUM($E$713:E1067))</f>
        <v>206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SUMIFS(RAB!$F$14:$F$64,RAB!$C$14:$C$64,C1068)</f>
        <v>51</v>
      </c>
      <c r="E1068" s="26">
        <f t="shared" ca="1" si="38"/>
        <v>1</v>
      </c>
      <c r="F1068" s="26">
        <f ca="1">IF(D1068=0,0,SUM($E$713:E1068))</f>
        <v>207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SUMIFS(RAB!$F$14:$F$64,RAB!$C$14:$C$64,C1069)</f>
        <v>51</v>
      </c>
      <c r="E1069" s="26">
        <f t="shared" ca="1" si="38"/>
        <v>1</v>
      </c>
      <c r="F1069" s="26">
        <f ca="1">IF(D1069=0,0,SUM($E$713:E1069))</f>
        <v>208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SUMIFS(RAB!$F$14:$F$64,RAB!$C$14:$C$64,C1070)</f>
        <v>51</v>
      </c>
      <c r="E1070" s="26">
        <f t="shared" ca="1" si="38"/>
        <v>1</v>
      </c>
      <c r="F1070" s="26">
        <f ca="1">IF(D1070=0,0,SUM($E$713:E1070))</f>
        <v>209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SUMIFS(RAB!$F$14:$F$64,RAB!$C$14:$C$64,C1071)</f>
        <v>51</v>
      </c>
      <c r="E1071" s="26">
        <f t="shared" ca="1" si="38"/>
        <v>1</v>
      </c>
      <c r="F1071" s="26">
        <f ca="1">IF(D1071=0,0,SUM($E$713:E1071))</f>
        <v>210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SUMIFS(RAB!$F$14:$F$64,RAB!$C$14:$C$64,C1072)</f>
        <v>51</v>
      </c>
      <c r="E1072" s="26">
        <f t="shared" ca="1" si="38"/>
        <v>1</v>
      </c>
      <c r="F1072" s="26">
        <f ca="1">IF(D1072=0,0,SUM($E$713:E1072))</f>
        <v>211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SUMIFS(RAB!$F$14:$F$64,RAB!$C$14:$C$64,C1073)</f>
        <v>51</v>
      </c>
      <c r="E1073" s="26">
        <f t="shared" ca="1" si="38"/>
        <v>1</v>
      </c>
      <c r="F1073" s="26">
        <f ca="1">IF(D1073=0,0,SUM($E$713:E1073))</f>
        <v>212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SUMIFS(RAB!$F$14:$F$64,RAB!$C$14:$C$64,C1074)</f>
        <v>51</v>
      </c>
      <c r="E1074" s="26">
        <f t="shared" ca="1" si="38"/>
        <v>1</v>
      </c>
      <c r="F1074" s="26">
        <f ca="1">IF(D1074=0,0,SUM($E$713:E1074))</f>
        <v>213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SUMIFS(RAB!$F$14:$F$64,RAB!$C$14:$C$64,C1075)</f>
        <v>51</v>
      </c>
      <c r="E1075" s="26">
        <f t="shared" ca="1" si="38"/>
        <v>1</v>
      </c>
      <c r="F1075" s="26">
        <f ca="1">IF(D1075=0,0,SUM($E$713:E1075))</f>
        <v>214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SUMIFS(RAB!$F$14:$F$64,RAB!$C$14:$C$64,C1076)</f>
        <v>51</v>
      </c>
      <c r="E1076" s="26">
        <f t="shared" ca="1" si="38"/>
        <v>1</v>
      </c>
      <c r="F1076" s="26">
        <f ca="1">IF(D1076=0,0,SUM($E$713:E1076))</f>
        <v>215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SUMIFS(RAB!$F$14:$F$64,RAB!$C$14:$C$64,C1077)</f>
        <v>51</v>
      </c>
      <c r="E1077" s="26">
        <f t="shared" ca="1" si="38"/>
        <v>1</v>
      </c>
      <c r="F1077" s="26">
        <f ca="1">IF(D1077=0,0,SUM($E$713:E1077))</f>
        <v>216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SUMIFS(RAB!$F$14:$F$64,RAB!$C$14:$C$64,C1078)</f>
        <v>51</v>
      </c>
      <c r="E1078" s="26">
        <f t="shared" ca="1" si="38"/>
        <v>1</v>
      </c>
      <c r="F1078" s="26">
        <f ca="1">IF(D1078=0,0,SUM($E$713:E1078))</f>
        <v>217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SUMIFS(RAB!$F$14:$F$64,RAB!$C$14:$C$64,C1079)</f>
        <v>51</v>
      </c>
      <c r="E1079" s="26">
        <f t="shared" ca="1" si="38"/>
        <v>1</v>
      </c>
      <c r="F1079" s="26">
        <f ca="1">IF(D1079=0,0,SUM($E$713:E1079))</f>
        <v>218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SUMIFS(RAB!$F$14:$F$64,RAB!$C$14:$C$64,C1080)</f>
        <v>51</v>
      </c>
      <c r="E1080" s="26">
        <f t="shared" ca="1" si="38"/>
        <v>1</v>
      </c>
      <c r="F1080" s="26">
        <f ca="1">IF(D1080=0,0,SUM($E$713:E1080))</f>
        <v>219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SUMIFS(RAB!$F$14:$F$64,RAB!$C$14:$C$64,C1081)</f>
        <v>51</v>
      </c>
      <c r="E1081" s="26">
        <f t="shared" ca="1" si="38"/>
        <v>1</v>
      </c>
      <c r="F1081" s="26">
        <f ca="1">IF(D1081=0,0,SUM($E$713:E1081))</f>
        <v>220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SUMIFS(RAB!$F$14:$F$64,RAB!$C$14:$C$64,C1082)</f>
        <v>51</v>
      </c>
      <c r="E1082" s="26">
        <f t="shared" ca="1" si="38"/>
        <v>1</v>
      </c>
      <c r="F1082" s="26">
        <f ca="1">IF(D1082=0,0,SUM($E$713:E1082))</f>
        <v>221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SUMIFS(RAB!$F$14:$F$64,RAB!$C$14:$C$64,C1083)</f>
        <v>51</v>
      </c>
      <c r="E1083" s="26">
        <f t="shared" ca="1" si="38"/>
        <v>1</v>
      </c>
      <c r="F1083" s="26">
        <f ca="1">IF(D1083=0,0,SUM($E$713:E1083))</f>
        <v>222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SUMIFS(RAB!$F$14:$F$64,RAB!$C$14:$C$64,C1084)</f>
        <v>51</v>
      </c>
      <c r="E1084" s="26">
        <f t="shared" ca="1" si="38"/>
        <v>1</v>
      </c>
      <c r="F1084" s="26">
        <f ca="1">IF(D1084=0,0,SUM($E$713:E1084))</f>
        <v>223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SUMIFS(RAB!$F$14:$F$64,RAB!$C$14:$C$64,C1085)</f>
        <v>51</v>
      </c>
      <c r="E1085" s="26">
        <f t="shared" ca="1" si="38"/>
        <v>1</v>
      </c>
      <c r="F1085" s="26">
        <f ca="1">IF(D1085=0,0,SUM($E$713:E1085))</f>
        <v>224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SUMIFS(RAB!$F$14:$F$64,RAB!$C$14:$C$64,C1086)</f>
        <v>51</v>
      </c>
      <c r="E1086" s="26">
        <f t="shared" ca="1" si="38"/>
        <v>1</v>
      </c>
      <c r="F1086" s="26">
        <f ca="1">IF(D1086=0,0,SUM($E$713:E1086))</f>
        <v>225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SUMIFS(RAB!$F$14:$F$64,RAB!$C$14:$C$64,C1087)</f>
        <v>51</v>
      </c>
      <c r="E1087" s="26">
        <f t="shared" ca="1" si="38"/>
        <v>1</v>
      </c>
      <c r="F1087" s="26">
        <f ca="1">IF(D1087=0,0,SUM($E$713:E1087))</f>
        <v>226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SUMIFS(RAB!$F$14:$F$64,RAB!$C$14:$C$64,C1088)</f>
        <v>51</v>
      </c>
      <c r="E1088" s="26">
        <f t="shared" ca="1" si="38"/>
        <v>1</v>
      </c>
      <c r="F1088" s="26">
        <f ca="1">IF(D1088=0,0,SUM($E$713:E1088))</f>
        <v>227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SUMIFS(RAB!$F$14:$F$64,RAB!$C$14:$C$64,C1089)</f>
        <v>51</v>
      </c>
      <c r="E1089" s="26">
        <f t="shared" ca="1" si="38"/>
        <v>1</v>
      </c>
      <c r="F1089" s="26">
        <f ca="1">IF(D1089=0,0,SUM($E$713:E1089))</f>
        <v>228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SUMIFS(RAB!$F$14:$F$64,RAB!$C$14:$C$64,C1090)</f>
        <v>51</v>
      </c>
      <c r="E1090" s="26">
        <f t="shared" ca="1" si="38"/>
        <v>1</v>
      </c>
      <c r="F1090" s="26">
        <f ca="1">IF(D1090=0,0,SUM($E$713:E1090))</f>
        <v>229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SUMIFS(RAB!$F$14:$F$64,RAB!$C$14:$C$64,C1091)</f>
        <v>51</v>
      </c>
      <c r="E1091" s="26">
        <f t="shared" ca="1" si="38"/>
        <v>1</v>
      </c>
      <c r="F1091" s="26">
        <f ca="1">IF(D1091=0,0,SUM($E$713:E1091))</f>
        <v>230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SUMIFS(RAB!$F$14:$F$64,RAB!$C$14:$C$64,C1092)</f>
        <v>51</v>
      </c>
      <c r="E1092" s="26">
        <f t="shared" ca="1" si="38"/>
        <v>1</v>
      </c>
      <c r="F1092" s="26">
        <f ca="1">IF(D1092=0,0,SUM($E$713:E1092))</f>
        <v>231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SUMIFS(RAB!$F$14:$F$64,RAB!$C$14:$C$64,C1093)</f>
        <v>51</v>
      </c>
      <c r="E1093" s="26">
        <f t="shared" ca="1" si="38"/>
        <v>1</v>
      </c>
      <c r="F1093" s="26">
        <f ca="1">IF(D1093=0,0,SUM($E$713:E1093))</f>
        <v>232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SUMIFS(RAB!$F$14:$F$64,RAB!$C$14:$C$64,C1094)</f>
        <v>51</v>
      </c>
      <c r="E1094" s="26">
        <f t="shared" ca="1" si="38"/>
        <v>1</v>
      </c>
      <c r="F1094" s="26">
        <f ca="1">IF(D1094=0,0,SUM($E$713:E1094))</f>
        <v>233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SUMIFS(RAB!$F$14:$F$64,RAB!$C$14:$C$64,C1095)</f>
        <v>51</v>
      </c>
      <c r="E1095" s="26">
        <f t="shared" ca="1" si="38"/>
        <v>1</v>
      </c>
      <c r="F1095" s="26">
        <f ca="1">IF(D1095=0,0,SUM($E$713:E1095))</f>
        <v>234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SUMIFS(RAB!$F$14:$F$64,RAB!$C$14:$C$64,C1096)</f>
        <v>51</v>
      </c>
      <c r="E1096" s="26">
        <f t="shared" ca="1" si="38"/>
        <v>1</v>
      </c>
      <c r="F1096" s="26">
        <f ca="1">IF(D1096=0,0,SUM($E$713:E1096))</f>
        <v>235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SUMIFS(RAB!$F$14:$F$64,RAB!$C$14:$C$64,C1097)</f>
        <v>51</v>
      </c>
      <c r="E1097" s="26">
        <f t="shared" ca="1" si="38"/>
        <v>1</v>
      </c>
      <c r="F1097" s="26">
        <f ca="1">IF(D1097=0,0,SUM($E$713:E1097))</f>
        <v>236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SUMIFS(RAB!$F$14:$F$64,RAB!$C$14:$C$64,C1098)</f>
        <v>51</v>
      </c>
      <c r="E1098" s="26">
        <f t="shared" ca="1" si="38"/>
        <v>1</v>
      </c>
      <c r="F1098" s="26">
        <f ca="1">IF(D1098=0,0,SUM($E$713:E1098))</f>
        <v>237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SUMIFS(RAB!$F$14:$F$64,RAB!$C$14:$C$64,C1099)</f>
        <v>51</v>
      </c>
      <c r="E1099" s="26">
        <f t="shared" ref="E1099:E1162" ca="1" si="39">IF(D1099=0,0,1)</f>
        <v>1</v>
      </c>
      <c r="F1099" s="26">
        <f ca="1">IF(D1099=0,0,SUM($E$713:E1099))</f>
        <v>238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SUMIFS(RAB!$F$14:$F$64,RAB!$C$14:$C$64,C1100)</f>
        <v>51</v>
      </c>
      <c r="E1100" s="26">
        <f t="shared" ca="1" si="39"/>
        <v>1</v>
      </c>
      <c r="F1100" s="26">
        <f ca="1">IF(D1100=0,0,SUM($E$713:E1100))</f>
        <v>239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SUMIFS(RAB!$F$14:$F$64,RAB!$C$14:$C$64,C1101)</f>
        <v>51</v>
      </c>
      <c r="E1101" s="26">
        <f t="shared" ca="1" si="39"/>
        <v>1</v>
      </c>
      <c r="F1101" s="26">
        <f ca="1">IF(D1101=0,0,SUM($E$713:E1101))</f>
        <v>240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SUMIFS(RAB!$F$14:$F$64,RAB!$C$14:$C$64,C1102)</f>
        <v>51</v>
      </c>
      <c r="E1102" s="26">
        <f t="shared" ca="1" si="39"/>
        <v>1</v>
      </c>
      <c r="F1102" s="26">
        <f ca="1">IF(D1102=0,0,SUM($E$713:E1102))</f>
        <v>241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SUMIFS(RAB!$F$14:$F$64,RAB!$C$14:$C$64,C1103)</f>
        <v>51</v>
      </c>
      <c r="E1103" s="26">
        <f t="shared" ca="1" si="39"/>
        <v>1</v>
      </c>
      <c r="F1103" s="26">
        <f ca="1">IF(D1103=0,0,SUM($E$713:E1103))</f>
        <v>242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SUMIFS(RAB!$F$14:$F$64,RAB!$C$14:$C$64,C1104)</f>
        <v>51</v>
      </c>
      <c r="E1104" s="26">
        <f t="shared" ca="1" si="39"/>
        <v>1</v>
      </c>
      <c r="F1104" s="26">
        <f ca="1">IF(D1104=0,0,SUM($E$713:E1104))</f>
        <v>243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SUMIFS(RAB!$F$14:$F$64,RAB!$C$14:$C$64,C1105)</f>
        <v>51</v>
      </c>
      <c r="E1105" s="26">
        <f t="shared" ca="1" si="39"/>
        <v>1</v>
      </c>
      <c r="F1105" s="26">
        <f ca="1">IF(D1105=0,0,SUM($E$713:E1105))</f>
        <v>244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SUMIFS(RAB!$F$14:$F$64,RAB!$C$14:$C$64,C1106)</f>
        <v>51</v>
      </c>
      <c r="E1106" s="26">
        <f t="shared" ca="1" si="39"/>
        <v>1</v>
      </c>
      <c r="F1106" s="26">
        <f ca="1">IF(D1106=0,0,SUM($E$713:E1106))</f>
        <v>245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SUMIFS(RAB!$F$14:$F$64,RAB!$C$14:$C$64,C1107)</f>
        <v>51</v>
      </c>
      <c r="E1107" s="26">
        <f t="shared" ca="1" si="39"/>
        <v>1</v>
      </c>
      <c r="F1107" s="26">
        <f ca="1">IF(D1107=0,0,SUM($E$713:E1107))</f>
        <v>246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SUMIFS(RAB!$F$14:$F$64,RAB!$C$14:$C$64,C1108)</f>
        <v>51</v>
      </c>
      <c r="E1108" s="26">
        <f t="shared" ca="1" si="39"/>
        <v>1</v>
      </c>
      <c r="F1108" s="26">
        <f ca="1">IF(D1108=0,0,SUM($E$713:E1108))</f>
        <v>247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SUMIFS(RAB!$F$14:$F$64,RAB!$C$14:$C$64,C1109)</f>
        <v>51</v>
      </c>
      <c r="E1109" s="26">
        <f t="shared" ca="1" si="39"/>
        <v>1</v>
      </c>
      <c r="F1109" s="26">
        <f ca="1">IF(D1109=0,0,SUM($E$713:E1109))</f>
        <v>248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SUMIFS(RAB!$F$14:$F$64,RAB!$C$14:$C$64,C1110)</f>
        <v>51</v>
      </c>
      <c r="E1110" s="26">
        <f t="shared" ca="1" si="39"/>
        <v>1</v>
      </c>
      <c r="F1110" s="26">
        <f ca="1">IF(D1110=0,0,SUM($E$713:E1110))</f>
        <v>249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SUMIFS(RAB!$F$14:$F$64,RAB!$C$14:$C$64,C1111)</f>
        <v>51</v>
      </c>
      <c r="E1111" s="26">
        <f t="shared" ca="1" si="39"/>
        <v>1</v>
      </c>
      <c r="F1111" s="26">
        <f ca="1">IF(D1111=0,0,SUM($E$713:E1111))</f>
        <v>250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SUMIFS(RAB!$F$14:$F$64,RAB!$C$14:$C$64,C1112)</f>
        <v>51</v>
      </c>
      <c r="E1112" s="26">
        <f t="shared" ca="1" si="39"/>
        <v>1</v>
      </c>
      <c r="F1112" s="26">
        <f ca="1">IF(D1112=0,0,SUM($E$713:E1112))</f>
        <v>251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SUMIFS(RAB!$F$14:$F$64,RAB!$C$14:$C$64,C1113)</f>
        <v>51</v>
      </c>
      <c r="E1113" s="26">
        <f t="shared" ca="1" si="39"/>
        <v>1</v>
      </c>
      <c r="F1113" s="26">
        <f ca="1">IF(D1113=0,0,SUM($E$713:E1113))</f>
        <v>252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SUMIFS(RAB!$F$14:$F$64,RAB!$C$14:$C$64,C1114)</f>
        <v>51</v>
      </c>
      <c r="E1114" s="26">
        <f t="shared" ca="1" si="39"/>
        <v>1</v>
      </c>
      <c r="F1114" s="26">
        <f ca="1">IF(D1114=0,0,SUM($E$713:E1114))</f>
        <v>253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SUMIFS(RAB!$F$14:$F$64,RAB!$C$14:$C$64,C1115)</f>
        <v>51</v>
      </c>
      <c r="E1115" s="26">
        <f t="shared" ca="1" si="39"/>
        <v>1</v>
      </c>
      <c r="F1115" s="26">
        <f ca="1">IF(D1115=0,0,SUM($E$713:E1115))</f>
        <v>254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SUMIFS(RAB!$F$14:$F$64,RAB!$C$14:$C$64,C1116)</f>
        <v>51</v>
      </c>
      <c r="E1116" s="26">
        <f t="shared" ca="1" si="39"/>
        <v>1</v>
      </c>
      <c r="F1116" s="26">
        <f ca="1">IF(D1116=0,0,SUM($E$713:E1116))</f>
        <v>255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SUMIFS(RAB!$F$14:$F$64,RAB!$C$14:$C$64,C1117)</f>
        <v>51</v>
      </c>
      <c r="E1117" s="26">
        <f t="shared" ca="1" si="39"/>
        <v>1</v>
      </c>
      <c r="F1117" s="26">
        <f ca="1">IF(D1117=0,0,SUM($E$713:E1117))</f>
        <v>256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SUMIFS(RAB!$F$14:$F$64,RAB!$C$14:$C$64,C1118)</f>
        <v>51</v>
      </c>
      <c r="E1118" s="26">
        <f t="shared" ca="1" si="39"/>
        <v>1</v>
      </c>
      <c r="F1118" s="26">
        <f ca="1">IF(D1118=0,0,SUM($E$713:E1118))</f>
        <v>257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SUMIFS(RAB!$F$14:$F$64,RAB!$C$14:$C$64,C1119)</f>
        <v>51</v>
      </c>
      <c r="E1119" s="26">
        <f t="shared" ca="1" si="39"/>
        <v>1</v>
      </c>
      <c r="F1119" s="26">
        <f ca="1">IF(D1119=0,0,SUM($E$713:E1119))</f>
        <v>258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SUMIFS(RAB!$F$14:$F$64,RAB!$C$14:$C$64,C1120)</f>
        <v>51</v>
      </c>
      <c r="E1120" s="26">
        <f t="shared" ca="1" si="39"/>
        <v>1</v>
      </c>
      <c r="F1120" s="26">
        <f ca="1">IF(D1120=0,0,SUM($E$713:E1120))</f>
        <v>259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SUMIFS(RAB!$F$14:$F$64,RAB!$C$14:$C$64,C1121)</f>
        <v>51</v>
      </c>
      <c r="E1121" s="26">
        <f t="shared" ca="1" si="39"/>
        <v>1</v>
      </c>
      <c r="F1121" s="26">
        <f ca="1">IF(D1121=0,0,SUM($E$713:E1121))</f>
        <v>260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SUMIFS(RAB!$F$14:$F$64,RAB!$C$14:$C$64,C1122)</f>
        <v>51</v>
      </c>
      <c r="E1122" s="26">
        <f t="shared" ca="1" si="39"/>
        <v>1</v>
      </c>
      <c r="F1122" s="26">
        <f ca="1">IF(D1122=0,0,SUM($E$713:E1122))</f>
        <v>261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SUMIFS(RAB!$F$14:$F$64,RAB!$C$14:$C$64,C1123)</f>
        <v>51</v>
      </c>
      <c r="E1123" s="26">
        <f t="shared" ca="1" si="39"/>
        <v>1</v>
      </c>
      <c r="F1123" s="26">
        <f ca="1">IF(D1123=0,0,SUM($E$713:E1123))</f>
        <v>262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SUMIFS(RAB!$F$14:$F$64,RAB!$C$14:$C$64,C1124)</f>
        <v>51</v>
      </c>
      <c r="E1124" s="26">
        <f t="shared" ca="1" si="39"/>
        <v>1</v>
      </c>
      <c r="F1124" s="26">
        <f ca="1">IF(D1124=0,0,SUM($E$713:E1124))</f>
        <v>263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SUMIFS(RAB!$F$14:$F$64,RAB!$C$14:$C$64,C1125)</f>
        <v>51</v>
      </c>
      <c r="E1125" s="26">
        <f t="shared" ca="1" si="39"/>
        <v>1</v>
      </c>
      <c r="F1125" s="26">
        <f ca="1">IF(D1125=0,0,SUM($E$713:E1125))</f>
        <v>264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SUMIFS(RAB!$F$14:$F$64,RAB!$C$14:$C$64,C1126)</f>
        <v>51</v>
      </c>
      <c r="E1126" s="26">
        <f t="shared" ca="1" si="39"/>
        <v>1</v>
      </c>
      <c r="F1126" s="26">
        <f ca="1">IF(D1126=0,0,SUM($E$713:E1126))</f>
        <v>265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SUMIFS(RAB!$F$14:$F$64,RAB!$C$14:$C$64,C1127)</f>
        <v>51</v>
      </c>
      <c r="E1127" s="26">
        <f t="shared" ca="1" si="39"/>
        <v>1</v>
      </c>
      <c r="F1127" s="26">
        <f ca="1">IF(D1127=0,0,SUM($E$713:E1127))</f>
        <v>266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SUMIFS(RAB!$F$14:$F$64,RAB!$C$14:$C$64,C1128)</f>
        <v>51</v>
      </c>
      <c r="E1128" s="26">
        <f t="shared" ca="1" si="39"/>
        <v>1</v>
      </c>
      <c r="F1128" s="26">
        <f ca="1">IF(D1128=0,0,SUM($E$713:E1128))</f>
        <v>267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SUMIFS(RAB!$F$14:$F$64,RAB!$C$14:$C$64,C1129)</f>
        <v>51</v>
      </c>
      <c r="E1129" s="26">
        <f t="shared" ca="1" si="39"/>
        <v>1</v>
      </c>
      <c r="F1129" s="26">
        <f ca="1">IF(D1129=0,0,SUM($E$713:E1129))</f>
        <v>268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SUMIFS(RAB!$F$14:$F$64,RAB!$C$14:$C$64,C1130)</f>
        <v>51</v>
      </c>
      <c r="E1130" s="26">
        <f t="shared" ca="1" si="39"/>
        <v>1</v>
      </c>
      <c r="F1130" s="26">
        <f ca="1">IF(D1130=0,0,SUM($E$713:E1130))</f>
        <v>269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SUMIFS(RAB!$F$14:$F$64,RAB!$C$14:$C$64,C1131)</f>
        <v>51</v>
      </c>
      <c r="E1131" s="26">
        <f t="shared" ca="1" si="39"/>
        <v>1</v>
      </c>
      <c r="F1131" s="26">
        <f ca="1">IF(D1131=0,0,SUM($E$713:E1131))</f>
        <v>270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SUMIFS(RAB!$F$14:$F$64,RAB!$C$14:$C$64,C1132)</f>
        <v>51</v>
      </c>
      <c r="E1132" s="26">
        <f t="shared" ca="1" si="39"/>
        <v>1</v>
      </c>
      <c r="F1132" s="26">
        <f ca="1">IF(D1132=0,0,SUM($E$713:E1132))</f>
        <v>271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SUMIFS(RAB!$F$14:$F$64,RAB!$C$14:$C$64,C1133)</f>
        <v>51</v>
      </c>
      <c r="E1133" s="26">
        <f t="shared" ca="1" si="39"/>
        <v>1</v>
      </c>
      <c r="F1133" s="26">
        <f ca="1">IF(D1133=0,0,SUM($E$713:E1133))</f>
        <v>272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SUMIFS(RAB!$F$14:$F$64,RAB!$C$14:$C$64,C1134)</f>
        <v>51</v>
      </c>
      <c r="E1134" s="26">
        <f t="shared" ca="1" si="39"/>
        <v>1</v>
      </c>
      <c r="F1134" s="26">
        <f ca="1">IF(D1134=0,0,SUM($E$713:E1134))</f>
        <v>273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SUMIFS(RAB!$F$14:$F$64,RAB!$C$14:$C$64,C1135)</f>
        <v>51</v>
      </c>
      <c r="E1135" s="26">
        <f t="shared" ca="1" si="39"/>
        <v>1</v>
      </c>
      <c r="F1135" s="26">
        <f ca="1">IF(D1135=0,0,SUM($E$713:E1135))</f>
        <v>274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SUMIFS(RAB!$F$14:$F$64,RAB!$C$14:$C$64,C1136)</f>
        <v>51</v>
      </c>
      <c r="E1136" s="26">
        <f t="shared" ca="1" si="39"/>
        <v>1</v>
      </c>
      <c r="F1136" s="26">
        <f ca="1">IF(D1136=0,0,SUM($E$713:E1136))</f>
        <v>275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SUMIFS(RAB!$F$14:$F$64,RAB!$C$14:$C$64,C1137)</f>
        <v>51</v>
      </c>
      <c r="E1137" s="26">
        <f t="shared" ca="1" si="39"/>
        <v>1</v>
      </c>
      <c r="F1137" s="26">
        <f ca="1">IF(D1137=0,0,SUM($E$713:E1137))</f>
        <v>276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SUMIFS(RAB!$F$14:$F$64,RAB!$C$14:$C$64,C1138)</f>
        <v>51</v>
      </c>
      <c r="E1138" s="26">
        <f t="shared" ca="1" si="39"/>
        <v>1</v>
      </c>
      <c r="F1138" s="26">
        <f ca="1">IF(D1138=0,0,SUM($E$713:E1138))</f>
        <v>277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SUMIFS(RAB!$F$14:$F$64,RAB!$C$14:$C$64,C1139)</f>
        <v>51</v>
      </c>
      <c r="E1139" s="26">
        <f t="shared" ca="1" si="39"/>
        <v>1</v>
      </c>
      <c r="F1139" s="26">
        <f ca="1">IF(D1139=0,0,SUM($E$713:E1139))</f>
        <v>278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SUMIFS(RAB!$F$14:$F$64,RAB!$C$14:$C$64,C1140)</f>
        <v>51</v>
      </c>
      <c r="E1140" s="26">
        <f t="shared" ca="1" si="39"/>
        <v>1</v>
      </c>
      <c r="F1140" s="26">
        <f ca="1">IF(D1140=0,0,SUM($E$713:E1140))</f>
        <v>279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SUMIFS(RAB!$F$14:$F$64,RAB!$C$14:$C$64,C1141)</f>
        <v>51</v>
      </c>
      <c r="E1141" s="26">
        <f t="shared" ca="1" si="39"/>
        <v>1</v>
      </c>
      <c r="F1141" s="26">
        <f ca="1">IF(D1141=0,0,SUM($E$713:E1141))</f>
        <v>280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SUMIFS(RAB!$F$14:$F$64,RAB!$C$14:$C$64,C1142)</f>
        <v>51</v>
      </c>
      <c r="E1142" s="26">
        <f t="shared" ca="1" si="39"/>
        <v>1</v>
      </c>
      <c r="F1142" s="26">
        <f ca="1">IF(D1142=0,0,SUM($E$713:E1142))</f>
        <v>281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SUMIFS(RAB!$F$14:$F$64,RAB!$C$14:$C$64,C1143)</f>
        <v>51</v>
      </c>
      <c r="E1143" s="26">
        <f t="shared" ca="1" si="39"/>
        <v>1</v>
      </c>
      <c r="F1143" s="26">
        <f ca="1">IF(D1143=0,0,SUM($E$713:E1143))</f>
        <v>282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SUMIFS(RAB!$F$14:$F$64,RAB!$C$14:$C$64,C1144)</f>
        <v>51</v>
      </c>
      <c r="E1144" s="26">
        <f t="shared" ca="1" si="39"/>
        <v>1</v>
      </c>
      <c r="F1144" s="26">
        <f ca="1">IF(D1144=0,0,SUM($E$713:E1144))</f>
        <v>283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SUMIFS(RAB!$F$14:$F$64,RAB!$C$14:$C$64,C1145)</f>
        <v>51</v>
      </c>
      <c r="E1145" s="26">
        <f t="shared" ca="1" si="39"/>
        <v>1</v>
      </c>
      <c r="F1145" s="26">
        <f ca="1">IF(D1145=0,0,SUM($E$713:E1145))</f>
        <v>284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SUMIFS(RAB!$F$14:$F$64,RAB!$C$14:$C$64,C1146)</f>
        <v>51</v>
      </c>
      <c r="E1146" s="26">
        <f t="shared" ca="1" si="39"/>
        <v>1</v>
      </c>
      <c r="F1146" s="26">
        <f ca="1">IF(D1146=0,0,SUM($E$713:E1146))</f>
        <v>285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SUMIFS(RAB!$F$14:$F$64,RAB!$C$14:$C$64,C1147)</f>
        <v>51</v>
      </c>
      <c r="E1147" s="26">
        <f t="shared" ca="1" si="39"/>
        <v>1</v>
      </c>
      <c r="F1147" s="26">
        <f ca="1">IF(D1147=0,0,SUM($E$713:E1147))</f>
        <v>286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SUMIFS(RAB!$F$14:$F$64,RAB!$C$14:$C$64,C1148)</f>
        <v>51</v>
      </c>
      <c r="E1148" s="26">
        <f t="shared" ca="1" si="39"/>
        <v>1</v>
      </c>
      <c r="F1148" s="26">
        <f ca="1">IF(D1148=0,0,SUM($E$713:E1148))</f>
        <v>287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SUMIFS(RAB!$F$14:$F$64,RAB!$C$14:$C$64,C1149)</f>
        <v>51</v>
      </c>
      <c r="E1149" s="26">
        <f t="shared" ca="1" si="39"/>
        <v>1</v>
      </c>
      <c r="F1149" s="26">
        <f ca="1">IF(D1149=0,0,SUM($E$713:E1149))</f>
        <v>288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SUMIFS(RAB!$F$14:$F$64,RAB!$C$14:$C$64,C1150)</f>
        <v>51</v>
      </c>
      <c r="E1150" s="26">
        <f t="shared" ca="1" si="39"/>
        <v>1</v>
      </c>
      <c r="F1150" s="26">
        <f ca="1">IF(D1150=0,0,SUM($E$713:E1150))</f>
        <v>289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SUMIFS(RAB!$F$14:$F$64,RAB!$C$14:$C$64,C1151)</f>
        <v>51</v>
      </c>
      <c r="E1151" s="26">
        <f t="shared" ca="1" si="39"/>
        <v>1</v>
      </c>
      <c r="F1151" s="26">
        <f ca="1">IF(D1151=0,0,SUM($E$713:E1151))</f>
        <v>290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SUMIFS(RAB!$F$14:$F$64,RAB!$C$14:$C$64,C1152)</f>
        <v>51</v>
      </c>
      <c r="E1152" s="26">
        <f t="shared" ca="1" si="39"/>
        <v>1</v>
      </c>
      <c r="F1152" s="26">
        <f ca="1">IF(D1152=0,0,SUM($E$713:E1152))</f>
        <v>291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SUMIFS(RAB!$F$14:$F$64,RAB!$C$14:$C$64,C1153)</f>
        <v>51</v>
      </c>
      <c r="E1153" s="26">
        <f t="shared" ca="1" si="39"/>
        <v>1</v>
      </c>
      <c r="F1153" s="26">
        <f ca="1">IF(D1153=0,0,SUM($E$713:E1153))</f>
        <v>292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SUMIFS(RAB!$F$14:$F$64,RAB!$C$14:$C$64,C1154)</f>
        <v>51</v>
      </c>
      <c r="E1154" s="26">
        <f t="shared" ca="1" si="39"/>
        <v>1</v>
      </c>
      <c r="F1154" s="26">
        <f ca="1">IF(D1154=0,0,SUM($E$713:E1154))</f>
        <v>293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SUMIFS(RAB!$F$14:$F$64,RAB!$C$14:$C$64,C1155)</f>
        <v>51</v>
      </c>
      <c r="E1155" s="26">
        <f t="shared" ca="1" si="39"/>
        <v>1</v>
      </c>
      <c r="F1155" s="26">
        <f ca="1">IF(D1155=0,0,SUM($E$713:E1155))</f>
        <v>294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SUMIFS(RAB!$F$14:$F$64,RAB!$C$14:$C$64,C1156)</f>
        <v>51</v>
      </c>
      <c r="E1156" s="26">
        <f t="shared" ca="1" si="39"/>
        <v>1</v>
      </c>
      <c r="F1156" s="26">
        <f ca="1">IF(D1156=0,0,SUM($E$713:E1156))</f>
        <v>295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SUMIFS(RAB!$F$14:$F$64,RAB!$C$14:$C$64,C1157)</f>
        <v>51</v>
      </c>
      <c r="E1157" s="26">
        <f t="shared" ca="1" si="39"/>
        <v>1</v>
      </c>
      <c r="F1157" s="26">
        <f ca="1">IF(D1157=0,0,SUM($E$713:E1157))</f>
        <v>296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SUMIFS(RAB!$F$14:$F$64,RAB!$C$14:$C$64,C1158)</f>
        <v>51</v>
      </c>
      <c r="E1158" s="26">
        <f t="shared" ca="1" si="39"/>
        <v>1</v>
      </c>
      <c r="F1158" s="26">
        <f ca="1">IF(D1158=0,0,SUM($E$713:E1158))</f>
        <v>297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SUMIFS(RAB!$F$14:$F$64,RAB!$C$14:$C$64,C1159)</f>
        <v>51</v>
      </c>
      <c r="E1159" s="26">
        <f t="shared" ca="1" si="39"/>
        <v>1</v>
      </c>
      <c r="F1159" s="26">
        <f ca="1">IF(D1159=0,0,SUM($E$713:E1159))</f>
        <v>298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SUMIFS(RAB!$F$14:$F$64,RAB!$C$14:$C$64,C1160)</f>
        <v>51</v>
      </c>
      <c r="E1160" s="26">
        <f t="shared" ca="1" si="39"/>
        <v>1</v>
      </c>
      <c r="F1160" s="26">
        <f ca="1">IF(D1160=0,0,SUM($E$713:E1160))</f>
        <v>299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SUMIFS(RAB!$F$14:$F$64,RAB!$C$14:$C$64,C1161)</f>
        <v>51</v>
      </c>
      <c r="E1161" s="26">
        <f t="shared" ca="1" si="39"/>
        <v>1</v>
      </c>
      <c r="F1161" s="26">
        <f ca="1">IF(D1161=0,0,SUM($E$713:E1161))</f>
        <v>300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SUMIFS(RAB!$F$14:$F$64,RAB!$C$14:$C$64,C1162)</f>
        <v>51</v>
      </c>
      <c r="E1162" s="26">
        <f t="shared" ca="1" si="39"/>
        <v>1</v>
      </c>
      <c r="F1162" s="26">
        <f ca="1">IF(D1162=0,0,SUM($E$713:E1162))</f>
        <v>301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SUMIFS(RAB!$F$14:$F$64,RAB!$C$14:$C$64,C1163)</f>
        <v>51</v>
      </c>
      <c r="E1163" s="26">
        <f t="shared" ref="E1163:E1226" ca="1" si="40">IF(D1163=0,0,1)</f>
        <v>1</v>
      </c>
      <c r="F1163" s="26">
        <f ca="1">IF(D1163=0,0,SUM($E$713:E1163))</f>
        <v>302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SUMIFS(RAB!$F$14:$F$64,RAB!$C$14:$C$64,C1164)</f>
        <v>51</v>
      </c>
      <c r="E1164" s="26">
        <f t="shared" ca="1" si="40"/>
        <v>1</v>
      </c>
      <c r="F1164" s="26">
        <f ca="1">IF(D1164=0,0,SUM($E$713:E1164))</f>
        <v>303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SUMIFS(RAB!$F$14:$F$64,RAB!$C$14:$C$64,C1165)</f>
        <v>51</v>
      </c>
      <c r="E1165" s="26">
        <f t="shared" ca="1" si="40"/>
        <v>1</v>
      </c>
      <c r="F1165" s="26">
        <f ca="1">IF(D1165=0,0,SUM($E$713:E1165))</f>
        <v>304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SUMIFS(RAB!$F$14:$F$64,RAB!$C$14:$C$64,C1166)</f>
        <v>51</v>
      </c>
      <c r="E1166" s="26">
        <f t="shared" ca="1" si="40"/>
        <v>1</v>
      </c>
      <c r="F1166" s="26">
        <f ca="1">IF(D1166=0,0,SUM($E$713:E1166))</f>
        <v>305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SUMIFS(RAB!$F$14:$F$64,RAB!$C$14:$C$64,C1167)</f>
        <v>51</v>
      </c>
      <c r="E1167" s="26">
        <f t="shared" ca="1" si="40"/>
        <v>1</v>
      </c>
      <c r="F1167" s="26">
        <f ca="1">IF(D1167=0,0,SUM($E$713:E1167))</f>
        <v>306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SUMIFS(RAB!$F$14:$F$64,RAB!$C$14:$C$64,C1168)</f>
        <v>51</v>
      </c>
      <c r="E1168" s="26">
        <f t="shared" ca="1" si="40"/>
        <v>1</v>
      </c>
      <c r="F1168" s="26">
        <f ca="1">IF(D1168=0,0,SUM($E$713:E1168))</f>
        <v>307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SUMIFS(RAB!$F$14:$F$64,RAB!$C$14:$C$64,C1169)</f>
        <v>51</v>
      </c>
      <c r="E1169" s="26">
        <f t="shared" ca="1" si="40"/>
        <v>1</v>
      </c>
      <c r="F1169" s="26">
        <f ca="1">IF(D1169=0,0,SUM($E$713:E1169))</f>
        <v>308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SUMIFS(RAB!$F$14:$F$64,RAB!$C$14:$C$64,C1170)</f>
        <v>51</v>
      </c>
      <c r="E1170" s="26">
        <f t="shared" ca="1" si="40"/>
        <v>1</v>
      </c>
      <c r="F1170" s="26">
        <f ca="1">IF(D1170=0,0,SUM($E$713:E1170))</f>
        <v>309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SUMIFS(RAB!$F$14:$F$64,RAB!$C$14:$C$64,C1171)</f>
        <v>51</v>
      </c>
      <c r="E1171" s="26">
        <f t="shared" ca="1" si="40"/>
        <v>1</v>
      </c>
      <c r="F1171" s="26">
        <f ca="1">IF(D1171=0,0,SUM($E$713:E1171))</f>
        <v>310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SUMIFS(RAB!$F$14:$F$64,RAB!$C$14:$C$64,C1172)</f>
        <v>51</v>
      </c>
      <c r="E1172" s="26">
        <f t="shared" ca="1" si="40"/>
        <v>1</v>
      </c>
      <c r="F1172" s="26">
        <f ca="1">IF(D1172=0,0,SUM($E$713:E1172))</f>
        <v>311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SUMIFS(RAB!$F$14:$F$64,RAB!$C$14:$C$64,C1173)</f>
        <v>51</v>
      </c>
      <c r="E1173" s="26">
        <f t="shared" ca="1" si="40"/>
        <v>1</v>
      </c>
      <c r="F1173" s="26">
        <f ca="1">IF(D1173=0,0,SUM($E$713:E1173))</f>
        <v>312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SUMIFS(RAB!$F$14:$F$64,RAB!$C$14:$C$64,C1174)</f>
        <v>51</v>
      </c>
      <c r="E1174" s="26">
        <f t="shared" ca="1" si="40"/>
        <v>1</v>
      </c>
      <c r="F1174" s="26">
        <f ca="1">IF(D1174=0,0,SUM($E$713:E1174))</f>
        <v>313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SUMIFS(RAB!$F$14:$F$64,RAB!$C$14:$C$64,C1175)</f>
        <v>51</v>
      </c>
      <c r="E1175" s="26">
        <f t="shared" ca="1" si="40"/>
        <v>1</v>
      </c>
      <c r="F1175" s="26">
        <f ca="1">IF(D1175=0,0,SUM($E$713:E1175))</f>
        <v>314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SUMIFS(RAB!$F$14:$F$64,RAB!$C$14:$C$64,C1176)</f>
        <v>51</v>
      </c>
      <c r="E1176" s="26">
        <f t="shared" ca="1" si="40"/>
        <v>1</v>
      </c>
      <c r="F1176" s="26">
        <f ca="1">IF(D1176=0,0,SUM($E$713:E1176))</f>
        <v>315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SUMIFS(RAB!$F$14:$F$64,RAB!$C$14:$C$64,C1177)</f>
        <v>51</v>
      </c>
      <c r="E1177" s="26">
        <f t="shared" ca="1" si="40"/>
        <v>1</v>
      </c>
      <c r="F1177" s="26">
        <f ca="1">IF(D1177=0,0,SUM($E$713:E1177))</f>
        <v>316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SUMIFS(RAB!$F$14:$F$64,RAB!$C$14:$C$64,C1178)</f>
        <v>51</v>
      </c>
      <c r="E1178" s="26">
        <f t="shared" ca="1" si="40"/>
        <v>1</v>
      </c>
      <c r="F1178" s="26">
        <f ca="1">IF(D1178=0,0,SUM($E$713:E1178))</f>
        <v>317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SUMIFS(RAB!$F$14:$F$64,RAB!$C$14:$C$64,C1179)</f>
        <v>51</v>
      </c>
      <c r="E1179" s="26">
        <f t="shared" ca="1" si="40"/>
        <v>1</v>
      </c>
      <c r="F1179" s="26">
        <f ca="1">IF(D1179=0,0,SUM($E$713:E1179))</f>
        <v>318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SUMIFS(RAB!$F$14:$F$64,RAB!$C$14:$C$64,C1180)</f>
        <v>51</v>
      </c>
      <c r="E1180" s="26">
        <f t="shared" ca="1" si="40"/>
        <v>1</v>
      </c>
      <c r="F1180" s="26">
        <f ca="1">IF(D1180=0,0,SUM($E$713:E1180))</f>
        <v>319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SUMIFS(RAB!$F$14:$F$64,RAB!$C$14:$C$64,C1181)</f>
        <v>51</v>
      </c>
      <c r="E1181" s="26">
        <f t="shared" ca="1" si="40"/>
        <v>1</v>
      </c>
      <c r="F1181" s="26">
        <f ca="1">IF(D1181=0,0,SUM($E$713:E1181))</f>
        <v>320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SUMIFS(RAB!$F$14:$F$64,RAB!$C$14:$C$64,C1182)</f>
        <v>51</v>
      </c>
      <c r="E1182" s="26">
        <f t="shared" ca="1" si="40"/>
        <v>1</v>
      </c>
      <c r="F1182" s="26">
        <f ca="1">IF(D1182=0,0,SUM($E$713:E1182))</f>
        <v>321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SUMIFS(RAB!$F$14:$F$64,RAB!$C$14:$C$64,C1183)</f>
        <v>51</v>
      </c>
      <c r="E1183" s="26">
        <f t="shared" ca="1" si="40"/>
        <v>1</v>
      </c>
      <c r="F1183" s="26">
        <f ca="1">IF(D1183=0,0,SUM($E$713:E1183))</f>
        <v>322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SUMIFS(RAB!$F$14:$F$64,RAB!$C$14:$C$64,C1184)</f>
        <v>51</v>
      </c>
      <c r="E1184" s="26">
        <f t="shared" ca="1" si="40"/>
        <v>1</v>
      </c>
      <c r="F1184" s="26">
        <f ca="1">IF(D1184=0,0,SUM($E$713:E1184))</f>
        <v>323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SUMIFS(RAB!$F$14:$F$64,RAB!$C$14:$C$64,C1185)</f>
        <v>51</v>
      </c>
      <c r="E1185" s="26">
        <f t="shared" ca="1" si="40"/>
        <v>1</v>
      </c>
      <c r="F1185" s="26">
        <f ca="1">IF(D1185=0,0,SUM($E$713:E1185))</f>
        <v>324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SUMIFS(RAB!$F$14:$F$64,RAB!$C$14:$C$64,C1186)</f>
        <v>51</v>
      </c>
      <c r="E1186" s="26">
        <f t="shared" ca="1" si="40"/>
        <v>1</v>
      </c>
      <c r="F1186" s="26">
        <f ca="1">IF(D1186=0,0,SUM($E$713:E1186))</f>
        <v>325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SUMIFS(RAB!$F$14:$F$64,RAB!$C$14:$C$64,C1187)</f>
        <v>51</v>
      </c>
      <c r="E1187" s="26">
        <f t="shared" ca="1" si="40"/>
        <v>1</v>
      </c>
      <c r="F1187" s="26">
        <f ca="1">IF(D1187=0,0,SUM($E$713:E1187))</f>
        <v>326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SUMIFS(RAB!$F$14:$F$64,RAB!$C$14:$C$64,C1188)</f>
        <v>51</v>
      </c>
      <c r="E1188" s="26">
        <f t="shared" ca="1" si="40"/>
        <v>1</v>
      </c>
      <c r="F1188" s="26">
        <f ca="1">IF(D1188=0,0,SUM($E$713:E1188))</f>
        <v>327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SUMIFS(RAB!$F$14:$F$64,RAB!$C$14:$C$64,C1189)</f>
        <v>51</v>
      </c>
      <c r="E1189" s="26">
        <f t="shared" ca="1" si="40"/>
        <v>1</v>
      </c>
      <c r="F1189" s="26">
        <f ca="1">IF(D1189=0,0,SUM($E$713:E1189))</f>
        <v>328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SUMIFS(RAB!$F$14:$F$64,RAB!$C$14:$C$64,C1190)</f>
        <v>51</v>
      </c>
      <c r="E1190" s="26">
        <f t="shared" ca="1" si="40"/>
        <v>1</v>
      </c>
      <c r="F1190" s="26">
        <f ca="1">IF(D1190=0,0,SUM($E$713:E1190))</f>
        <v>329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SUMIFS(RAB!$F$14:$F$64,RAB!$C$14:$C$64,C1191)</f>
        <v>51</v>
      </c>
      <c r="E1191" s="26">
        <f t="shared" ca="1" si="40"/>
        <v>1</v>
      </c>
      <c r="F1191" s="26">
        <f ca="1">IF(D1191=0,0,SUM($E$713:E1191))</f>
        <v>330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SUMIFS(RAB!$F$14:$F$64,RAB!$C$14:$C$64,C1192)</f>
        <v>51</v>
      </c>
      <c r="E1192" s="26">
        <f t="shared" ca="1" si="40"/>
        <v>1</v>
      </c>
      <c r="F1192" s="26">
        <f ca="1">IF(D1192=0,0,SUM($E$713:E1192))</f>
        <v>331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SUMIFS(RAB!$F$14:$F$64,RAB!$C$14:$C$64,C1193)</f>
        <v>51</v>
      </c>
      <c r="E1193" s="26">
        <f t="shared" ca="1" si="40"/>
        <v>1</v>
      </c>
      <c r="F1193" s="26">
        <f ca="1">IF(D1193=0,0,SUM($E$713:E1193))</f>
        <v>332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SUMIFS(RAB!$F$14:$F$64,RAB!$C$14:$C$64,C1194)</f>
        <v>51</v>
      </c>
      <c r="E1194" s="26">
        <f t="shared" ca="1" si="40"/>
        <v>1</v>
      </c>
      <c r="F1194" s="26">
        <f ca="1">IF(D1194=0,0,SUM($E$713:E1194))</f>
        <v>333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SUMIFS(RAB!$F$14:$F$64,RAB!$C$14:$C$64,C1195)</f>
        <v>51</v>
      </c>
      <c r="E1195" s="26">
        <f t="shared" ca="1" si="40"/>
        <v>1</v>
      </c>
      <c r="F1195" s="26">
        <f ca="1">IF(D1195=0,0,SUM($E$713:E1195))</f>
        <v>334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SUMIFS(RAB!$F$14:$F$64,RAB!$C$14:$C$64,C1196)</f>
        <v>51</v>
      </c>
      <c r="E1196" s="26">
        <f t="shared" ca="1" si="40"/>
        <v>1</v>
      </c>
      <c r="F1196" s="26">
        <f ca="1">IF(D1196=0,0,SUM($E$713:E1196))</f>
        <v>335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SUMIFS(RAB!$F$14:$F$64,RAB!$C$14:$C$64,C1197)</f>
        <v>51</v>
      </c>
      <c r="E1197" s="26">
        <f t="shared" ca="1" si="40"/>
        <v>1</v>
      </c>
      <c r="F1197" s="26">
        <f ca="1">IF(D1197=0,0,SUM($E$713:E1197))</f>
        <v>336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SUMIFS(RAB!$F$14:$F$64,RAB!$C$14:$C$64,C1198)</f>
        <v>51</v>
      </c>
      <c r="E1198" s="26">
        <f t="shared" ca="1" si="40"/>
        <v>1</v>
      </c>
      <c r="F1198" s="26">
        <f ca="1">IF(D1198=0,0,SUM($E$713:E1198))</f>
        <v>337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SUMIFS(RAB!$F$14:$F$64,RAB!$C$14:$C$64,C1199)</f>
        <v>51</v>
      </c>
      <c r="E1199" s="26">
        <f t="shared" ca="1" si="40"/>
        <v>1</v>
      </c>
      <c r="F1199" s="26">
        <f ca="1">IF(D1199=0,0,SUM($E$713:E1199))</f>
        <v>338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SUMIFS(RAB!$F$14:$F$64,RAB!$C$14:$C$64,C1200)</f>
        <v>51</v>
      </c>
      <c r="E1200" s="26">
        <f t="shared" ca="1" si="40"/>
        <v>1</v>
      </c>
      <c r="F1200" s="26">
        <f ca="1">IF(D1200=0,0,SUM($E$713:E1200))</f>
        <v>339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SUMIFS(RAB!$F$14:$F$64,RAB!$C$14:$C$64,C1201)</f>
        <v>51</v>
      </c>
      <c r="E1201" s="26">
        <f t="shared" ca="1" si="40"/>
        <v>1</v>
      </c>
      <c r="F1201" s="26">
        <f ca="1">IF(D1201=0,0,SUM($E$713:E1201))</f>
        <v>340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SUMIFS(RAB!$F$14:$F$64,RAB!$C$14:$C$64,C1202)</f>
        <v>51</v>
      </c>
      <c r="E1202" s="26">
        <f t="shared" ca="1" si="40"/>
        <v>1</v>
      </c>
      <c r="F1202" s="26">
        <f ca="1">IF(D1202=0,0,SUM($E$713:E1202))</f>
        <v>341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SUMIFS(RAB!$F$14:$F$64,RAB!$C$14:$C$64,C1203)</f>
        <v>51</v>
      </c>
      <c r="E1203" s="26">
        <f t="shared" ca="1" si="40"/>
        <v>1</v>
      </c>
      <c r="F1203" s="26">
        <f ca="1">IF(D1203=0,0,SUM($E$713:E1203))</f>
        <v>342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SUMIFS(RAB!$F$14:$F$64,RAB!$C$14:$C$64,C1204)</f>
        <v>51</v>
      </c>
      <c r="E1204" s="26">
        <f t="shared" ca="1" si="40"/>
        <v>1</v>
      </c>
      <c r="F1204" s="26">
        <f ca="1">IF(D1204=0,0,SUM($E$713:E1204))</f>
        <v>343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SUMIFS(RAB!$F$14:$F$64,RAB!$C$14:$C$64,C1205)</f>
        <v>51</v>
      </c>
      <c r="E1205" s="26">
        <f t="shared" ca="1" si="40"/>
        <v>1</v>
      </c>
      <c r="F1205" s="26">
        <f ca="1">IF(D1205=0,0,SUM($E$713:E1205))</f>
        <v>344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SUMIFS(RAB!$F$14:$F$64,RAB!$C$14:$C$64,C1206)</f>
        <v>51</v>
      </c>
      <c r="E1206" s="26">
        <f t="shared" ca="1" si="40"/>
        <v>1</v>
      </c>
      <c r="F1206" s="26">
        <f ca="1">IF(D1206=0,0,SUM($E$713:E1206))</f>
        <v>345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SUMIFS(RAB!$F$14:$F$64,RAB!$C$14:$C$64,C1207)</f>
        <v>51</v>
      </c>
      <c r="E1207" s="26">
        <f t="shared" ca="1" si="40"/>
        <v>1</v>
      </c>
      <c r="F1207" s="26">
        <f ca="1">IF(D1207=0,0,SUM($E$713:E1207))</f>
        <v>346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SUMIFS(RAB!$F$14:$F$64,RAB!$C$14:$C$64,C1208)</f>
        <v>51</v>
      </c>
      <c r="E1208" s="26">
        <f t="shared" ca="1" si="40"/>
        <v>1</v>
      </c>
      <c r="F1208" s="26">
        <f ca="1">IF(D1208=0,0,SUM($E$713:E1208))</f>
        <v>347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SUMIFS(RAB!$F$14:$F$64,RAB!$C$14:$C$64,C1209)</f>
        <v>51</v>
      </c>
      <c r="E1209" s="26">
        <f t="shared" ca="1" si="40"/>
        <v>1</v>
      </c>
      <c r="F1209" s="26">
        <f ca="1">IF(D1209=0,0,SUM($E$713:E1209))</f>
        <v>348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SUMIFS(RAB!$F$14:$F$64,RAB!$C$14:$C$64,C1210)</f>
        <v>51</v>
      </c>
      <c r="E1210" s="26">
        <f t="shared" ca="1" si="40"/>
        <v>1</v>
      </c>
      <c r="F1210" s="26">
        <f ca="1">IF(D1210=0,0,SUM($E$713:E1210))</f>
        <v>349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SUMIFS(RAB!$F$14:$F$64,RAB!$C$14:$C$64,C1211)</f>
        <v>51</v>
      </c>
      <c r="E1211" s="26">
        <f t="shared" ca="1" si="40"/>
        <v>1</v>
      </c>
      <c r="F1211" s="26">
        <f ca="1">IF(D1211=0,0,SUM($E$713:E1211))</f>
        <v>350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SUMIFS(RAB!$F$14:$F$64,RAB!$C$14:$C$64,C1212)</f>
        <v>51</v>
      </c>
      <c r="E1212" s="26">
        <f t="shared" ca="1" si="40"/>
        <v>1</v>
      </c>
      <c r="F1212" s="26">
        <f ca="1">IF(D1212=0,0,SUM($E$713:E1212))</f>
        <v>351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SUMIFS(RAB!$F$14:$F$64,RAB!$C$14:$C$64,C1213)</f>
        <v>51</v>
      </c>
      <c r="E1213" s="26">
        <f t="shared" ca="1" si="40"/>
        <v>1</v>
      </c>
      <c r="F1213" s="26">
        <f ca="1">IF(D1213=0,0,SUM($E$713:E1213))</f>
        <v>352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SUMIFS(RAB!$F$14:$F$64,RAB!$C$14:$C$64,C1214)</f>
        <v>51</v>
      </c>
      <c r="E1214" s="26">
        <f t="shared" ca="1" si="40"/>
        <v>1</v>
      </c>
      <c r="F1214" s="26">
        <f ca="1">IF(D1214=0,0,SUM($E$713:E1214))</f>
        <v>353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SUMIFS(RAB!$F$14:$F$64,RAB!$C$14:$C$64,C1215)</f>
        <v>51</v>
      </c>
      <c r="E1215" s="26">
        <f t="shared" ca="1" si="40"/>
        <v>1</v>
      </c>
      <c r="F1215" s="26">
        <f ca="1">IF(D1215=0,0,SUM($E$713:E1215))</f>
        <v>354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SUMIFS(RAB!$F$14:$F$64,RAB!$C$14:$C$64,C1216)</f>
        <v>51</v>
      </c>
      <c r="E1216" s="26">
        <f t="shared" ca="1" si="40"/>
        <v>1</v>
      </c>
      <c r="F1216" s="26">
        <f ca="1">IF(D1216=0,0,SUM($E$713:E1216))</f>
        <v>355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SUMIFS(RAB!$F$14:$F$64,RAB!$C$14:$C$64,C1217)</f>
        <v>51</v>
      </c>
      <c r="E1217" s="26">
        <f t="shared" ca="1" si="40"/>
        <v>1</v>
      </c>
      <c r="F1217" s="26">
        <f ca="1">IF(D1217=0,0,SUM($E$713:E1217))</f>
        <v>356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SUMIFS(RAB!$F$14:$F$64,RAB!$C$14:$C$64,C1218)</f>
        <v>51</v>
      </c>
      <c r="E1218" s="26">
        <f t="shared" ca="1" si="40"/>
        <v>1</v>
      </c>
      <c r="F1218" s="26">
        <f ca="1">IF(D1218=0,0,SUM($E$713:E1218))</f>
        <v>357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SUMIFS(RAB!$F$14:$F$64,RAB!$C$14:$C$64,C1219)</f>
        <v>51</v>
      </c>
      <c r="E1219" s="26">
        <f t="shared" ca="1" si="40"/>
        <v>1</v>
      </c>
      <c r="F1219" s="26">
        <f ca="1">IF(D1219=0,0,SUM($E$713:E1219))</f>
        <v>358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SUMIFS(RAB!$F$14:$F$64,RAB!$C$14:$C$64,C1220)</f>
        <v>51</v>
      </c>
      <c r="E1220" s="26">
        <f t="shared" ca="1" si="40"/>
        <v>1</v>
      </c>
      <c r="F1220" s="26">
        <f ca="1">IF(D1220=0,0,SUM($E$713:E1220))</f>
        <v>359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SUMIFS(RAB!$F$14:$F$64,RAB!$C$14:$C$64,C1221)</f>
        <v>51</v>
      </c>
      <c r="E1221" s="26">
        <f t="shared" ca="1" si="40"/>
        <v>1</v>
      </c>
      <c r="F1221" s="26">
        <f ca="1">IF(D1221=0,0,SUM($E$713:E1221))</f>
        <v>360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SUMIFS(RAB!$F$14:$F$64,RAB!$C$14:$C$64,C1222)</f>
        <v>51</v>
      </c>
      <c r="E1222" s="26">
        <f t="shared" ca="1" si="40"/>
        <v>1</v>
      </c>
      <c r="F1222" s="26">
        <f ca="1">IF(D1222=0,0,SUM($E$713:E1222))</f>
        <v>361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SUMIFS(RAB!$F$14:$F$64,RAB!$C$14:$C$64,C1223)</f>
        <v>51</v>
      </c>
      <c r="E1223" s="26">
        <f t="shared" ca="1" si="40"/>
        <v>1</v>
      </c>
      <c r="F1223" s="26">
        <f ca="1">IF(D1223=0,0,SUM($E$713:E1223))</f>
        <v>362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SUMIFS(RAB!$F$14:$F$64,RAB!$C$14:$C$64,C1224)</f>
        <v>51</v>
      </c>
      <c r="E1224" s="26">
        <f t="shared" ca="1" si="40"/>
        <v>1</v>
      </c>
      <c r="F1224" s="26">
        <f ca="1">IF(D1224=0,0,SUM($E$713:E1224))</f>
        <v>363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SUMIFS(RAB!$F$14:$F$64,RAB!$C$14:$C$64,C1225)</f>
        <v>51</v>
      </c>
      <c r="E1225" s="26">
        <f t="shared" ca="1" si="40"/>
        <v>1</v>
      </c>
      <c r="F1225" s="26">
        <f ca="1">IF(D1225=0,0,SUM($E$713:E1225))</f>
        <v>364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SUMIFS(RAB!$F$14:$F$64,RAB!$C$14:$C$64,C1226)</f>
        <v>51</v>
      </c>
      <c r="E1226" s="26">
        <f t="shared" ca="1" si="40"/>
        <v>1</v>
      </c>
      <c r="F1226" s="26">
        <f ca="1">IF(D1226=0,0,SUM($E$713:E1226))</f>
        <v>365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SUMIFS(RAB!$F$14:$F$64,RAB!$C$14:$C$64,C1227)</f>
        <v>51</v>
      </c>
      <c r="E1227" s="26">
        <f t="shared" ref="E1227:E1290" ca="1" si="41">IF(D1227=0,0,1)</f>
        <v>1</v>
      </c>
      <c r="F1227" s="26">
        <f ca="1">IF(D1227=0,0,SUM($E$713:E1227))</f>
        <v>366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SUMIFS(RAB!$F$14:$F$64,RAB!$C$14:$C$64,C1228)</f>
        <v>51</v>
      </c>
      <c r="E1228" s="26">
        <f t="shared" ca="1" si="41"/>
        <v>1</v>
      </c>
      <c r="F1228" s="26">
        <f ca="1">IF(D1228=0,0,SUM($E$713:E1228))</f>
        <v>367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SUMIFS(RAB!$F$14:$F$64,RAB!$C$14:$C$64,C1229)</f>
        <v>51</v>
      </c>
      <c r="E1229" s="26">
        <f t="shared" ca="1" si="41"/>
        <v>1</v>
      </c>
      <c r="F1229" s="26">
        <f ca="1">IF(D1229=0,0,SUM($E$713:E1229))</f>
        <v>368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SUMIFS(RAB!$F$14:$F$64,RAB!$C$14:$C$64,C1230)</f>
        <v>51</v>
      </c>
      <c r="E1230" s="26">
        <f t="shared" ca="1" si="41"/>
        <v>1</v>
      </c>
      <c r="F1230" s="26">
        <f ca="1">IF(D1230=0,0,SUM($E$713:E1230))</f>
        <v>369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SUMIFS(RAB!$F$14:$F$64,RAB!$C$14:$C$64,C1231)</f>
        <v>51</v>
      </c>
      <c r="E1231" s="26">
        <f t="shared" ca="1" si="41"/>
        <v>1</v>
      </c>
      <c r="F1231" s="26">
        <f ca="1">IF(D1231=0,0,SUM($E$713:E1231))</f>
        <v>370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SUMIFS(RAB!$F$14:$F$64,RAB!$C$14:$C$64,C1232)</f>
        <v>51</v>
      </c>
      <c r="E1232" s="26">
        <f t="shared" ca="1" si="41"/>
        <v>1</v>
      </c>
      <c r="F1232" s="26">
        <f ca="1">IF(D1232=0,0,SUM($E$713:E1232))</f>
        <v>371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SUMIFS(RAB!$F$14:$F$64,RAB!$C$14:$C$64,C1233)</f>
        <v>51</v>
      </c>
      <c r="E1233" s="26">
        <f t="shared" ca="1" si="41"/>
        <v>1</v>
      </c>
      <c r="F1233" s="26">
        <f ca="1">IF(D1233=0,0,SUM($E$713:E1233))</f>
        <v>372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SUMIFS(RAB!$F$14:$F$64,RAB!$C$14:$C$64,C1234)</f>
        <v>51</v>
      </c>
      <c r="E1234" s="26">
        <f t="shared" ca="1" si="41"/>
        <v>1</v>
      </c>
      <c r="F1234" s="26">
        <f ca="1">IF(D1234=0,0,SUM($E$713:E1234))</f>
        <v>373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SUMIFS(RAB!$F$14:$F$64,RAB!$C$14:$C$64,C1235)</f>
        <v>51</v>
      </c>
      <c r="E1235" s="26">
        <f t="shared" ca="1" si="41"/>
        <v>1</v>
      </c>
      <c r="F1235" s="26">
        <f ca="1">IF(D1235=0,0,SUM($E$713:E1235))</f>
        <v>374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SUMIFS(RAB!$F$14:$F$64,RAB!$C$14:$C$64,C1236)</f>
        <v>51</v>
      </c>
      <c r="E1236" s="26">
        <f t="shared" ca="1" si="41"/>
        <v>1</v>
      </c>
      <c r="F1236" s="26">
        <f ca="1">IF(D1236=0,0,SUM($E$713:E1236))</f>
        <v>375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SUMIFS(RAB!$F$14:$F$64,RAB!$C$14:$C$64,C1237)</f>
        <v>51</v>
      </c>
      <c r="E1237" s="26">
        <f t="shared" ca="1" si="41"/>
        <v>1</v>
      </c>
      <c r="F1237" s="26">
        <f ca="1">IF(D1237=0,0,SUM($E$713:E1237))</f>
        <v>376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SUMIFS(RAB!$F$14:$F$64,RAB!$C$14:$C$64,C1238)</f>
        <v>51</v>
      </c>
      <c r="E1238" s="26">
        <f t="shared" ca="1" si="41"/>
        <v>1</v>
      </c>
      <c r="F1238" s="26">
        <f ca="1">IF(D1238=0,0,SUM($E$713:E1238))</f>
        <v>377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SUMIFS(RAB!$F$14:$F$64,RAB!$C$14:$C$64,C1239)</f>
        <v>51</v>
      </c>
      <c r="E1239" s="26">
        <f t="shared" ca="1" si="41"/>
        <v>1</v>
      </c>
      <c r="F1239" s="26">
        <f ca="1">IF(D1239=0,0,SUM($E$713:E1239))</f>
        <v>378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SUMIFS(RAB!$F$14:$F$64,RAB!$C$14:$C$64,C1240)</f>
        <v>51</v>
      </c>
      <c r="E1240" s="26">
        <f t="shared" ca="1" si="41"/>
        <v>1</v>
      </c>
      <c r="F1240" s="26">
        <f ca="1">IF(D1240=0,0,SUM($E$713:E1240))</f>
        <v>379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SUMIFS(RAB!$F$14:$F$64,RAB!$C$14:$C$64,C1241)</f>
        <v>51</v>
      </c>
      <c r="E1241" s="26">
        <f t="shared" ca="1" si="41"/>
        <v>1</v>
      </c>
      <c r="F1241" s="26">
        <f ca="1">IF(D1241=0,0,SUM($E$713:E1241))</f>
        <v>380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SUMIFS(RAB!$F$14:$F$64,RAB!$C$14:$C$64,C1242)</f>
        <v>51</v>
      </c>
      <c r="E1242" s="26">
        <f t="shared" ca="1" si="41"/>
        <v>1</v>
      </c>
      <c r="F1242" s="26">
        <f ca="1">IF(D1242=0,0,SUM($E$713:E1242))</f>
        <v>381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SUMIFS(RAB!$F$14:$F$64,RAB!$C$14:$C$64,C1243)</f>
        <v>51</v>
      </c>
      <c r="E1243" s="26">
        <f t="shared" ca="1" si="41"/>
        <v>1</v>
      </c>
      <c r="F1243" s="26">
        <f ca="1">IF(D1243=0,0,SUM($E$713:E1243))</f>
        <v>382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SUMIFS(RAB!$F$14:$F$64,RAB!$C$14:$C$64,C1244)</f>
        <v>51</v>
      </c>
      <c r="E1244" s="26">
        <f t="shared" ca="1" si="41"/>
        <v>1</v>
      </c>
      <c r="F1244" s="26">
        <f ca="1">IF(D1244=0,0,SUM($E$713:E1244))</f>
        <v>383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SUMIFS(RAB!$F$14:$F$64,RAB!$C$14:$C$64,C1245)</f>
        <v>51</v>
      </c>
      <c r="E1245" s="26">
        <f t="shared" ca="1" si="41"/>
        <v>1</v>
      </c>
      <c r="F1245" s="26">
        <f ca="1">IF(D1245=0,0,SUM($E$713:E1245))</f>
        <v>384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SUMIFS(RAB!$F$14:$F$64,RAB!$C$14:$C$64,C1246)</f>
        <v>51</v>
      </c>
      <c r="E1246" s="26">
        <f t="shared" ca="1" si="41"/>
        <v>1</v>
      </c>
      <c r="F1246" s="26">
        <f ca="1">IF(D1246=0,0,SUM($E$713:E1246))</f>
        <v>385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SUMIFS(RAB!$F$14:$F$64,RAB!$C$14:$C$64,C1247)</f>
        <v>51</v>
      </c>
      <c r="E1247" s="26">
        <f t="shared" ca="1" si="41"/>
        <v>1</v>
      </c>
      <c r="F1247" s="26">
        <f ca="1">IF(D1247=0,0,SUM($E$713:E1247))</f>
        <v>386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SUMIFS(RAB!$F$14:$F$64,RAB!$C$14:$C$64,C1248)</f>
        <v>51</v>
      </c>
      <c r="E1248" s="26">
        <f t="shared" ca="1" si="41"/>
        <v>1</v>
      </c>
      <c r="F1248" s="26">
        <f ca="1">IF(D1248=0,0,SUM($E$713:E1248))</f>
        <v>387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SUMIFS(RAB!$F$14:$F$64,RAB!$C$14:$C$64,C1249)</f>
        <v>51</v>
      </c>
      <c r="E1249" s="26">
        <f t="shared" ca="1" si="41"/>
        <v>1</v>
      </c>
      <c r="F1249" s="26">
        <f ca="1">IF(D1249=0,0,SUM($E$713:E1249))</f>
        <v>388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SUMIFS(RAB!$F$14:$F$64,RAB!$C$14:$C$64,C1250)</f>
        <v>51</v>
      </c>
      <c r="E1250" s="26">
        <f t="shared" ca="1" si="41"/>
        <v>1</v>
      </c>
      <c r="F1250" s="26">
        <f ca="1">IF(D1250=0,0,SUM($E$713:E1250))</f>
        <v>389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SUMIFS(RAB!$F$14:$F$64,RAB!$C$14:$C$64,C1251)</f>
        <v>51</v>
      </c>
      <c r="E1251" s="26">
        <f t="shared" ca="1" si="41"/>
        <v>1</v>
      </c>
      <c r="F1251" s="26">
        <f ca="1">IF(D1251=0,0,SUM($E$713:E1251))</f>
        <v>390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SUMIFS(RAB!$F$14:$F$64,RAB!$C$14:$C$64,C1252)</f>
        <v>51</v>
      </c>
      <c r="E1252" s="26">
        <f t="shared" ca="1" si="41"/>
        <v>1</v>
      </c>
      <c r="F1252" s="26">
        <f ca="1">IF(D1252=0,0,SUM($E$713:E1252))</f>
        <v>391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SUMIFS(RAB!$F$14:$F$64,RAB!$C$14:$C$64,C1253)</f>
        <v>51</v>
      </c>
      <c r="E1253" s="26">
        <f t="shared" ca="1" si="41"/>
        <v>1</v>
      </c>
      <c r="F1253" s="26">
        <f ca="1">IF(D1253=0,0,SUM($E$713:E1253))</f>
        <v>392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SUMIFS(RAB!$F$14:$F$64,RAB!$C$14:$C$64,C1254)</f>
        <v>51</v>
      </c>
      <c r="E1254" s="26">
        <f t="shared" ca="1" si="41"/>
        <v>1</v>
      </c>
      <c r="F1254" s="26">
        <f ca="1">IF(D1254=0,0,SUM($E$713:E1254))</f>
        <v>393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SUMIFS(RAB!$F$14:$F$64,RAB!$C$14:$C$64,C1255)</f>
        <v>51</v>
      </c>
      <c r="E1255" s="26">
        <f t="shared" ca="1" si="41"/>
        <v>1</v>
      </c>
      <c r="F1255" s="26">
        <f ca="1">IF(D1255=0,0,SUM($E$713:E1255))</f>
        <v>394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SUMIFS(RAB!$F$14:$F$64,RAB!$C$14:$C$64,C1256)</f>
        <v>51</v>
      </c>
      <c r="E1256" s="26">
        <f t="shared" ca="1" si="41"/>
        <v>1</v>
      </c>
      <c r="F1256" s="26">
        <f ca="1">IF(D1256=0,0,SUM($E$713:E1256))</f>
        <v>395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SUMIFS(RAB!$F$14:$F$64,RAB!$C$14:$C$64,C1257)</f>
        <v>51</v>
      </c>
      <c r="E1257" s="26">
        <f t="shared" ca="1" si="41"/>
        <v>1</v>
      </c>
      <c r="F1257" s="26">
        <f ca="1">IF(D1257=0,0,SUM($E$713:E1257))</f>
        <v>396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SUMIFS(RAB!$F$14:$F$64,RAB!$C$14:$C$64,C1258)</f>
        <v>51</v>
      </c>
      <c r="E1258" s="26">
        <f t="shared" ca="1" si="41"/>
        <v>1</v>
      </c>
      <c r="F1258" s="26">
        <f ca="1">IF(D1258=0,0,SUM($E$713:E1258))</f>
        <v>397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SUMIFS(RAB!$F$14:$F$64,RAB!$C$14:$C$64,C1259)</f>
        <v>51</v>
      </c>
      <c r="E1259" s="26">
        <f t="shared" ca="1" si="41"/>
        <v>1</v>
      </c>
      <c r="F1259" s="26">
        <f ca="1">IF(D1259=0,0,SUM($E$713:E1259))</f>
        <v>398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SUMIFS(RAB!$F$14:$F$64,RAB!$C$14:$C$64,C1260)</f>
        <v>51</v>
      </c>
      <c r="E1260" s="26">
        <f t="shared" ca="1" si="41"/>
        <v>1</v>
      </c>
      <c r="F1260" s="26">
        <f ca="1">IF(D1260=0,0,SUM($E$713:E1260))</f>
        <v>399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SUMIFS(RAB!$F$14:$F$64,RAB!$C$14:$C$64,C1261)</f>
        <v>51</v>
      </c>
      <c r="E1261" s="26">
        <f t="shared" ca="1" si="41"/>
        <v>1</v>
      </c>
      <c r="F1261" s="26">
        <f ca="1">IF(D1261=0,0,SUM($E$713:E1261))</f>
        <v>400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SUMIFS(RAB!$F$14:$F$64,RAB!$C$14:$C$64,C1262)</f>
        <v>51</v>
      </c>
      <c r="E1262" s="26">
        <f t="shared" ca="1" si="41"/>
        <v>1</v>
      </c>
      <c r="F1262" s="26">
        <f ca="1">IF(D1262=0,0,SUM($E$713:E1262))</f>
        <v>401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SUMIFS(RAB!$F$14:$F$64,RAB!$C$14:$C$64,C1263)</f>
        <v>51</v>
      </c>
      <c r="E1263" s="26">
        <f t="shared" ca="1" si="41"/>
        <v>1</v>
      </c>
      <c r="F1263" s="26">
        <f ca="1">IF(D1263=0,0,SUM($E$713:E1263))</f>
        <v>402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SUMIFS(RAB!$F$14:$F$64,RAB!$C$14:$C$64,C1264)</f>
        <v>51</v>
      </c>
      <c r="E1264" s="26">
        <f t="shared" ca="1" si="41"/>
        <v>1</v>
      </c>
      <c r="F1264" s="26">
        <f ca="1">IF(D1264=0,0,SUM($E$713:E1264))</f>
        <v>403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SUMIFS(RAB!$F$14:$F$64,RAB!$C$14:$C$64,C1265)</f>
        <v>51</v>
      </c>
      <c r="E1265" s="26">
        <f t="shared" ca="1" si="41"/>
        <v>1</v>
      </c>
      <c r="F1265" s="26">
        <f ca="1">IF(D1265=0,0,SUM($E$713:E1265))</f>
        <v>404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SUMIFS(RAB!$F$14:$F$64,RAB!$C$14:$C$64,C1266)</f>
        <v>51</v>
      </c>
      <c r="E1266" s="26">
        <f t="shared" ca="1" si="41"/>
        <v>1</v>
      </c>
      <c r="F1266" s="26">
        <f ca="1">IF(D1266=0,0,SUM($E$713:E1266))</f>
        <v>405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SUMIFS(RAB!$F$14:$F$64,RAB!$C$14:$C$64,C1267)</f>
        <v>51</v>
      </c>
      <c r="E1267" s="26">
        <f t="shared" ca="1" si="41"/>
        <v>1</v>
      </c>
      <c r="F1267" s="26">
        <f ca="1">IF(D1267=0,0,SUM($E$713:E1267))</f>
        <v>406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SUMIFS(RAB!$F$14:$F$64,RAB!$C$14:$C$64,C1268)</f>
        <v>51</v>
      </c>
      <c r="E1268" s="26">
        <f t="shared" ca="1" si="41"/>
        <v>1</v>
      </c>
      <c r="F1268" s="26">
        <f ca="1">IF(D1268=0,0,SUM($E$713:E1268))</f>
        <v>407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SUMIFS(RAB!$F$14:$F$64,RAB!$C$14:$C$64,C1269)</f>
        <v>51</v>
      </c>
      <c r="E1269" s="26">
        <f t="shared" ca="1" si="41"/>
        <v>1</v>
      </c>
      <c r="F1269" s="26">
        <f ca="1">IF(D1269=0,0,SUM($E$713:E1269))</f>
        <v>408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SUMIFS(RAB!$F$14:$F$64,RAB!$C$14:$C$64,C1270)</f>
        <v>51</v>
      </c>
      <c r="E1270" s="26">
        <f t="shared" ca="1" si="41"/>
        <v>1</v>
      </c>
      <c r="F1270" s="26">
        <f ca="1">IF(D1270=0,0,SUM($E$713:E1270))</f>
        <v>409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SUMIFS(RAB!$F$14:$F$64,RAB!$C$14:$C$64,C1271)</f>
        <v>51</v>
      </c>
      <c r="E1271" s="26">
        <f t="shared" ca="1" si="41"/>
        <v>1</v>
      </c>
      <c r="F1271" s="26">
        <f ca="1">IF(D1271=0,0,SUM($E$713:E1271))</f>
        <v>410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SUMIFS(RAB!$F$14:$F$64,RAB!$C$14:$C$64,C1272)</f>
        <v>51</v>
      </c>
      <c r="E1272" s="26">
        <f t="shared" ca="1" si="41"/>
        <v>1</v>
      </c>
      <c r="F1272" s="26">
        <f ca="1">IF(D1272=0,0,SUM($E$713:E1272))</f>
        <v>411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SUMIFS(RAB!$F$14:$F$64,RAB!$C$14:$C$64,C1273)</f>
        <v>51</v>
      </c>
      <c r="E1273" s="26">
        <f t="shared" ca="1" si="41"/>
        <v>1</v>
      </c>
      <c r="F1273" s="26">
        <f ca="1">IF(D1273=0,0,SUM($E$713:E1273))</f>
        <v>412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SUMIFS(RAB!$F$14:$F$64,RAB!$C$14:$C$64,C1274)</f>
        <v>51</v>
      </c>
      <c r="E1274" s="26">
        <f t="shared" ca="1" si="41"/>
        <v>1</v>
      </c>
      <c r="F1274" s="26">
        <f ca="1">IF(D1274=0,0,SUM($E$713:E1274))</f>
        <v>413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SUMIFS(RAB!$F$14:$F$64,RAB!$C$14:$C$64,C1275)</f>
        <v>51</v>
      </c>
      <c r="E1275" s="26">
        <f t="shared" ca="1" si="41"/>
        <v>1</v>
      </c>
      <c r="F1275" s="26">
        <f ca="1">IF(D1275=0,0,SUM($E$713:E1275))</f>
        <v>414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SUMIFS(RAB!$F$14:$F$64,RAB!$C$14:$C$64,C1276)</f>
        <v>51</v>
      </c>
      <c r="E1276" s="26">
        <f t="shared" ca="1" si="41"/>
        <v>1</v>
      </c>
      <c r="F1276" s="26">
        <f ca="1">IF(D1276=0,0,SUM($E$713:E1276))</f>
        <v>415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SUMIFS(RAB!$F$14:$F$64,RAB!$C$14:$C$64,C1277)</f>
        <v>51</v>
      </c>
      <c r="E1277" s="26">
        <f t="shared" ca="1" si="41"/>
        <v>1</v>
      </c>
      <c r="F1277" s="26">
        <f ca="1">IF(D1277=0,0,SUM($E$713:E1277))</f>
        <v>416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SUMIFS(RAB!$F$14:$F$64,RAB!$C$14:$C$64,C1278)</f>
        <v>51</v>
      </c>
      <c r="E1278" s="26">
        <f t="shared" ca="1" si="41"/>
        <v>1</v>
      </c>
      <c r="F1278" s="26">
        <f ca="1">IF(D1278=0,0,SUM($E$713:E1278))</f>
        <v>417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SUMIFS(RAB!$F$14:$F$64,RAB!$C$14:$C$64,C1279)</f>
        <v>51</v>
      </c>
      <c r="E1279" s="26">
        <f t="shared" ca="1" si="41"/>
        <v>1</v>
      </c>
      <c r="F1279" s="26">
        <f ca="1">IF(D1279=0,0,SUM($E$713:E1279))</f>
        <v>418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SUMIFS(RAB!$F$14:$F$64,RAB!$C$14:$C$64,C1280)</f>
        <v>51</v>
      </c>
      <c r="E1280" s="26">
        <f t="shared" ca="1" si="41"/>
        <v>1</v>
      </c>
      <c r="F1280" s="26">
        <f ca="1">IF(D1280=0,0,SUM($E$713:E1280))</f>
        <v>419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SUMIFS(RAB!$F$14:$F$64,RAB!$C$14:$C$64,C1281)</f>
        <v>51</v>
      </c>
      <c r="E1281" s="26">
        <f t="shared" ca="1" si="41"/>
        <v>1</v>
      </c>
      <c r="F1281" s="26">
        <f ca="1">IF(D1281=0,0,SUM($E$713:E1281))</f>
        <v>420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SUMIFS(RAB!$F$14:$F$64,RAB!$C$14:$C$64,C1282)</f>
        <v>51</v>
      </c>
      <c r="E1282" s="26">
        <f t="shared" ca="1" si="41"/>
        <v>1</v>
      </c>
      <c r="F1282" s="26">
        <f ca="1">IF(D1282=0,0,SUM($E$713:E1282))</f>
        <v>421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SUMIFS(RAB!$F$14:$F$64,RAB!$C$14:$C$64,C1283)</f>
        <v>51</v>
      </c>
      <c r="E1283" s="26">
        <f t="shared" ca="1" si="41"/>
        <v>1</v>
      </c>
      <c r="F1283" s="26">
        <f ca="1">IF(D1283=0,0,SUM($E$713:E1283))</f>
        <v>422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SUMIFS(RAB!$F$14:$F$64,RAB!$C$14:$C$64,C1284)</f>
        <v>51</v>
      </c>
      <c r="E1284" s="26">
        <f t="shared" ca="1" si="41"/>
        <v>1</v>
      </c>
      <c r="F1284" s="26">
        <f ca="1">IF(D1284=0,0,SUM($E$713:E1284))</f>
        <v>423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SUMIFS(RAB!$F$14:$F$64,RAB!$C$14:$C$64,C1285)</f>
        <v>51</v>
      </c>
      <c r="E1285" s="26">
        <f t="shared" ca="1" si="41"/>
        <v>1</v>
      </c>
      <c r="F1285" s="26">
        <f ca="1">IF(D1285=0,0,SUM($E$713:E1285))</f>
        <v>424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SUMIFS(RAB!$F$14:$F$64,RAB!$C$14:$C$64,C1286)</f>
        <v>51</v>
      </c>
      <c r="E1286" s="26">
        <f t="shared" ca="1" si="41"/>
        <v>1</v>
      </c>
      <c r="F1286" s="26">
        <f ca="1">IF(D1286=0,0,SUM($E$713:E1286))</f>
        <v>425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SUMIFS(RAB!$F$14:$F$64,RAB!$C$14:$C$64,C1287)</f>
        <v>51</v>
      </c>
      <c r="E1287" s="26">
        <f t="shared" ca="1" si="41"/>
        <v>1</v>
      </c>
      <c r="F1287" s="26">
        <f ca="1">IF(D1287=0,0,SUM($E$713:E1287))</f>
        <v>426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SUMIFS(RAB!$F$14:$F$64,RAB!$C$14:$C$64,C1288)</f>
        <v>51</v>
      </c>
      <c r="E1288" s="26">
        <f t="shared" ca="1" si="41"/>
        <v>1</v>
      </c>
      <c r="F1288" s="26">
        <f ca="1">IF(D1288=0,0,SUM($E$713:E1288))</f>
        <v>427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SUMIFS(RAB!$F$14:$F$64,RAB!$C$14:$C$64,C1289)</f>
        <v>51</v>
      </c>
      <c r="E1289" s="26">
        <f t="shared" ca="1" si="41"/>
        <v>1</v>
      </c>
      <c r="F1289" s="26">
        <f ca="1">IF(D1289=0,0,SUM($E$713:E1289))</f>
        <v>428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SUMIFS(RAB!$F$14:$F$64,RAB!$C$14:$C$64,C1290)</f>
        <v>51</v>
      </c>
      <c r="E1290" s="26">
        <f t="shared" ca="1" si="41"/>
        <v>1</v>
      </c>
      <c r="F1290" s="26">
        <f ca="1">IF(D1290=0,0,SUM($E$713:E1290))</f>
        <v>429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SUMIFS(RAB!$F$14:$F$64,RAB!$C$14:$C$64,C1291)</f>
        <v>51</v>
      </c>
      <c r="E1291" s="26">
        <f t="shared" ref="E1291:E1320" ca="1" si="42">IF(D1291=0,0,1)</f>
        <v>1</v>
      </c>
      <c r="F1291" s="26">
        <f ca="1">IF(D1291=0,0,SUM($E$713:E1291))</f>
        <v>430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SUMIFS(RAB!$F$14:$F$64,RAB!$C$14:$C$64,C1292)</f>
        <v>51</v>
      </c>
      <c r="E1292" s="26">
        <f t="shared" ca="1" si="42"/>
        <v>1</v>
      </c>
      <c r="F1292" s="26">
        <f ca="1">IF(D1292=0,0,SUM($E$713:E1292))</f>
        <v>431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SUMIFS(RAB!$F$14:$F$64,RAB!$C$14:$C$64,C1293)</f>
        <v>51</v>
      </c>
      <c r="E1293" s="26">
        <f t="shared" ca="1" si="42"/>
        <v>1</v>
      </c>
      <c r="F1293" s="26">
        <f ca="1">IF(D1293=0,0,SUM($E$713:E1293))</f>
        <v>432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SUMIFS(RAB!$F$14:$F$64,RAB!$C$14:$C$64,C1294)</f>
        <v>51</v>
      </c>
      <c r="E1294" s="26">
        <f t="shared" ca="1" si="42"/>
        <v>1</v>
      </c>
      <c r="F1294" s="26">
        <f ca="1">IF(D1294=0,0,SUM($E$713:E1294))</f>
        <v>433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SUMIFS(RAB!$F$14:$F$64,RAB!$C$14:$C$64,C1295)</f>
        <v>51</v>
      </c>
      <c r="E1295" s="26">
        <f t="shared" ca="1" si="42"/>
        <v>1</v>
      </c>
      <c r="F1295" s="26">
        <f ca="1">IF(D1295=0,0,SUM($E$713:E1295))</f>
        <v>434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SUMIFS(RAB!$F$14:$F$64,RAB!$C$14:$C$64,C1296)</f>
        <v>51</v>
      </c>
      <c r="E1296" s="26">
        <f t="shared" ca="1" si="42"/>
        <v>1</v>
      </c>
      <c r="F1296" s="26">
        <f ca="1">IF(D1296=0,0,SUM($E$713:E1296))</f>
        <v>435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SUMIFS(RAB!$F$14:$F$64,RAB!$C$14:$C$64,C1297)</f>
        <v>51</v>
      </c>
      <c r="E1297" s="26">
        <f t="shared" ca="1" si="42"/>
        <v>1</v>
      </c>
      <c r="F1297" s="26">
        <f ca="1">IF(D1297=0,0,SUM($E$713:E1297))</f>
        <v>436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SUMIFS(RAB!$F$14:$F$64,RAB!$C$14:$C$64,C1298)</f>
        <v>51</v>
      </c>
      <c r="E1298" s="26">
        <f t="shared" ca="1" si="42"/>
        <v>1</v>
      </c>
      <c r="F1298" s="26">
        <f ca="1">IF(D1298=0,0,SUM($E$713:E1298))</f>
        <v>437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SUMIFS(RAB!$F$14:$F$64,RAB!$C$14:$C$64,C1299)</f>
        <v>51</v>
      </c>
      <c r="E1299" s="26">
        <f t="shared" ca="1" si="42"/>
        <v>1</v>
      </c>
      <c r="F1299" s="26">
        <f ca="1">IF(D1299=0,0,SUM($E$713:E1299))</f>
        <v>438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SUMIFS(RAB!$F$14:$F$64,RAB!$C$14:$C$64,C1300)</f>
        <v>51</v>
      </c>
      <c r="E1300" s="26">
        <f t="shared" ca="1" si="42"/>
        <v>1</v>
      </c>
      <c r="F1300" s="26">
        <f ca="1">IF(D1300=0,0,SUM($E$713:E1300))</f>
        <v>439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SUMIFS(RAB!$F$14:$F$64,RAB!$C$14:$C$64,C1301)</f>
        <v>51</v>
      </c>
      <c r="E1301" s="26">
        <f t="shared" ca="1" si="42"/>
        <v>1</v>
      </c>
      <c r="F1301" s="26">
        <f ca="1">IF(D1301=0,0,SUM($E$713:E1301))</f>
        <v>440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SUMIFS(RAB!$F$14:$F$64,RAB!$C$14:$C$64,C1302)</f>
        <v>51</v>
      </c>
      <c r="E1302" s="26">
        <f t="shared" ca="1" si="42"/>
        <v>1</v>
      </c>
      <c r="F1302" s="26">
        <f ca="1">IF(D1302=0,0,SUM($E$713:E1302))</f>
        <v>441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SUMIFS(RAB!$F$14:$F$64,RAB!$C$14:$C$64,C1303)</f>
        <v>51</v>
      </c>
      <c r="E1303" s="26">
        <f t="shared" ca="1" si="42"/>
        <v>1</v>
      </c>
      <c r="F1303" s="26">
        <f ca="1">IF(D1303=0,0,SUM($E$713:E1303))</f>
        <v>442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SUMIFS(RAB!$F$14:$F$64,RAB!$C$14:$C$64,C1304)</f>
        <v>51</v>
      </c>
      <c r="E1304" s="26">
        <f t="shared" ca="1" si="42"/>
        <v>1</v>
      </c>
      <c r="F1304" s="26">
        <f ca="1">IF(D1304=0,0,SUM($E$713:E1304))</f>
        <v>443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SUMIFS(RAB!$F$14:$F$64,RAB!$C$14:$C$64,C1305)</f>
        <v>51</v>
      </c>
      <c r="E1305" s="26">
        <f t="shared" ca="1" si="42"/>
        <v>1</v>
      </c>
      <c r="F1305" s="26">
        <f ca="1">IF(D1305=0,0,SUM($E$713:E1305))</f>
        <v>444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SUMIFS(RAB!$F$14:$F$64,RAB!$C$14:$C$64,C1306)</f>
        <v>51</v>
      </c>
      <c r="E1306" s="26">
        <f t="shared" ca="1" si="42"/>
        <v>1</v>
      </c>
      <c r="F1306" s="26">
        <f ca="1">IF(D1306=0,0,SUM($E$713:E1306))</f>
        <v>445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SUMIFS(RAB!$F$14:$F$64,RAB!$C$14:$C$64,C1307)</f>
        <v>51</v>
      </c>
      <c r="E1307" s="26">
        <f t="shared" ca="1" si="42"/>
        <v>1</v>
      </c>
      <c r="F1307" s="26">
        <f ca="1">IF(D1307=0,0,SUM($E$713:E1307))</f>
        <v>446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SUMIFS(RAB!$F$14:$F$64,RAB!$C$14:$C$64,C1308)</f>
        <v>51</v>
      </c>
      <c r="E1308" s="26">
        <f t="shared" ca="1" si="42"/>
        <v>1</v>
      </c>
      <c r="F1308" s="26">
        <f ca="1">IF(D1308=0,0,SUM($E$713:E1308))</f>
        <v>447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SUMIFS(RAB!$F$14:$F$64,RAB!$C$14:$C$64,C1309)</f>
        <v>51</v>
      </c>
      <c r="E1309" s="26">
        <f t="shared" ca="1" si="42"/>
        <v>1</v>
      </c>
      <c r="F1309" s="26">
        <f ca="1">IF(D1309=0,0,SUM($E$713:E1309))</f>
        <v>448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SUMIFS(RAB!$F$14:$F$64,RAB!$C$14:$C$64,C1310)</f>
        <v>51</v>
      </c>
      <c r="E1310" s="26">
        <f t="shared" ca="1" si="42"/>
        <v>1</v>
      </c>
      <c r="F1310" s="26">
        <f ca="1">IF(D1310=0,0,SUM($E$713:E1310))</f>
        <v>449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SUMIFS(RAB!$F$14:$F$64,RAB!$C$14:$C$64,C1311)</f>
        <v>51</v>
      </c>
      <c r="E1311" s="26">
        <f t="shared" ca="1" si="42"/>
        <v>1</v>
      </c>
      <c r="F1311" s="26">
        <f ca="1">IF(D1311=0,0,SUM($E$713:E1311))</f>
        <v>450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SUMIFS(RAB!$F$14:$F$64,RAB!$C$14:$C$64,C1312)</f>
        <v>51</v>
      </c>
      <c r="E1312" s="26">
        <f t="shared" ca="1" si="42"/>
        <v>1</v>
      </c>
      <c r="F1312" s="26">
        <f ca="1">IF(D1312=0,0,SUM($E$713:E1312))</f>
        <v>451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SUMIFS(RAB!$F$14:$F$64,RAB!$C$14:$C$64,C1313)</f>
        <v>51</v>
      </c>
      <c r="E1313" s="26">
        <f t="shared" ca="1" si="42"/>
        <v>1</v>
      </c>
      <c r="F1313" s="26">
        <f ca="1">IF(D1313=0,0,SUM($E$713:E1313))</f>
        <v>452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SUMIFS(RAB!$F$14:$F$64,RAB!$C$14:$C$64,C1314)</f>
        <v>51</v>
      </c>
      <c r="E1314" s="26">
        <f t="shared" ca="1" si="42"/>
        <v>1</v>
      </c>
      <c r="F1314" s="26">
        <f ca="1">IF(D1314=0,0,SUM($E$713:E1314))</f>
        <v>453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SUMIFS(RAB!$F$14:$F$64,RAB!$C$14:$C$64,C1315)</f>
        <v>51</v>
      </c>
      <c r="E1315" s="26">
        <f t="shared" ca="1" si="42"/>
        <v>1</v>
      </c>
      <c r="F1315" s="26">
        <f ca="1">IF(D1315=0,0,SUM($E$713:E1315))</f>
        <v>454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SUMIFS(RAB!$F$14:$F$64,RAB!$C$14:$C$64,C1316)</f>
        <v>51</v>
      </c>
      <c r="E1316" s="26">
        <f t="shared" ca="1" si="42"/>
        <v>1</v>
      </c>
      <c r="F1316" s="26">
        <f ca="1">IF(D1316=0,0,SUM($E$713:E1316))</f>
        <v>455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SUMIFS(RAB!$F$14:$F$64,RAB!$C$14:$C$64,C1317)</f>
        <v>51</v>
      </c>
      <c r="E1317" s="26">
        <f t="shared" ca="1" si="42"/>
        <v>1</v>
      </c>
      <c r="F1317" s="26">
        <f ca="1">IF(D1317=0,0,SUM($E$713:E1317))</f>
        <v>456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SUMIFS(RAB!$F$14:$F$64,RAB!$C$14:$C$64,C1318)</f>
        <v>51</v>
      </c>
      <c r="E1318" s="26">
        <f t="shared" ca="1" si="42"/>
        <v>1</v>
      </c>
      <c r="F1318" s="26">
        <f ca="1">IF(D1318=0,0,SUM($E$713:E1318))</f>
        <v>457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SUMIFS(RAB!$F$14:$F$64,RAB!$C$14:$C$64,C1319)</f>
        <v>51</v>
      </c>
      <c r="E1319" s="26">
        <f t="shared" ca="1" si="42"/>
        <v>1</v>
      </c>
      <c r="F1319" s="26">
        <f ca="1">IF(D1319=0,0,SUM($E$713:E1319))</f>
        <v>458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SUMIFS(RAB!$F$14:$F$64,RAB!$C$14:$C$64,C1320)</f>
        <v>51</v>
      </c>
      <c r="E1320" s="26">
        <f t="shared" ca="1" si="42"/>
        <v>1</v>
      </c>
      <c r="F1320" s="26">
        <f ca="1">IF(D1320=0,0,SUM($E$713:E1320))</f>
        <v>459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89" priority="5" operator="equal">
      <formula>0</formula>
    </cfRule>
  </conditionalFormatting>
  <conditionalFormatting sqref="A10:L65536">
    <cfRule type="cellIs" dxfId="88" priority="1" operator="equal">
      <formula>0</formula>
    </cfRule>
  </conditionalFormatting>
  <conditionalFormatting sqref="C12:C711">
    <cfRule type="cellIs" dxfId="87" priority="66" stopIfTrue="1" operator="equal">
      <formula>0</formula>
    </cfRule>
  </conditionalFormatting>
  <conditionalFormatting sqref="E712:E65536">
    <cfRule type="cellIs" dxfId="86" priority="16" stopIfTrue="1" operator="equal">
      <formula>0</formula>
    </cfRule>
  </conditionalFormatting>
  <conditionalFormatting sqref="G1:G11 E6:E11 E1:E3 H7 H10:H11 F10:F711 G712:G65536">
    <cfRule type="cellIs" dxfId="85" priority="69" stopIfTrue="1" operator="equal">
      <formula>0</formula>
    </cfRule>
  </conditionalFormatting>
  <conditionalFormatting sqref="G12:H711">
    <cfRule type="cellIs" dxfId="84" priority="12" stopIfTrue="1" operator="equal">
      <formula>0</formula>
    </cfRule>
  </conditionalFormatting>
  <conditionalFormatting sqref="I7:K7">
    <cfRule type="cellIs" dxfId="83" priority="4" stopIfTrue="1" operator="equal">
      <formula>0</formula>
    </cfRule>
  </conditionalFormatting>
  <conditionalFormatting sqref="I10:L711">
    <cfRule type="cellIs" dxfId="82" priority="2" stopIfTrue="1" operator="equal">
      <formula>0</formula>
    </cfRule>
  </conditionalFormatting>
  <conditionalFormatting sqref="L1:L6">
    <cfRule type="cellIs" dxfId="81" priority="10" operator="equal">
      <formula>0</formula>
    </cfRule>
  </conditionalFormatting>
  <conditionalFormatting sqref="M1:IV1048576 A8:G9">
    <cfRule type="cellIs" dxfId="8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1097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6" t="str">
        <f>RAB!G6</f>
        <v>TSEL_TBG_GR0786 PABRIK SEMEN GROBOGAN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 KALIWENANG TANGGUNGHARJO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32</v>
      </c>
      <c r="E11" s="549" t="s">
        <v>33</v>
      </c>
      <c r="F11" s="549" t="s">
        <v>2</v>
      </c>
      <c r="G11" s="550" t="s">
        <v>31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36</v>
      </c>
      <c r="I12" s="541" t="s">
        <v>5</v>
      </c>
      <c r="J12" s="539" t="s">
        <v>37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>
        <f t="shared" ref="F16:F36" ca="1" si="5">IF(ISERROR(OFFSET($D$56,MATCH(A16,$F$57:$F$76,0),0)),"",OFFSET($D$56,MATCH(A16,$F$57:$F$76,0),0))</f>
        <v>51</v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>
        <f t="shared" ca="1" si="5"/>
        <v>51</v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>
        <f t="shared" ca="1" si="5"/>
        <v>51</v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>
        <f t="shared" ca="1" si="5"/>
        <v>51</v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>
        <f t="shared" ca="1" si="5"/>
        <v>51</v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>
        <f t="shared" ca="1" si="5"/>
        <v>51</v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>
        <f t="shared" ca="1" si="5"/>
        <v>51</v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>
        <f t="shared" ca="1" si="5"/>
        <v>51</v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>
        <f t="shared" ca="1" si="5"/>
        <v>51</v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>
        <f t="shared" ca="1" si="5"/>
        <v>51</v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>
        <f t="shared" ca="1" si="5"/>
        <v>51</v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>
        <f t="shared" ca="1" si="5"/>
        <v>51</v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>
        <f t="shared" ca="1" si="5"/>
        <v>51</v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>
        <f t="shared" ca="1" si="5"/>
        <v>51</v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980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452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7" t="s">
        <v>453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8"/>
      <c r="I45" s="528"/>
      <c r="J45" s="529"/>
      <c r="K45" s="52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8"/>
      <c r="I46" s="528"/>
      <c r="J46" s="529"/>
      <c r="K46" s="52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8"/>
      <c r="I47" s="528"/>
      <c r="J47" s="529"/>
      <c r="K47" s="52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8"/>
      <c r="I52" s="528"/>
      <c r="J52" s="529"/>
      <c r="K52" s="52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SUMIFS(RAB!$F$14:$F$64,RAB!$C$14:$C$64,'REKAP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SUMIFS(RAB!$F$14:$F$64,RAB!$C$14:$C$64,'REKAP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SUMIFS(RAB!$F$14:$F$64,RAB!$C$14:$C$64,'REKAP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SUMIFS(RAB!$F$14:$F$64,RAB!$C$14:$C$64,'REKAP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SUMIFS(RAB!$F$14:$F$64,RAB!$C$14:$C$64,'REKAP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SUMIFS(RAB!$F$14:$F$64,RAB!$C$14:$C$64,'REKAP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SUMIFS(RAB!$F$14:$F$64,RAB!$C$14:$C$64,'REKAP TIANG'!C63)</f>
        <v>51</v>
      </c>
      <c r="E63" s="24">
        <f t="shared" ca="1" si="12"/>
        <v>1</v>
      </c>
      <c r="F63" s="24">
        <f ca="1">IF(D63=0,0,SUM($E$56:E63))</f>
        <v>1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SUMIFS(RAB!$F$14:$F$64,RAB!$C$14:$C$64,'REKAP TIANG'!C64)</f>
        <v>51</v>
      </c>
      <c r="E64" s="24">
        <f t="shared" ca="1" si="12"/>
        <v>1</v>
      </c>
      <c r="F64" s="24">
        <f ca="1">IF(D64=0,0,SUM($E$56:E64))</f>
        <v>2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SUMIFS(RAB!$F$14:$F$64,RAB!$C$14:$C$64,'REKAP TIANG'!C65)</f>
        <v>51</v>
      </c>
      <c r="E65" s="24">
        <f t="shared" ref="E65:E75" ca="1" si="13">IF(D65=0,0,1)</f>
        <v>1</v>
      </c>
      <c r="F65" s="24">
        <f ca="1">IF(D65=0,0,SUM($E$56:E65))</f>
        <v>3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SUMIFS(RAB!$F$14:$F$64,RAB!$C$14:$C$64,'REKAP TIANG'!C66)</f>
        <v>51</v>
      </c>
      <c r="E66" s="24">
        <f t="shared" ca="1" si="13"/>
        <v>1</v>
      </c>
      <c r="F66" s="24">
        <f ca="1">IF(D66=0,0,SUM($E$56:E66))</f>
        <v>4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SUMIFS(RAB!$F$14:$F$64,RAB!$C$14:$C$64,'REKAP TIANG'!C67)</f>
        <v>51</v>
      </c>
      <c r="E67" s="24">
        <f t="shared" ca="1" si="13"/>
        <v>1</v>
      </c>
      <c r="F67" s="24">
        <f ca="1">IF(D67=0,0,SUM($E$56:E67))</f>
        <v>5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SUMIFS(RAB!$F$14:$F$64,RAB!$C$14:$C$64,'REKAP TIANG'!C68)</f>
        <v>51</v>
      </c>
      <c r="E68" s="24">
        <f t="shared" ca="1" si="13"/>
        <v>1</v>
      </c>
      <c r="F68" s="24">
        <f ca="1">IF(D68=0,0,SUM($E$56:E68))</f>
        <v>6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SUMIFS(RAB!$F$14:$F$64,RAB!$C$14:$C$64,'REKAP TIANG'!C69)</f>
        <v>51</v>
      </c>
      <c r="E69" s="24">
        <f t="shared" ca="1" si="13"/>
        <v>1</v>
      </c>
      <c r="F69" s="24">
        <f ca="1">IF(D69=0,0,SUM($E$56:E69))</f>
        <v>7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SUMIFS(RAB!$F$14:$F$64,RAB!$C$14:$C$64,'REKAP TIANG'!C70)</f>
        <v>51</v>
      </c>
      <c r="E70" s="24">
        <f t="shared" ca="1" si="13"/>
        <v>1</v>
      </c>
      <c r="F70" s="24">
        <f ca="1">IF(D70=0,0,SUM($E$56:E70))</f>
        <v>8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SUMIFS(RAB!$F$14:$F$64,RAB!$C$14:$C$64,'REKAP TIANG'!C71)</f>
        <v>51</v>
      </c>
      <c r="E71" s="24">
        <f t="shared" ca="1" si="13"/>
        <v>1</v>
      </c>
      <c r="F71" s="24">
        <f ca="1">IF(D71=0,0,SUM($E$56:E71))</f>
        <v>9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SUMIFS(RAB!$F$14:$F$64,RAB!$C$14:$C$64,'REKAP TIANG'!C72)</f>
        <v>51</v>
      </c>
      <c r="E72" s="24">
        <f t="shared" ca="1" si="13"/>
        <v>1</v>
      </c>
      <c r="F72" s="24">
        <f ca="1">IF(D72=0,0,SUM($E$56:E72))</f>
        <v>10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SUMIFS(RAB!$F$14:$F$64,RAB!$C$14:$C$64,'REKAP TIANG'!C73)</f>
        <v>51</v>
      </c>
      <c r="E73" s="24">
        <f t="shared" ca="1" si="13"/>
        <v>1</v>
      </c>
      <c r="F73" s="24">
        <f ca="1">IF(D73=0,0,SUM($E$56:E73))</f>
        <v>11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SUMIFS(RAB!$F$14:$F$64,RAB!$C$14:$C$64,'REKAP TIANG'!C74)</f>
        <v>51</v>
      </c>
      <c r="E74" s="24">
        <f t="shared" ca="1" si="13"/>
        <v>1</v>
      </c>
      <c r="F74" s="24">
        <f ca="1">IF(D74=0,0,SUM($E$56:E74))</f>
        <v>12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SUMIFS(RAB!$F$14:$F$64,RAB!$C$14:$C$64,'REKAP TIANG'!C75)</f>
        <v>51</v>
      </c>
      <c r="E75" s="24">
        <f t="shared" ca="1" si="13"/>
        <v>1</v>
      </c>
      <c r="F75" s="24">
        <f ca="1">IF(D75=0,0,SUM($E$56:E75))</f>
        <v>13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SUMIFS(RAB!$F$14:$F$64,RAB!$C$14:$C$64,'REKAP TIANG'!C76)</f>
        <v>51</v>
      </c>
      <c r="E76" s="24">
        <f ca="1">IF(D76=0,0,1)</f>
        <v>1</v>
      </c>
      <c r="F76" s="24">
        <f ca="1">IF(D76=0,0,SUM($E$56:E76))</f>
        <v>14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7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7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1004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6" t="str">
        <f>RAB!G6</f>
        <v>TSEL_TBG_GR0786 PABRIK SEMEN GROBOGAN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 KALIWENANG TANGGUNGHARJO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32</v>
      </c>
      <c r="E11" s="549" t="s">
        <v>33</v>
      </c>
      <c r="F11" s="549" t="s">
        <v>2</v>
      </c>
      <c r="G11" s="550" t="s">
        <v>31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36</v>
      </c>
      <c r="I12" s="541" t="s">
        <v>5</v>
      </c>
      <c r="J12" s="539" t="s">
        <v>37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35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231000</v>
      </c>
      <c r="I20" s="42">
        <f t="shared" ca="1" si="2"/>
        <v>0</v>
      </c>
      <c r="J20" s="42">
        <f t="shared" ca="1" si="3"/>
        <v>0</v>
      </c>
      <c r="K20" s="43">
        <f t="shared" ca="1" si="0"/>
        <v>231000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>
        <f t="shared" ca="1" si="6"/>
        <v>51</v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>
        <f t="shared" ca="1" si="6"/>
        <v>51</v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>
        <f t="shared" ca="1" si="6"/>
        <v>51</v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>
        <f t="shared" ca="1" si="6"/>
        <v>51</v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>
        <f t="shared" ca="1" si="6"/>
        <v>51</v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>
        <f t="shared" ca="1" si="6"/>
        <v>51</v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>
        <f t="shared" ca="1" si="6"/>
        <v>51</v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>
        <f t="shared" ca="1" si="6"/>
        <v>51</v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>
        <f t="shared" ca="1" si="6"/>
        <v>51</v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>
        <f t="shared" ca="1" si="6"/>
        <v>51</v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>
        <f t="shared" ca="1" si="6"/>
        <v>51</v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>
        <f t="shared" ca="1" si="6"/>
        <v>51</v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>
        <f t="shared" ca="1" si="6"/>
        <v>51</v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980</v>
      </c>
      <c r="D168" s="537"/>
      <c r="E168" s="537"/>
      <c r="F168" s="537"/>
      <c r="G168" s="77" t="s">
        <v>9</v>
      </c>
      <c r="H168" s="55">
        <f ca="1">SUM(H14:H167)</f>
        <v>28471400</v>
      </c>
      <c r="I168" s="55">
        <f ca="1">SUM(I14:I167)</f>
        <v>0</v>
      </c>
      <c r="J168" s="55">
        <f ca="1">SUM(J14:J167)</f>
        <v>0</v>
      </c>
      <c r="K168" s="55">
        <f ca="1">SUM(K14:K167)</f>
        <v>28471400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452</v>
      </c>
      <c r="D169" s="538"/>
      <c r="E169" s="538"/>
      <c r="F169" s="538"/>
      <c r="G169" s="59" t="s">
        <v>9</v>
      </c>
      <c r="H169" s="60">
        <f ca="1">H168*0.1</f>
        <v>2847140</v>
      </c>
      <c r="I169" s="60">
        <f ca="1">I168*0.1</f>
        <v>0</v>
      </c>
      <c r="J169" s="60">
        <f ca="1">J168*0.1</f>
        <v>0</v>
      </c>
      <c r="K169" s="60">
        <f ca="1">K168*0.1</f>
        <v>2847140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7" t="s">
        <v>453</v>
      </c>
      <c r="D170" s="527"/>
      <c r="E170" s="527"/>
      <c r="F170" s="527"/>
      <c r="G170" s="61" t="s">
        <v>9</v>
      </c>
      <c r="H170" s="78">
        <f ca="1">SUM(H168:H169)</f>
        <v>31318540</v>
      </c>
      <c r="I170" s="78">
        <f ca="1">SUM(I168:I169)</f>
        <v>0</v>
      </c>
      <c r="J170" s="61">
        <f ca="1">SUM(J168:J169)</f>
        <v>0</v>
      </c>
      <c r="K170" s="61">
        <f ca="1">SUM(K168:K169)</f>
        <v>31318540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8"/>
      <c r="I175" s="528"/>
      <c r="J175" s="529"/>
      <c r="K175" s="52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8"/>
      <c r="I176" s="528"/>
      <c r="J176" s="529"/>
      <c r="K176" s="52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8"/>
      <c r="I177" s="528"/>
      <c r="J177" s="529"/>
      <c r="K177" s="52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8"/>
      <c r="I182" s="528"/>
      <c r="J182" s="529"/>
      <c r="K182" s="52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SUMIFS(RAB!$F$14:$F$64,RAB!$C$14:$C$64,C224)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SUMIFS(RAB!$F$14:$F$64,RAB!$C$14:$C$64,C225)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SUMIFS(RAB!$F$14:$F$64,RAB!$C$14:$C$64,C226)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SUMIFS(RAB!$F$14:$F$64,RAB!$C$14:$C$64,C227)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SUMIFS(RAB!$F$14:$F$64,RAB!$C$14:$C$64,C228)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SUMIFS(RAB!$F$14:$F$64,RAB!$C$14:$C$64,C229)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SUMIFS(RAB!$F$14:$F$64,RAB!$C$14:$C$64,C230)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SUMIFS(RAB!$F$14:$F$64,RAB!$C$14:$C$64,C231)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SUMIFS(RAB!$F$14:$F$64,RAB!$C$14:$C$64,C232)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SUMIFS(RAB!$F$14:$F$64,RAB!$C$14:$C$64,C233)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SUMIFS(RAB!$F$14:$F$64,RAB!$C$14:$C$64,C234)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SUMIFS(RAB!$F$14:$F$64,RAB!$C$14:$C$64,C235)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SUMIFS(RAB!$F$14:$F$64,RAB!$C$14:$C$64,C236)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SUMIFS(RAB!$F$14:$F$64,RAB!$C$14:$C$64,C237)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SUMIFS(RAB!$F$14:$F$64,RAB!$C$14:$C$64,C238)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SUMIFS(RAB!$F$14:$F$64,RAB!$C$14:$C$64,C239)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SUMIFS(RAB!$F$14:$F$64,RAB!$C$14:$C$64,C240)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SUMIFS(RAB!$F$14:$F$64,RAB!$C$14:$C$64,C241)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SUMIFS(RAB!$F$14:$F$64,RAB!$C$14:$C$64,C242)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SUMIFS(RAB!$F$14:$F$64,RAB!$C$14:$C$64,C243)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SUMIFS(RAB!$F$14:$F$64,RAB!$C$14:$C$64,C244)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SUMIFS(RAB!$F$14:$F$64,RAB!$C$14:$C$64,C245)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SUMIFS(RAB!$F$14:$F$64,RAB!$C$14:$C$64,C246)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SUMIFS(RAB!$F$14:$F$64,RAB!$C$14:$C$64,C247)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SUMIFS(RAB!$F$14:$F$64,RAB!$C$14:$C$64,C248)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SUMIFS(RAB!$F$14:$F$64,RAB!$C$14:$C$64,C249)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SUMIFS(RAB!$F$14:$F$64,RAB!$C$14:$C$64,C250)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SUMIFS(RAB!$F$14:$F$64,RAB!$C$14:$C$64,C251)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SUMIFS(RAB!$F$14:$F$64,RAB!$C$14:$C$64,C252)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SUMIFS(RAB!$F$14:$F$64,RAB!$C$14:$C$64,C253)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SUMIFS(RAB!$F$14:$F$64,RAB!$C$14:$C$64,C254)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SUMIFS(RAB!$F$14:$F$64,RAB!$C$14:$C$64,C255)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SUMIFS(RAB!$F$14:$F$64,RAB!$C$14:$C$64,C256)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SUMIFS(RAB!$F$14:$F$64,RAB!$C$14:$C$64,C257)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SUMIFS(RAB!$F$14:$F$64,RAB!$C$14:$C$64,C258)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SUMIFS(RAB!$F$14:$F$64,RAB!$C$14:$C$64,C259)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SUMIFS(RAB!$F$14:$F$64,RAB!$C$14:$C$64,C260)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SUMIFS(RAB!$F$14:$F$64,RAB!$C$14:$C$64,C261)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SUMIFS(RAB!$F$14:$F$64,RAB!$C$14:$C$64,C262)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SUMIFS(RAB!$F$14:$F$64,RAB!$C$14:$C$64,C263)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SUMIFS(RAB!$F$14:$F$64,RAB!$C$14:$C$64,C264)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SUMIFS(RAB!$F$14:$F$64,RAB!$C$14:$C$64,C265)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SUMIFS(RAB!$F$14:$F$64,RAB!$C$14:$C$64,C266)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SUMIFS(RAB!$F$14:$F$64,RAB!$C$14:$C$64,C267)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SUMIFS(RAB!$F$14:$F$64,RAB!$C$14:$C$64,C268)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SUMIFS(RAB!$F$14:$F$64,RAB!$C$14:$C$64,C269)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SUMIFS(RAB!$F$14:$F$64,RAB!$C$14:$C$64,C270)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SUMIFS(RAB!$F$14:$F$64,RAB!$C$14:$C$64,C271)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SUMIFS(RAB!$F$14:$F$64,RAB!$C$14:$C$64,C272)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SUMIFS(RAB!$F$14:$F$64,RAB!$C$14:$C$64,C273)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SUMIFS(RAB!$F$14:$F$64,RAB!$C$14:$C$64,C274)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SUMIFS(RAB!$F$14:$F$64,RAB!$C$14:$C$64,C275)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SUMIFS(RAB!$F$14:$F$64,RAB!$C$14:$C$64,C276)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SUMIFS(RAB!$F$14:$F$64,RAB!$C$14:$C$64,C277)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SUMIFS(RAB!$F$14:$F$64,RAB!$C$14:$C$64,C278)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SUMIFS(RAB!$F$14:$F$64,RAB!$C$14:$C$64,C279)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SUMIFS(RAB!$F$14:$F$64,RAB!$C$14:$C$64,C280)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SUMIFS(RAB!$F$14:$F$64,RAB!$C$14:$C$64,C281)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SUMIFS(RAB!$F$14:$F$64,RAB!$C$14:$C$64,C282)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SUMIFS(RAB!$F$14:$F$64,RAB!$C$14:$C$64,C283)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SUMIFS(RAB!$F$14:$F$64,RAB!$C$14:$C$64,C284)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SUMIFS(RAB!$F$14:$F$64,RAB!$C$14:$C$64,C285)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SUMIFS(RAB!$F$14:$F$64,RAB!$C$14:$C$64,C286)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SUMIFS(RAB!$F$14:$F$64,RAB!$C$14:$C$64,C287)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SUMIFS(RAB!$F$14:$F$64,RAB!$C$14:$C$64,C288)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SUMIFS(RAB!$F$14:$F$64,RAB!$C$14:$C$64,C289)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SUMIFS(RAB!$F$14:$F$64,RAB!$C$14:$C$64,C290)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SUMIFS(RAB!$F$14:$F$64,RAB!$C$14:$C$64,C291)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SUMIFS(RAB!$F$14:$F$64,RAB!$C$14:$C$64,C292)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SUMIFS(RAB!$F$14:$F$64,RAB!$C$14:$C$64,C293)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SUMIFS(RAB!$F$14:$F$64,RAB!$C$14:$C$64,C294)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SUMIFS(RAB!$F$14:$F$64,RAB!$C$14:$C$64,C295)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SUMIFS(RAB!$F$14:$F$64,RAB!$C$14:$C$64,C296)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SUMIFS(RAB!$F$14:$F$64,RAB!$C$14:$C$64,C297)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SUMIFS(RAB!$F$14:$F$64,RAB!$C$14:$C$64,C298)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SUMIFS(RAB!$F$14:$F$64,RAB!$C$14:$C$64,C299)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SUMIFS(RAB!$F$14:$F$64,RAB!$C$14:$C$64,C300)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SUMIFS(RAB!$F$14:$F$64,RAB!$C$14:$C$64,C301)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SUMIFS(RAB!$F$14:$F$64,RAB!$C$14:$C$64,C302)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SUMIFS(RAB!$F$14:$F$64,RAB!$C$14:$C$64,C303)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SUMIFS(RAB!$F$14:$F$64,RAB!$C$14:$C$64,C304)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SUMIFS(RAB!$F$14:$F$64,RAB!$C$14:$C$64,C305)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SUMIFS(RAB!$F$14:$F$64,RAB!$C$14:$C$64,C306)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SUMIFS(RAB!$F$14:$F$64,RAB!$C$14:$C$64,C307)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SUMIFS(RAB!$F$14:$F$64,RAB!$C$14:$C$64,C308)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SUMIFS(RAB!$F$14:$F$64,RAB!$C$14:$C$64,C309)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SUMIFS(RAB!$F$14:$F$64,RAB!$C$14:$C$64,C310)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SUMIFS(RAB!$F$14:$F$64,RAB!$C$14:$C$64,C311)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SUMIFS(RAB!$F$14:$F$64,RAB!$C$14:$C$64,C312)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SUMIFS(RAB!$F$14:$F$64,RAB!$C$14:$C$64,C313)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SUMIFS(RAB!$F$14:$F$64,RAB!$C$14:$C$64,C314)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SUMIFS(RAB!$F$14:$F$64,RAB!$C$14:$C$64,C315)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SUMIFS(RAB!$F$14:$F$64,RAB!$C$14:$C$64,C316)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SUMIFS(RAB!$F$14:$F$64,RAB!$C$14:$C$64,C317)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SUMIFS(RAB!$F$14:$F$64,RAB!$C$14:$C$64,C318)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SUMIFS(RAB!$F$14:$F$64,RAB!$C$14:$C$64,C319)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SUMIFS(RAB!$F$14:$F$64,RAB!$C$14:$C$64,C320)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SUMIFS(RAB!$F$14:$F$64,RAB!$C$14:$C$64,C321)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SUMIFS(RAB!$F$14:$F$64,RAB!$C$14:$C$64,C322)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SUMIFS(RAB!$F$14:$F$64,RAB!$C$14:$C$64,C323)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SUMIFS(RAB!$F$14:$F$64,RAB!$C$14:$C$64,C324)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SUMIFS(RAB!$F$14:$F$64,RAB!$C$14:$C$64,C325)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SUMIFS(RAB!$F$14:$F$64,RAB!$C$14:$C$64,C326)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SUMIFS(RAB!$F$14:$F$64,RAB!$C$14:$C$64,C327)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SUMIFS(RAB!$F$14:$F$64,RAB!$C$14:$C$64,C328)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SUMIFS(RAB!$F$14:$F$64,RAB!$C$14:$C$64,C329)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SUMIFS(RAB!$F$14:$F$64,RAB!$C$14:$C$64,C330)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SUMIFS(RAB!$F$14:$F$64,RAB!$C$14:$C$64,C331)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SUMIFS(RAB!$F$14:$F$64,RAB!$C$14:$C$64,C332)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SUMIFS(RAB!$F$14:$F$64,RAB!$C$14:$C$64,C333)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SUMIFS(RAB!$F$14:$F$64,RAB!$C$14:$C$64,C334)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SUMIFS(RAB!$F$14:$F$64,RAB!$C$14:$C$64,C335)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SUMIFS(RAB!$F$14:$F$64,RAB!$C$14:$C$64,C336)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SUMIFS(RAB!$F$14:$F$64,RAB!$C$14:$C$64,C337)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SUMIFS(RAB!$F$14:$F$64,RAB!$C$14:$C$64,C338)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SUMIFS(RAB!$F$14:$F$64,RAB!$C$14:$C$64,C339)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SUMIFS(RAB!$F$14:$F$64,RAB!$C$14:$C$64,C340)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SUMIFS(RAB!$F$14:$F$64,RAB!$C$14:$C$64,C341)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SUMIFS(RAB!$F$14:$F$64,RAB!$C$14:$C$64,C342)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SUMIFS(RAB!$F$14:$F$64,RAB!$C$14:$C$64,C343)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SUMIFS(RAB!$F$14:$F$64,RAB!$C$14:$C$64,C344)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SUMIFS(RAB!$F$14:$F$64,RAB!$C$14:$C$64,C345)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SUMIFS(RAB!$F$14:$F$64,RAB!$C$14:$C$64,C346)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SUMIFS(RAB!$F$14:$F$64,RAB!$C$14:$C$64,C347)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SUMIFS(RAB!$F$14:$F$64,RAB!$C$14:$C$64,C348)</f>
        <v>35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SUMIFS(RAB!$F$14:$F$64,RAB!$C$14:$C$64,C349)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SUMIFS(RAB!$F$14:$F$64,RAB!$C$14:$C$64,C350)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SUMIFS(RAB!$F$14:$F$64,RAB!$C$14:$C$64,C351)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SUMIFS(RAB!$F$14:$F$64,RAB!$C$14:$C$64,C352)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SUMIFS(RAB!$F$14:$F$64,RAB!$C$14:$C$64,C353)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SUMIFS(RAB!$F$14:$F$64,RAB!$C$14:$C$64,C354)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SUMIFS(RAB!$F$14:$F$64,RAB!$C$14:$C$64,C355)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SUMIFS(RAB!$F$14:$F$64,RAB!$C$14:$C$64,C356)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SUMIFS(RAB!$F$14:$F$64,RAB!$C$14:$C$64,C357)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SUMIFS(RAB!$F$14:$F$64,RAB!$C$14:$C$64,C358)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SUMIFS(RAB!$F$14:$F$64,RAB!$C$14:$C$64,C359)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SUMIFS(RAB!$F$14:$F$64,RAB!$C$14:$C$64,C360)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SUMIFS(RAB!$F$14:$F$64,RAB!$C$14:$C$64,C361)</f>
        <v>51</v>
      </c>
      <c r="E361" s="24">
        <f t="shared" ca="1" si="23"/>
        <v>1</v>
      </c>
      <c r="F361" s="24">
        <f ca="1">IF(D361=0,0,SUM($E$223:E361))</f>
        <v>6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SUMIFS(RAB!$F$14:$F$64,RAB!$C$14:$C$64,C362)</f>
        <v>51</v>
      </c>
      <c r="E362" s="24">
        <f t="shared" ca="1" si="23"/>
        <v>1</v>
      </c>
      <c r="F362" s="24">
        <f ca="1">IF(D362=0,0,SUM($E$223:E362))</f>
        <v>7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SUMIFS(RAB!$F$14:$F$64,RAB!$C$14:$C$64,C363)</f>
        <v>51</v>
      </c>
      <c r="E363" s="24">
        <f t="shared" ca="1" si="23"/>
        <v>1</v>
      </c>
      <c r="F363" s="24">
        <f ca="1">IF(D363=0,0,SUM($E$223:E363))</f>
        <v>8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SUMIFS(RAB!$F$14:$F$64,RAB!$C$14:$C$64,C364)</f>
        <v>51</v>
      </c>
      <c r="E364" s="24">
        <f t="shared" ca="1" si="23"/>
        <v>1</v>
      </c>
      <c r="F364" s="24">
        <f ca="1">IF(D364=0,0,SUM($E$223:E364))</f>
        <v>9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SUMIFS(RAB!$F$14:$F$64,RAB!$C$14:$C$64,C365)</f>
        <v>51</v>
      </c>
      <c r="E365" s="24">
        <f t="shared" ca="1" si="23"/>
        <v>1</v>
      </c>
      <c r="F365" s="24">
        <f ca="1">IF(D365=0,0,SUM($E$223:E365))</f>
        <v>10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SUMIFS(RAB!$F$14:$F$64,RAB!$C$14:$C$64,C366)</f>
        <v>51</v>
      </c>
      <c r="E366" s="24">
        <f t="shared" ca="1" si="23"/>
        <v>1</v>
      </c>
      <c r="F366" s="24">
        <f ca="1">IF(D366=0,0,SUM($E$223:E366))</f>
        <v>11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SUMIFS(RAB!$F$14:$F$64,RAB!$C$14:$C$64,C367)</f>
        <v>51</v>
      </c>
      <c r="E367" s="24">
        <f t="shared" ca="1" si="23"/>
        <v>1</v>
      </c>
      <c r="F367" s="24">
        <f ca="1">IF(D367=0,0,SUM($E$223:E367))</f>
        <v>12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SUMIFS(RAB!$F$14:$F$64,RAB!$C$14:$C$64,C368)</f>
        <v>51</v>
      </c>
      <c r="E368" s="24">
        <f t="shared" ca="1" si="23"/>
        <v>1</v>
      </c>
      <c r="F368" s="24">
        <f ca="1">IF(D368=0,0,SUM($E$223:E368))</f>
        <v>13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SUMIFS(RAB!$F$14:$F$64,RAB!$C$14:$C$64,C369)</f>
        <v>51</v>
      </c>
      <c r="E369" s="24">
        <f t="shared" ca="1" si="23"/>
        <v>1</v>
      </c>
      <c r="F369" s="24">
        <f ca="1">IF(D369=0,0,SUM($E$223:E369))</f>
        <v>14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SUMIFS(RAB!$F$14:$F$64,RAB!$C$14:$C$64,C370)</f>
        <v>51</v>
      </c>
      <c r="E370" s="24">
        <f t="shared" ca="1" si="23"/>
        <v>1</v>
      </c>
      <c r="F370" s="24">
        <f ca="1">IF(D370=0,0,SUM($E$223:E370))</f>
        <v>15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SUMIFS(RAB!$F$14:$F$64,RAB!$C$14:$C$64,C371)</f>
        <v>51</v>
      </c>
      <c r="E371" s="24">
        <f t="shared" ca="1" si="23"/>
        <v>1</v>
      </c>
      <c r="F371" s="24">
        <f ca="1">IF(D371=0,0,SUM($E$223:E371))</f>
        <v>16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SUMIFS(RAB!$F$14:$F$64,RAB!$C$14:$C$64,C372)</f>
        <v>51</v>
      </c>
      <c r="E372" s="24">
        <f t="shared" ca="1" si="23"/>
        <v>1</v>
      </c>
      <c r="F372" s="24">
        <f ca="1">IF(D372=0,0,SUM($E$223:E372))</f>
        <v>17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SUMIFS(RAB!$F$14:$F$64,RAB!$C$14:$C$64,C373)</f>
        <v>51</v>
      </c>
      <c r="E373" s="24">
        <f t="shared" ca="1" si="23"/>
        <v>1</v>
      </c>
      <c r="F373" s="24">
        <f ca="1">IF(D373=0,0,SUM($E$223:E373))</f>
        <v>18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77" priority="5" operator="equal">
      <formula>0</formula>
    </cfRule>
  </conditionalFormatting>
  <conditionalFormatting sqref="C16:C165">
    <cfRule type="cellIs" dxfId="76" priority="4" stopIfTrue="1" operator="equal">
      <formula>0</formula>
    </cfRule>
  </conditionalFormatting>
  <conditionalFormatting sqref="C16:E165">
    <cfRule type="cellIs" dxfId="75" priority="1" operator="equal">
      <formula>0</formula>
    </cfRule>
  </conditionalFormatting>
  <conditionalFormatting sqref="D224:F373">
    <cfRule type="cellIs" dxfId="74" priority="8" operator="equal">
      <formula>0</formula>
    </cfRule>
  </conditionalFormatting>
  <conditionalFormatting sqref="E1:E3 G1:G115 E6:E15 H12:I12 N13 F14:F15 H14:K115 E166:K166 G166:G223 E167:F167 H167:K167">
    <cfRule type="cellIs" dxfId="73" priority="43" stopIfTrue="1" operator="equal">
      <formula>0</formula>
    </cfRule>
  </conditionalFormatting>
  <conditionalFormatting sqref="E171:E65536">
    <cfRule type="cellIs" dxfId="72" priority="9" stopIfTrue="1" operator="equal">
      <formula>0</formula>
    </cfRule>
  </conditionalFormatting>
  <conditionalFormatting sqref="G224">
    <cfRule type="cellIs" dxfId="71" priority="10" operator="equal">
      <formula>0</formula>
    </cfRule>
  </conditionalFormatting>
  <conditionalFormatting sqref="G225:G65536">
    <cfRule type="cellIs" dxfId="70" priority="14" stopIfTrue="1" operator="equal">
      <formula>0</formula>
    </cfRule>
  </conditionalFormatting>
  <conditionalFormatting sqref="R14:T166 G116:K165">
    <cfRule type="cellIs" dxfId="6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1"/>
    </row>
    <row r="4" spans="4:4" ht="57" customHeight="1">
      <c r="D4" s="361">
        <v>3</v>
      </c>
    </row>
    <row r="5" spans="4:4" ht="57" customHeight="1">
      <c r="D5" s="36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0" activePane="bottomRight" state="frozen"/>
      <selection activeCell="D209" sqref="D209"/>
      <selection pane="topRight" activeCell="D209" sqref="D209"/>
      <selection pane="bottomLeft" activeCell="D209" sqref="D209"/>
      <selection pane="bottomRight" activeCell="G134" sqref="G13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31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13</v>
      </c>
      <c r="C4" s="557" t="s">
        <v>982</v>
      </c>
      <c r="D4" s="557" t="s">
        <v>32</v>
      </c>
      <c r="E4" s="556" t="s">
        <v>33</v>
      </c>
      <c r="F4" s="108" t="s">
        <v>1571</v>
      </c>
      <c r="G4" s="108" t="s">
        <v>1570</v>
      </c>
      <c r="H4" s="554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82" t="s">
        <v>1570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1514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1515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1516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1517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1518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1519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1520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1521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1522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1523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1524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1525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1526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1527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1528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1529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1530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1531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1532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1533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1534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1535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1536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1537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1538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1539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1540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1541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1542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1543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1544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1545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1546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1547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1548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1549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1550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1551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1552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1553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1554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1555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1556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1557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1558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1559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1560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1561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1562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1563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1564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1565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4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4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1566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1567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1568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1569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5">
        <v>2740</v>
      </c>
      <c r="G1433" s="385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86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86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86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86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86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68" priority="138" operator="equal">
      <formula>0</formula>
    </cfRule>
  </conditionalFormatting>
  <conditionalFormatting sqref="B8:C135">
    <cfRule type="cellIs" dxfId="67" priority="51" operator="equal">
      <formula>0</formula>
    </cfRule>
  </conditionalFormatting>
  <conditionalFormatting sqref="B150:G1493">
    <cfRule type="cellIs" dxfId="66" priority="1" operator="equal">
      <formula>0</formula>
    </cfRule>
  </conditionalFormatting>
  <conditionalFormatting sqref="C143:G149">
    <cfRule type="cellIs" dxfId="65" priority="5" operator="equal">
      <formula>0</formula>
    </cfRule>
  </conditionalFormatting>
  <conditionalFormatting sqref="D9:G142">
    <cfRule type="cellIs" dxfId="64" priority="11" operator="equal">
      <formula>0</formula>
    </cfRule>
  </conditionalFormatting>
  <conditionalFormatting sqref="D1:IV5 A1:C7 D6:K6 H1455:IV1457 H1458:XFD1485 H1486:H1493 I1486:XFD1494 A1494:H1494 A1495:XFD65536">
    <cfRule type="cellIs" dxfId="63" priority="163" operator="equal">
      <formula>0</formula>
    </cfRule>
  </conditionalFormatting>
  <conditionalFormatting sqref="D7:IV8 C136:C142 B136:B149">
    <cfRule type="cellIs" dxfId="62" priority="62" operator="equal">
      <formula>0</formula>
    </cfRule>
  </conditionalFormatting>
  <conditionalFormatting sqref="H9:H1418">
    <cfRule type="cellIs" dxfId="61" priority="129" operator="equal">
      <formula>0</formula>
    </cfRule>
  </conditionalFormatting>
  <conditionalFormatting sqref="H1419:I1454">
    <cfRule type="cellIs" dxfId="60" priority="128" operator="equal">
      <formula>0</formula>
    </cfRule>
  </conditionalFormatting>
  <conditionalFormatting sqref="I108:I1418">
    <cfRule type="cellIs" dxfId="59" priority="125" operator="equal">
      <formula>0</formula>
    </cfRule>
  </conditionalFormatting>
  <conditionalFormatting sqref="J108:IV1454">
    <cfRule type="cellIs" dxfId="58" priority="139" operator="equal">
      <formula>0</formula>
    </cfRule>
  </conditionalFormatting>
  <conditionalFormatting sqref="M6:IV6">
    <cfRule type="cellIs" dxfId="5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K12" sqref="K12:L12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2" t="s">
        <v>1425</v>
      </c>
      <c r="C2" s="562"/>
      <c r="D2" s="562"/>
      <c r="E2" s="562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67" t="s">
        <v>1499</v>
      </c>
      <c r="C4" s="568"/>
      <c r="D4" s="568"/>
      <c r="E4" s="569"/>
      <c r="F4" s="343"/>
      <c r="G4" s="343"/>
      <c r="H4" s="344"/>
      <c r="I4" s="594" t="s">
        <v>1500</v>
      </c>
      <c r="J4" s="595"/>
      <c r="K4" s="595"/>
      <c r="L4" s="596"/>
    </row>
    <row r="5" spans="1:12" ht="34.5" customHeight="1">
      <c r="A5" s="193"/>
      <c r="B5" s="346" t="s">
        <v>1349</v>
      </c>
      <c r="C5" s="200" t="s">
        <v>9</v>
      </c>
      <c r="D5" s="563" t="str">
        <f>DATA!D14</f>
        <v>TSEL_TBG_GR0786 PABRIK SEMEN GROBOGAN</v>
      </c>
      <c r="E5" s="564"/>
      <c r="F5" s="197"/>
      <c r="G5" s="197"/>
      <c r="I5" s="347" t="s">
        <v>1349</v>
      </c>
      <c r="J5" s="200" t="s">
        <v>9</v>
      </c>
      <c r="K5" s="597" t="str">
        <f>D5</f>
        <v>TSEL_TBG_GR0786 PABRIK SEMEN GROBOGAN</v>
      </c>
      <c r="L5" s="598"/>
    </row>
    <row r="6" spans="1:12" ht="31.5" customHeight="1">
      <c r="A6" s="193"/>
      <c r="B6" s="346" t="s">
        <v>1496</v>
      </c>
      <c r="C6" s="200" t="s">
        <v>9</v>
      </c>
      <c r="D6" s="572">
        <f>DATA!D17*1000</f>
        <v>0</v>
      </c>
      <c r="E6" s="573"/>
      <c r="F6" s="197"/>
      <c r="G6" s="197"/>
      <c r="I6" s="347" t="s">
        <v>1497</v>
      </c>
      <c r="J6" s="200" t="s">
        <v>9</v>
      </c>
      <c r="K6" s="599">
        <f>DATA!D20*1000</f>
        <v>11000</v>
      </c>
      <c r="L6" s="600"/>
    </row>
    <row r="7" spans="1:12" ht="30.75" customHeight="1">
      <c r="A7" s="193"/>
      <c r="B7" s="346" t="s">
        <v>1411</v>
      </c>
      <c r="C7" s="200" t="s">
        <v>9</v>
      </c>
      <c r="D7" s="570">
        <f>DATA!D18</f>
        <v>1</v>
      </c>
      <c r="E7" s="571"/>
      <c r="F7" s="345" t="s">
        <v>1424</v>
      </c>
      <c r="I7" s="347" t="s">
        <v>1411</v>
      </c>
      <c r="J7" s="200" t="s">
        <v>9</v>
      </c>
      <c r="K7" s="601">
        <f>DATA!D21</f>
        <v>1</v>
      </c>
      <c r="L7" s="602"/>
    </row>
    <row r="8" spans="1:12" ht="51" customHeight="1">
      <c r="A8" s="193"/>
      <c r="B8" s="346" t="s">
        <v>1412</v>
      </c>
      <c r="C8" s="200" t="s">
        <v>9</v>
      </c>
      <c r="D8" s="570">
        <f>DATA!D19</f>
        <v>220</v>
      </c>
      <c r="E8" s="571"/>
      <c r="F8" s="345" t="s">
        <v>1424</v>
      </c>
      <c r="G8" s="340">
        <v>220</v>
      </c>
      <c r="I8" s="347" t="s">
        <v>1412</v>
      </c>
      <c r="J8" s="200" t="s">
        <v>9</v>
      </c>
      <c r="K8" s="601">
        <f>DATA!D22</f>
        <v>220</v>
      </c>
      <c r="L8" s="602"/>
    </row>
    <row r="9" spans="1:12" ht="30" customHeight="1" thickBot="1">
      <c r="A9" s="193"/>
      <c r="B9" s="352" t="s">
        <v>1508</v>
      </c>
      <c r="C9" s="342" t="s">
        <v>9</v>
      </c>
      <c r="D9" s="565">
        <f>IF(D7=1,D6/(380/3^0.5),(D6/(380*3^0.5)))</f>
        <v>0</v>
      </c>
      <c r="E9" s="566"/>
      <c r="F9" s="196"/>
      <c r="G9" s="341">
        <v>380</v>
      </c>
      <c r="I9" s="353" t="s">
        <v>1508</v>
      </c>
      <c r="J9" s="342" t="s">
        <v>9</v>
      </c>
      <c r="K9" s="605">
        <f>IF(K7=1,K6/(380/3^0.5),(K6/(380*3^0.5)))</f>
        <v>50.138312850678027</v>
      </c>
      <c r="L9" s="606"/>
    </row>
    <row r="10" spans="1:12" ht="24.75" customHeight="1">
      <c r="B10" s="354"/>
      <c r="C10" s="351"/>
      <c r="D10" s="355"/>
      <c r="E10" s="355"/>
      <c r="F10" s="196"/>
      <c r="G10" s="341"/>
      <c r="I10" s="354"/>
      <c r="J10" s="351"/>
      <c r="K10" s="355"/>
      <c r="L10" s="355"/>
    </row>
    <row r="11" spans="1:12" ht="16.5" thickBot="1">
      <c r="B11" s="348" t="s">
        <v>1509</v>
      </c>
      <c r="I11" s="348" t="s">
        <v>1503</v>
      </c>
    </row>
    <row r="12" spans="1:12" ht="34.5" customHeight="1">
      <c r="A12" s="193"/>
      <c r="B12" s="376" t="s">
        <v>1501</v>
      </c>
      <c r="C12" s="370" t="s">
        <v>9</v>
      </c>
      <c r="D12" s="574" t="s">
        <v>1622</v>
      </c>
      <c r="E12" s="575"/>
      <c r="F12" s="197"/>
      <c r="G12" s="197"/>
      <c r="I12" s="369" t="s">
        <v>1501</v>
      </c>
      <c r="J12" s="370" t="s">
        <v>9</v>
      </c>
      <c r="K12" s="607" t="s">
        <v>1622</v>
      </c>
      <c r="L12" s="608"/>
    </row>
    <row r="13" spans="1:12" ht="31.5" customHeight="1">
      <c r="A13" s="193"/>
      <c r="B13" s="377" t="s">
        <v>1350</v>
      </c>
      <c r="C13" s="357" t="s">
        <v>9</v>
      </c>
      <c r="D13" s="578" t="s">
        <v>1623</v>
      </c>
      <c r="E13" s="579"/>
      <c r="F13" s="197"/>
      <c r="G13" s="197"/>
      <c r="I13" s="371" t="s">
        <v>1350</v>
      </c>
      <c r="J13" s="357" t="s">
        <v>9</v>
      </c>
      <c r="K13" s="603" t="s">
        <v>1623</v>
      </c>
      <c r="L13" s="604"/>
    </row>
    <row r="14" spans="1:12" ht="30.75" customHeight="1">
      <c r="A14" s="193"/>
      <c r="B14" s="377" t="s">
        <v>1502</v>
      </c>
      <c r="C14" s="357" t="s">
        <v>9</v>
      </c>
      <c r="D14" s="586">
        <v>160</v>
      </c>
      <c r="E14" s="587"/>
      <c r="F14" s="345" t="s">
        <v>1424</v>
      </c>
      <c r="G14" s="349">
        <v>50</v>
      </c>
      <c r="I14" s="371" t="s">
        <v>1502</v>
      </c>
      <c r="J14" s="357" t="s">
        <v>9</v>
      </c>
      <c r="K14" s="588">
        <v>250</v>
      </c>
      <c r="L14" s="589"/>
    </row>
    <row r="15" spans="1:12" ht="57" customHeight="1">
      <c r="A15" s="193"/>
      <c r="B15" s="377" t="s">
        <v>1411</v>
      </c>
      <c r="C15" s="357" t="s">
        <v>9</v>
      </c>
      <c r="D15" s="363">
        <v>3</v>
      </c>
      <c r="E15" s="372"/>
      <c r="F15" s="345" t="s">
        <v>1424</v>
      </c>
      <c r="G15" s="349">
        <v>100</v>
      </c>
      <c r="I15" s="371" t="s">
        <v>1411</v>
      </c>
      <c r="J15" s="357" t="s">
        <v>9</v>
      </c>
      <c r="K15" s="363">
        <v>3</v>
      </c>
      <c r="L15" s="372"/>
    </row>
    <row r="16" spans="1:12" ht="44.25" customHeight="1">
      <c r="A16" s="193"/>
      <c r="B16" s="377" t="s">
        <v>1512</v>
      </c>
      <c r="C16" s="357"/>
      <c r="D16" s="590">
        <v>54</v>
      </c>
      <c r="E16" s="591"/>
      <c r="F16" s="345"/>
      <c r="G16" s="349">
        <v>160</v>
      </c>
      <c r="I16" s="371" t="s">
        <v>1504</v>
      </c>
      <c r="J16" s="357" t="s">
        <v>9</v>
      </c>
      <c r="K16" s="592">
        <f>K9</f>
        <v>50.138312850678027</v>
      </c>
      <c r="L16" s="593"/>
    </row>
    <row r="17" spans="1:12" ht="34.5" customHeight="1">
      <c r="A17" s="193"/>
      <c r="B17" s="377" t="s">
        <v>1505</v>
      </c>
      <c r="C17" s="357" t="s">
        <v>9</v>
      </c>
      <c r="D17" s="580">
        <f>IF(D15=1,D14/(20/3^0.5),(D14/(20*3^0.5)))</f>
        <v>4.6188021535170067</v>
      </c>
      <c r="E17" s="581"/>
      <c r="F17" s="345" t="s">
        <v>1424</v>
      </c>
      <c r="G17" s="350">
        <v>200</v>
      </c>
      <c r="I17" s="371" t="s">
        <v>1505</v>
      </c>
      <c r="J17" s="357" t="s">
        <v>9</v>
      </c>
      <c r="K17" s="584">
        <f>IF(K15=1,K14/(20/3^0.5),(K14/(20*3^0.5)))</f>
        <v>7.2168783648703227</v>
      </c>
      <c r="L17" s="585"/>
    </row>
    <row r="18" spans="1:12" ht="34.5" customHeight="1">
      <c r="A18" s="193"/>
      <c r="B18" s="377" t="s">
        <v>1506</v>
      </c>
      <c r="C18" s="357" t="s">
        <v>9</v>
      </c>
      <c r="D18" s="580">
        <f>IF(D15=1,D14/(380/3^0.5),(D14/(380*3^0.5)))*1000</f>
        <v>243.0948501851056</v>
      </c>
      <c r="E18" s="581"/>
      <c r="F18" s="345" t="s">
        <v>1424</v>
      </c>
      <c r="G18" s="350">
        <v>250</v>
      </c>
      <c r="I18" s="371" t="s">
        <v>1506</v>
      </c>
      <c r="J18" s="357" t="s">
        <v>9</v>
      </c>
      <c r="K18" s="584">
        <f>IF(K15=1,K14/(380/3^0.5),(K14/(380*3^0.5)))*1000</f>
        <v>379.83570341422751</v>
      </c>
      <c r="L18" s="585"/>
    </row>
    <row r="19" spans="1:12" ht="30" customHeight="1">
      <c r="A19" s="193"/>
      <c r="B19" s="378" t="s">
        <v>1498</v>
      </c>
      <c r="C19" s="356" t="s">
        <v>9</v>
      </c>
      <c r="D19" s="580" t="e">
        <f>IF(D15=1,D13/(380/3^0.5),(D13/(380*3^0.5)))</f>
        <v>#VALUE!</v>
      </c>
      <c r="E19" s="581"/>
      <c r="F19" s="196"/>
      <c r="G19" s="341"/>
      <c r="I19" s="373" t="s">
        <v>1498</v>
      </c>
      <c r="J19" s="356" t="s">
        <v>9</v>
      </c>
      <c r="K19" s="584" t="e">
        <f>IF(K15=1,K13/(380/3^0.5),(K13/(380*3^0.5)))</f>
        <v>#VALUE!</v>
      </c>
      <c r="L19" s="585"/>
    </row>
    <row r="20" spans="1:12" ht="30" customHeight="1" thickBot="1">
      <c r="A20" s="193"/>
      <c r="B20" s="379" t="s">
        <v>1507</v>
      </c>
      <c r="C20" s="375" t="s">
        <v>9</v>
      </c>
      <c r="D20" s="576">
        <f>D16/D18</f>
        <v>0.2221355160707085</v>
      </c>
      <c r="E20" s="577"/>
      <c r="F20" s="196"/>
      <c r="G20" s="341"/>
      <c r="I20" s="374" t="s">
        <v>1498</v>
      </c>
      <c r="J20" s="375" t="s">
        <v>9</v>
      </c>
      <c r="K20" s="582">
        <f>K16/K18</f>
        <v>0.13199999999999998</v>
      </c>
      <c r="L20" s="583"/>
    </row>
    <row r="21" spans="1:12" ht="9.75" customHeight="1">
      <c r="A21" s="193"/>
      <c r="B21" s="364" t="s">
        <v>1507</v>
      </c>
      <c r="C21" s="365" t="s">
        <v>9</v>
      </c>
      <c r="D21" s="561">
        <v>1</v>
      </c>
      <c r="E21" s="561"/>
      <c r="F21" s="366"/>
      <c r="G21" s="367"/>
      <c r="H21" s="368"/>
      <c r="I21" s="364" t="s">
        <v>1498</v>
      </c>
      <c r="J21" s="365" t="s">
        <v>9</v>
      </c>
      <c r="K21" s="561">
        <v>1</v>
      </c>
      <c r="L21" s="561"/>
    </row>
    <row r="22" spans="1:12" ht="6.75" customHeight="1">
      <c r="B22" s="354"/>
      <c r="C22" s="351"/>
      <c r="D22" s="362"/>
      <c r="E22" s="362"/>
      <c r="F22" s="196"/>
      <c r="G22" s="341"/>
      <c r="J22" s="351"/>
      <c r="K22" s="362"/>
      <c r="L22" s="362"/>
    </row>
    <row r="23" spans="1:12" ht="15.75" thickBot="1"/>
    <row r="24" spans="1:12" ht="200.25" customHeight="1" thickBot="1">
      <c r="B24" s="558"/>
      <c r="C24" s="559"/>
      <c r="D24" s="559"/>
      <c r="E24" s="560"/>
      <c r="I24" s="558"/>
      <c r="J24" s="559"/>
      <c r="K24" s="559"/>
      <c r="L24" s="560"/>
    </row>
    <row r="26" spans="1:12">
      <c r="D26" s="359"/>
    </row>
    <row r="27" spans="1:12">
      <c r="D27" s="36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56" priority="5" stopIfTrue="1" operator="greaterThan">
      <formula>0.89</formula>
    </cfRule>
    <cfRule type="cellIs" dxfId="5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12" zoomScaleNormal="100" workbookViewId="0">
      <selection activeCell="D30" sqref="D30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09"/>
      <c r="C1" s="609"/>
      <c r="D1" s="609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87">
        <v>1084.1250458865841</v>
      </c>
      <c r="F5" s="383" t="s">
        <v>1572</v>
      </c>
      <c r="K5" s="382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3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11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10307000</v>
      </c>
    </row>
    <row r="10" spans="2:11" ht="20.100000000000001" customHeight="1">
      <c r="B10" s="214" t="s">
        <v>1417</v>
      </c>
      <c r="C10" s="215" t="s">
        <v>9</v>
      </c>
      <c r="D10" s="221">
        <f ca="1">RAB!K70</f>
        <v>35496749.856750004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709934.99713500007</v>
      </c>
    </row>
    <row r="12" spans="2:11" ht="9" customHeight="1">
      <c r="B12" s="610"/>
      <c r="C12" s="610"/>
      <c r="D12" s="610"/>
    </row>
    <row r="13" spans="2:11" ht="15.75" customHeight="1">
      <c r="B13" s="222"/>
      <c r="C13" s="222"/>
      <c r="D13" s="222"/>
    </row>
    <row r="14" spans="2:11" ht="46.5" customHeight="1">
      <c r="B14" s="330" t="s">
        <v>1349</v>
      </c>
      <c r="C14" s="331" t="s">
        <v>9</v>
      </c>
      <c r="D14" s="336" t="s">
        <v>1624</v>
      </c>
      <c r="E14" s="223" t="s">
        <v>1424</v>
      </c>
    </row>
    <row r="15" spans="2:11" ht="20.100000000000001" customHeight="1">
      <c r="B15" s="332" t="s">
        <v>1418</v>
      </c>
      <c r="C15" s="333" t="s">
        <v>9</v>
      </c>
      <c r="D15" s="337"/>
      <c r="E15" s="223" t="s">
        <v>1424</v>
      </c>
    </row>
    <row r="16" spans="2:11" ht="20.100000000000001" customHeight="1">
      <c r="B16" s="332" t="s">
        <v>1419</v>
      </c>
      <c r="C16" s="333" t="s">
        <v>9</v>
      </c>
      <c r="D16" s="337" t="s">
        <v>1422</v>
      </c>
      <c r="E16" s="223" t="s">
        <v>1424</v>
      </c>
    </row>
    <row r="17" spans="2:5" ht="20.100000000000001" customHeight="1">
      <c r="B17" s="332" t="s">
        <v>1420</v>
      </c>
      <c r="C17" s="333" t="s">
        <v>9</v>
      </c>
      <c r="D17" s="338">
        <v>0</v>
      </c>
      <c r="E17" s="223" t="s">
        <v>1424</v>
      </c>
    </row>
    <row r="18" spans="2:5" ht="20.100000000000001" hidden="1" customHeight="1">
      <c r="B18" s="332" t="s">
        <v>1510</v>
      </c>
      <c r="C18" s="333"/>
      <c r="D18" s="338">
        <f>IF((D17&lt;=11),1,3)</f>
        <v>1</v>
      </c>
      <c r="E18" s="223"/>
    </row>
    <row r="19" spans="2:5" ht="20.100000000000001" hidden="1" customHeight="1">
      <c r="B19" s="332" t="s">
        <v>1511</v>
      </c>
      <c r="C19" s="333"/>
      <c r="D19" s="338">
        <f>IF((D17&lt;=11),220,380)</f>
        <v>220</v>
      </c>
      <c r="E19" s="223"/>
    </row>
    <row r="20" spans="2:5" ht="20.100000000000001" customHeight="1">
      <c r="B20" s="332" t="s">
        <v>1421</v>
      </c>
      <c r="C20" s="333" t="s">
        <v>9</v>
      </c>
      <c r="D20" s="338">
        <v>11</v>
      </c>
      <c r="E20" s="223" t="s">
        <v>1424</v>
      </c>
    </row>
    <row r="21" spans="2:5" ht="20.100000000000001" hidden="1" customHeight="1">
      <c r="B21" s="332" t="s">
        <v>1510</v>
      </c>
      <c r="C21" s="333"/>
      <c r="D21" s="338">
        <f>IF((D20&lt;=11),1,3)</f>
        <v>1</v>
      </c>
      <c r="E21" s="223"/>
    </row>
    <row r="22" spans="2:5" ht="20.100000000000001" hidden="1" customHeight="1">
      <c r="B22" s="332" t="s">
        <v>1511</v>
      </c>
      <c r="C22" s="333"/>
      <c r="D22" s="338">
        <f>IF((D20&lt;=11),220,380)</f>
        <v>220</v>
      </c>
      <c r="E22" s="223"/>
    </row>
    <row r="23" spans="2:5" ht="20.100000000000001" customHeight="1">
      <c r="B23" s="332" t="s">
        <v>1323</v>
      </c>
      <c r="C23" s="333" t="s">
        <v>9</v>
      </c>
      <c r="D23" s="337">
        <v>1444.7</v>
      </c>
      <c r="E23" s="223" t="s">
        <v>1424</v>
      </c>
    </row>
    <row r="24" spans="2:5" ht="20.100000000000001" customHeight="1">
      <c r="B24" s="332" t="s">
        <v>1324</v>
      </c>
      <c r="C24" s="333" t="s">
        <v>9</v>
      </c>
      <c r="D24" s="337">
        <v>1444.7</v>
      </c>
      <c r="E24" s="223" t="s">
        <v>1424</v>
      </c>
    </row>
    <row r="25" spans="2:5" ht="20.100000000000001" customHeight="1">
      <c r="B25" s="332" t="s">
        <v>1423</v>
      </c>
      <c r="C25" s="333" t="s">
        <v>9</v>
      </c>
      <c r="D25" s="338">
        <v>937</v>
      </c>
      <c r="E25" s="223" t="s">
        <v>1424</v>
      </c>
    </row>
    <row r="26" spans="2:5" ht="20.100000000000001" customHeight="1">
      <c r="B26" s="334" t="s">
        <v>1325</v>
      </c>
      <c r="C26" s="335" t="s">
        <v>9</v>
      </c>
      <c r="D26" s="339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31" activePane="bottomLeft" state="frozen"/>
      <selection activeCell="H1093" sqref="H1093"/>
      <selection pane="bottomLeft" activeCell="N1" sqref="N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5703125" style="225" bestFit="1" customWidth="1"/>
    <col min="9" max="9" width="14.140625" style="225" bestFit="1" customWidth="1"/>
    <col min="10" max="10" width="13.85546875" style="225" bestFit="1" customWidth="1"/>
    <col min="11" max="11" width="15.5703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11" t="s">
        <v>1327</v>
      </c>
      <c r="C3" s="611"/>
      <c r="D3" s="611"/>
      <c r="E3" s="611"/>
      <c r="F3" s="228" t="str">
        <f>DATA!D14</f>
        <v>TSEL_TBG_GR0786 PABRIK SEMEN GROBOGAN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2" t="s">
        <v>1319</v>
      </c>
      <c r="C5" s="612" t="s">
        <v>1328</v>
      </c>
      <c r="D5" s="613" t="s">
        <v>1329</v>
      </c>
      <c r="E5" s="613" t="s">
        <v>1330</v>
      </c>
      <c r="F5" s="612" t="s">
        <v>1331</v>
      </c>
      <c r="G5" s="612"/>
      <c r="H5" s="612"/>
      <c r="I5" s="612"/>
      <c r="J5" s="612"/>
      <c r="K5" s="612" t="s">
        <v>1332</v>
      </c>
      <c r="L5" s="612"/>
      <c r="M5" s="230"/>
      <c r="N5" s="616" t="s">
        <v>1333</v>
      </c>
      <c r="O5" s="613" t="s">
        <v>1334</v>
      </c>
      <c r="P5" s="613" t="s">
        <v>1335</v>
      </c>
      <c r="Q5" s="613" t="s">
        <v>1336</v>
      </c>
      <c r="R5" s="231"/>
      <c r="S5" s="232"/>
      <c r="T5" s="614" t="s">
        <v>1337</v>
      </c>
      <c r="U5" s="233"/>
    </row>
    <row r="6" spans="1:21" ht="20.100000000000001" customHeight="1">
      <c r="B6" s="612"/>
      <c r="C6" s="612"/>
      <c r="D6" s="612"/>
      <c r="E6" s="612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17"/>
      <c r="O6" s="612"/>
      <c r="P6" s="612"/>
      <c r="Q6" s="612"/>
      <c r="R6" s="231"/>
      <c r="S6" s="232"/>
      <c r="T6" s="612"/>
      <c r="U6" s="235"/>
    </row>
    <row r="7" spans="1:21" ht="20.100000000000001" customHeight="1">
      <c r="A7" s="236">
        <v>0</v>
      </c>
      <c r="B7" s="237">
        <v>2023</v>
      </c>
      <c r="C7" s="380">
        <f>DATA!D8*DATA!D26*8</f>
        <v>3520</v>
      </c>
      <c r="D7" s="239">
        <f>C7*4/24</f>
        <v>586.66666666666663</v>
      </c>
      <c r="E7" s="239">
        <f>C7-D7</f>
        <v>2933.3333333333335</v>
      </c>
      <c r="F7" s="240">
        <f ca="1">DATA!D10/1000000</f>
        <v>35.496749856750007</v>
      </c>
      <c r="G7" s="241">
        <f ca="1">DATA!$D$11/1000000</f>
        <v>0.70993499713500008</v>
      </c>
      <c r="H7" s="241">
        <f>C7*DATA!$D$5/1000000</f>
        <v>3.816120161520776</v>
      </c>
      <c r="I7" s="241">
        <f>(C7*DATA!$D$5*DATA!$D$7)/1000000</f>
        <v>8.5862703634217455E-2</v>
      </c>
      <c r="J7" s="239">
        <f ca="1">SUM(F7:I7)</f>
        <v>40.108667719040007</v>
      </c>
      <c r="K7" s="242">
        <f>DATA!D9/1000000</f>
        <v>10.307</v>
      </c>
      <c r="L7" s="239">
        <f>((D7*DATA!$D$23)/1000000)+((E7*DATA!$D$24)/1000000)</f>
        <v>5.0853440000000001</v>
      </c>
      <c r="M7" s="239">
        <f>K7+L7</f>
        <v>15.392344000000001</v>
      </c>
      <c r="N7" s="239">
        <f ca="1">M7-J7</f>
        <v>-24.716323719040005</v>
      </c>
      <c r="O7" s="237">
        <v>1</v>
      </c>
      <c r="P7" s="239">
        <f ca="1">O7*N7</f>
        <v>-24.716323719040005</v>
      </c>
      <c r="Q7" s="239">
        <f ca="1">P7</f>
        <v>-24.716323719040005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5280</v>
      </c>
      <c r="D8" s="239">
        <f>C8*4/24</f>
        <v>880</v>
      </c>
      <c r="E8" s="239">
        <f t="shared" ref="E8:E32" si="0">C8-D8</f>
        <v>4400</v>
      </c>
      <c r="F8" s="237"/>
      <c r="G8" s="241">
        <f ca="1">DATA!$D$11/1000000</f>
        <v>0.70993499713500008</v>
      </c>
      <c r="H8" s="241">
        <f>C8*DATA!$D$5/1000000</f>
        <v>5.7241802422811636</v>
      </c>
      <c r="I8" s="241">
        <f>(C8*DATA!$D$5*DATA!$D$7)/1000000</f>
        <v>0.12879405545132619</v>
      </c>
      <c r="J8" s="239">
        <f t="shared" ref="J8:J32" ca="1" si="1">SUM(F8:I8)</f>
        <v>6.5629092948674899</v>
      </c>
      <c r="K8" s="244"/>
      <c r="L8" s="239">
        <f>((D8*DATA!$D$23)/1000000)+((E8*DATA!$D$24)/1000000)</f>
        <v>7.6280159999999997</v>
      </c>
      <c r="M8" s="239">
        <f t="shared" ref="M8:M32" si="2">K8+L8</f>
        <v>7.6280159999999997</v>
      </c>
      <c r="N8" s="239">
        <f ca="1">M8-J8</f>
        <v>1.0651067051325098</v>
      </c>
      <c r="O8" s="238">
        <f>1/(1+'[91]Asumsi I'!$C$3)^(KKF!A8)</f>
        <v>0.89285714285714279</v>
      </c>
      <c r="P8" s="239">
        <f ca="1">O8*N8</f>
        <v>0.95098812958259804</v>
      </c>
      <c r="Q8" s="239">
        <f ca="1">Q7+P8</f>
        <v>-23.765335589457408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5280</v>
      </c>
      <c r="D9" s="239">
        <f t="shared" ref="D9:D32" si="5">C9*4/24</f>
        <v>880</v>
      </c>
      <c r="E9" s="239">
        <f t="shared" si="0"/>
        <v>4400</v>
      </c>
      <c r="F9" s="237"/>
      <c r="G9" s="241">
        <f ca="1">DATA!$D$11/1000000</f>
        <v>0.70993499713500008</v>
      </c>
      <c r="H9" s="241">
        <f>C9*DATA!$D$5/1000000</f>
        <v>5.7241802422811636</v>
      </c>
      <c r="I9" s="241">
        <f>(C9*DATA!$D$5*DATA!$D$7)/1000000</f>
        <v>0.12879405545132619</v>
      </c>
      <c r="J9" s="239">
        <f t="shared" ca="1" si="1"/>
        <v>6.5629092948674899</v>
      </c>
      <c r="K9" s="239"/>
      <c r="L9" s="239">
        <f>((D9*DATA!$D$23)/1000000)+((E9*DATA!$D$24)/1000000)</f>
        <v>7.6280159999999997</v>
      </c>
      <c r="M9" s="239">
        <f t="shared" si="2"/>
        <v>7.6280159999999997</v>
      </c>
      <c r="N9" s="239">
        <f t="shared" ref="N9:N32" ca="1" si="6">M9-J9</f>
        <v>1.0651067051325098</v>
      </c>
      <c r="O9" s="245">
        <f>1/(1+'[91]Asumsi I'!$C$3)^(KKF!A9)</f>
        <v>0.79719387755102034</v>
      </c>
      <c r="P9" s="239">
        <f t="shared" ref="P9:P32" ca="1" si="7">O9*N9</f>
        <v>0.84909654427017678</v>
      </c>
      <c r="Q9" s="239">
        <f ca="1">Q8+P9</f>
        <v>-22.916239045187233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5280</v>
      </c>
      <c r="D10" s="239">
        <f t="shared" si="5"/>
        <v>880</v>
      </c>
      <c r="E10" s="239">
        <f t="shared" si="0"/>
        <v>4400</v>
      </c>
      <c r="F10" s="237"/>
      <c r="G10" s="241">
        <f ca="1">DATA!$D$11/1000000</f>
        <v>0.70993499713500008</v>
      </c>
      <c r="H10" s="241">
        <f>C10*DATA!$D$5/1000000</f>
        <v>5.7241802422811636</v>
      </c>
      <c r="I10" s="241">
        <f>(C10*DATA!$D$5*DATA!$D$7)/1000000</f>
        <v>0.12879405545132619</v>
      </c>
      <c r="J10" s="239">
        <f t="shared" ca="1" si="1"/>
        <v>6.5629092948674899</v>
      </c>
      <c r="K10" s="237"/>
      <c r="L10" s="239">
        <f>((D10*DATA!$D$23)/1000000)+((E10*DATA!$D$24)/1000000)</f>
        <v>7.6280159999999997</v>
      </c>
      <c r="M10" s="239">
        <f t="shared" si="2"/>
        <v>7.6280159999999997</v>
      </c>
      <c r="N10" s="239">
        <f t="shared" ca="1" si="6"/>
        <v>1.0651067051325098</v>
      </c>
      <c r="O10" s="238">
        <f>1/(1+'[91]Asumsi I'!$C$3)^(KKF!A10)</f>
        <v>0.71178024781341087</v>
      </c>
      <c r="P10" s="239">
        <f t="shared" ca="1" si="7"/>
        <v>0.75812191452694333</v>
      </c>
      <c r="Q10" s="239">
        <f t="shared" ref="Q10:Q30" ca="1" si="9">Q9+P10</f>
        <v>-22.15811713066029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5280</v>
      </c>
      <c r="D11" s="239">
        <f t="shared" si="5"/>
        <v>880</v>
      </c>
      <c r="E11" s="239">
        <f t="shared" si="0"/>
        <v>4400</v>
      </c>
      <c r="F11" s="237"/>
      <c r="G11" s="241">
        <f ca="1">DATA!$D$11/1000000</f>
        <v>0.70993499713500008</v>
      </c>
      <c r="H11" s="241">
        <f>C11*DATA!$D$5/1000000</f>
        <v>5.7241802422811636</v>
      </c>
      <c r="I11" s="241">
        <f>(C11*DATA!$D$5*DATA!$D$7)/1000000</f>
        <v>0.12879405545132619</v>
      </c>
      <c r="J11" s="239">
        <f t="shared" ca="1" si="1"/>
        <v>6.5629092948674899</v>
      </c>
      <c r="K11" s="237"/>
      <c r="L11" s="239">
        <f>((D11*DATA!$D$23)/1000000)+((E11*DATA!$D$24)/1000000)</f>
        <v>7.6280159999999997</v>
      </c>
      <c r="M11" s="239">
        <f t="shared" si="2"/>
        <v>7.6280159999999997</v>
      </c>
      <c r="N11" s="239">
        <f t="shared" ca="1" si="6"/>
        <v>1.0651067051325098</v>
      </c>
      <c r="O11" s="238">
        <f>1/(1+'[91]Asumsi I'!$C$3)^(KKF!A11)</f>
        <v>0.63551807840483121</v>
      </c>
      <c r="P11" s="239">
        <f t="shared" ca="1" si="7"/>
        <v>0.67689456654191382</v>
      </c>
      <c r="Q11" s="239">
        <f t="shared" ca="1" si="9"/>
        <v>-21.481222564118376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5280</v>
      </c>
      <c r="D12" s="239">
        <f t="shared" si="5"/>
        <v>880</v>
      </c>
      <c r="E12" s="239">
        <f t="shared" si="0"/>
        <v>4400</v>
      </c>
      <c r="F12" s="237"/>
      <c r="G12" s="241">
        <f ca="1">DATA!$D$11/1000000</f>
        <v>0.70993499713500008</v>
      </c>
      <c r="H12" s="241">
        <f>C12*DATA!$D$5/1000000</f>
        <v>5.7241802422811636</v>
      </c>
      <c r="I12" s="241">
        <f>(C12*DATA!$D$5*DATA!$D$7)/1000000</f>
        <v>0.12879405545132619</v>
      </c>
      <c r="J12" s="239">
        <f t="shared" ca="1" si="1"/>
        <v>6.5629092948674899</v>
      </c>
      <c r="K12" s="237"/>
      <c r="L12" s="239">
        <f>((D12*DATA!$D$23)/1000000)+((E12*DATA!$D$24)/1000000)</f>
        <v>7.6280159999999997</v>
      </c>
      <c r="M12" s="239">
        <f t="shared" si="2"/>
        <v>7.6280159999999997</v>
      </c>
      <c r="N12" s="239">
        <f t="shared" ca="1" si="6"/>
        <v>1.0651067051325098</v>
      </c>
      <c r="O12" s="238">
        <f>1/(1+'[91]Asumsi I'!$C$3)^(KKF!A12)</f>
        <v>0.56742685571859919</v>
      </c>
      <c r="P12" s="239">
        <f t="shared" ca="1" si="7"/>
        <v>0.60437014869813721</v>
      </c>
      <c r="Q12" s="239">
        <f t="shared" ca="1" si="9"/>
        <v>-20.876852415420238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5280</v>
      </c>
      <c r="D13" s="239">
        <f t="shared" si="5"/>
        <v>880</v>
      </c>
      <c r="E13" s="239">
        <f t="shared" si="0"/>
        <v>4400</v>
      </c>
      <c r="F13" s="237"/>
      <c r="G13" s="241">
        <f ca="1">DATA!$D$11/1000000</f>
        <v>0.70993499713500008</v>
      </c>
      <c r="H13" s="241">
        <f>C13*DATA!$D$5/1000000</f>
        <v>5.7241802422811636</v>
      </c>
      <c r="I13" s="241">
        <f>(C13*DATA!$D$5*DATA!$D$7)/1000000</f>
        <v>0.12879405545132619</v>
      </c>
      <c r="J13" s="239">
        <f t="shared" ca="1" si="1"/>
        <v>6.5629092948674899</v>
      </c>
      <c r="K13" s="237"/>
      <c r="L13" s="239">
        <f>((D13*DATA!$D$23)/1000000)+((E13*DATA!$D$24)/1000000)</f>
        <v>7.6280159999999997</v>
      </c>
      <c r="M13" s="239">
        <f t="shared" si="2"/>
        <v>7.6280159999999997</v>
      </c>
      <c r="N13" s="239">
        <f t="shared" ca="1" si="6"/>
        <v>1.0651067051325098</v>
      </c>
      <c r="O13" s="238">
        <f>1/(1+'[91]Asumsi I'!$C$3)^(KKF!A13)</f>
        <v>0.50663112117732068</v>
      </c>
      <c r="P13" s="239">
        <f t="shared" ca="1" si="7"/>
        <v>0.5396162041947653</v>
      </c>
      <c r="Q13" s="239">
        <f t="shared" ca="1" si="9"/>
        <v>-20.337236211225473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5280</v>
      </c>
      <c r="D14" s="239">
        <f t="shared" si="5"/>
        <v>880</v>
      </c>
      <c r="E14" s="239">
        <f t="shared" si="0"/>
        <v>4400</v>
      </c>
      <c r="F14" s="237"/>
      <c r="G14" s="241">
        <f ca="1">DATA!$D$11/1000000</f>
        <v>0.70993499713500008</v>
      </c>
      <c r="H14" s="241">
        <f>C14*DATA!$D$5/1000000</f>
        <v>5.7241802422811636</v>
      </c>
      <c r="I14" s="241">
        <f>(C14*DATA!$D$5*DATA!$D$7)/1000000</f>
        <v>0.12879405545132619</v>
      </c>
      <c r="J14" s="239">
        <f t="shared" ca="1" si="1"/>
        <v>6.5629092948674899</v>
      </c>
      <c r="K14" s="237"/>
      <c r="L14" s="239">
        <f>((D14*DATA!$D$23)/1000000)+((E14*DATA!$D$24)/1000000)</f>
        <v>7.6280159999999997</v>
      </c>
      <c r="M14" s="239">
        <f t="shared" si="2"/>
        <v>7.6280159999999997</v>
      </c>
      <c r="N14" s="239">
        <f t="shared" ca="1" si="6"/>
        <v>1.0651067051325098</v>
      </c>
      <c r="O14" s="238">
        <f>1/(1+'[91]Asumsi I'!$C$3)^(KKF!A14)</f>
        <v>0.45234921533689343</v>
      </c>
      <c r="P14" s="239">
        <f t="shared" ca="1" si="7"/>
        <v>0.48180018231675475</v>
      </c>
      <c r="Q14" s="239">
        <f t="shared" ca="1" si="9"/>
        <v>-19.85543602890872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5280</v>
      </c>
      <c r="D15" s="239">
        <f t="shared" si="5"/>
        <v>880</v>
      </c>
      <c r="E15" s="239">
        <f t="shared" si="0"/>
        <v>4400</v>
      </c>
      <c r="F15" s="237"/>
      <c r="G15" s="241">
        <f ca="1">DATA!$D$11/1000000</f>
        <v>0.70993499713500008</v>
      </c>
      <c r="H15" s="241">
        <f>C15*DATA!$D$5/1000000</f>
        <v>5.7241802422811636</v>
      </c>
      <c r="I15" s="241">
        <f>(C15*DATA!$D$5*DATA!$D$7)/1000000</f>
        <v>0.12879405545132619</v>
      </c>
      <c r="J15" s="239">
        <f t="shared" ca="1" si="1"/>
        <v>6.5629092948674899</v>
      </c>
      <c r="K15" s="237"/>
      <c r="L15" s="239">
        <f>((D15*DATA!$D$23)/1000000)+((E15*DATA!$D$24)/1000000)</f>
        <v>7.6280159999999997</v>
      </c>
      <c r="M15" s="239">
        <f t="shared" si="2"/>
        <v>7.6280159999999997</v>
      </c>
      <c r="N15" s="239">
        <f t="shared" ca="1" si="6"/>
        <v>1.0651067051325098</v>
      </c>
      <c r="O15" s="238">
        <f>1/(1+'[91]Asumsi I'!$C$3)^(KKF!A15)</f>
        <v>0.4038832279793691</v>
      </c>
      <c r="P15" s="239">
        <f t="shared" ca="1" si="7"/>
        <v>0.43017873421138814</v>
      </c>
      <c r="Q15" s="239">
        <f t="shared" ca="1" si="9"/>
        <v>-19.425257294697332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5280</v>
      </c>
      <c r="D16" s="239">
        <f t="shared" si="5"/>
        <v>880</v>
      </c>
      <c r="E16" s="239">
        <f t="shared" si="0"/>
        <v>4400</v>
      </c>
      <c r="F16" s="237"/>
      <c r="G16" s="241">
        <f ca="1">DATA!$D$11/1000000</f>
        <v>0.70993499713500008</v>
      </c>
      <c r="H16" s="241">
        <f>C16*DATA!$D$5/1000000</f>
        <v>5.7241802422811636</v>
      </c>
      <c r="I16" s="241">
        <f>(C16*DATA!$D$5*DATA!$D$7)/1000000</f>
        <v>0.12879405545132619</v>
      </c>
      <c r="J16" s="239">
        <f t="shared" ca="1" si="1"/>
        <v>6.5629092948674899</v>
      </c>
      <c r="K16" s="237"/>
      <c r="L16" s="239">
        <f>((D16*DATA!$D$23)/1000000)+((E16*DATA!$D$24)/1000000)</f>
        <v>7.6280159999999997</v>
      </c>
      <c r="M16" s="239">
        <f t="shared" si="2"/>
        <v>7.6280159999999997</v>
      </c>
      <c r="N16" s="239">
        <f t="shared" ca="1" si="6"/>
        <v>1.0651067051325098</v>
      </c>
      <c r="O16" s="238">
        <f>1/(1+'[91]Asumsi I'!$C$3)^(KKF!A16)</f>
        <v>0.36061002498157957</v>
      </c>
      <c r="P16" s="239">
        <f t="shared" ca="1" si="7"/>
        <v>0.38408815554588227</v>
      </c>
      <c r="Q16" s="239">
        <f t="shared" ca="1" si="9"/>
        <v>-19.041169139151449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5280</v>
      </c>
      <c r="D17" s="239">
        <f t="shared" si="5"/>
        <v>880</v>
      </c>
      <c r="E17" s="239">
        <f t="shared" si="0"/>
        <v>4400</v>
      </c>
      <c r="F17" s="237"/>
      <c r="G17" s="241">
        <f ca="1">DATA!$D$11/1000000</f>
        <v>0.70993499713500008</v>
      </c>
      <c r="H17" s="241">
        <f>C17*DATA!$D$5/1000000</f>
        <v>5.7241802422811636</v>
      </c>
      <c r="I17" s="241">
        <f>(C17*DATA!$D$5*DATA!$D$7)/1000000</f>
        <v>0.12879405545132619</v>
      </c>
      <c r="J17" s="239">
        <f t="shared" ca="1" si="1"/>
        <v>6.5629092948674899</v>
      </c>
      <c r="K17" s="237"/>
      <c r="L17" s="239">
        <f>((D17*DATA!$D$23)/1000000)+((E17*DATA!$D$24)/1000000)</f>
        <v>7.6280159999999997</v>
      </c>
      <c r="M17" s="239">
        <f t="shared" si="2"/>
        <v>7.6280159999999997</v>
      </c>
      <c r="N17" s="239">
        <f t="shared" ca="1" si="6"/>
        <v>1.0651067051325098</v>
      </c>
      <c r="O17" s="238">
        <f>1/(1+'[91]Asumsi I'!$C$3)^(KKF!A17)</f>
        <v>0.32197323659069599</v>
      </c>
      <c r="P17" s="239">
        <f t="shared" ca="1" si="7"/>
        <v>0.34293585316596625</v>
      </c>
      <c r="Q17" s="239">
        <f t="shared" ca="1" si="9"/>
        <v>-18.698233285985484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5280</v>
      </c>
      <c r="D18" s="239">
        <f t="shared" si="5"/>
        <v>880</v>
      </c>
      <c r="E18" s="239">
        <f t="shared" si="0"/>
        <v>4400</v>
      </c>
      <c r="F18" s="237"/>
      <c r="G18" s="241">
        <f ca="1">DATA!$D$11/1000000</f>
        <v>0.70993499713500008</v>
      </c>
      <c r="H18" s="241">
        <f>C18*DATA!$D$5/1000000</f>
        <v>5.7241802422811636</v>
      </c>
      <c r="I18" s="241">
        <f>(C18*DATA!$D$5*DATA!$D$7)/1000000</f>
        <v>0.12879405545132619</v>
      </c>
      <c r="J18" s="239">
        <f t="shared" ca="1" si="1"/>
        <v>6.5629092948674899</v>
      </c>
      <c r="K18" s="237"/>
      <c r="L18" s="239">
        <f>((D18*DATA!$D$23)/1000000)+((E18*DATA!$D$24)/1000000)</f>
        <v>7.6280159999999997</v>
      </c>
      <c r="M18" s="239">
        <f t="shared" si="2"/>
        <v>7.6280159999999997</v>
      </c>
      <c r="N18" s="239">
        <f t="shared" ca="1" si="6"/>
        <v>1.0651067051325098</v>
      </c>
      <c r="O18" s="238">
        <f>1/(1+'[91]Asumsi I'!$C$3)^(KKF!A18)</f>
        <v>0.28747610409883567</v>
      </c>
      <c r="P18" s="239">
        <f t="shared" ca="1" si="7"/>
        <v>0.30619272604104125</v>
      </c>
      <c r="Q18" s="239">
        <f t="shared" ca="1" si="9"/>
        <v>-18.392040559944444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5280</v>
      </c>
      <c r="D19" s="239">
        <f t="shared" si="5"/>
        <v>880</v>
      </c>
      <c r="E19" s="239">
        <f t="shared" si="0"/>
        <v>4400</v>
      </c>
      <c r="F19" s="237"/>
      <c r="G19" s="241">
        <f ca="1">DATA!$D$11/1000000</f>
        <v>0.70993499713500008</v>
      </c>
      <c r="H19" s="241">
        <f>C19*DATA!$D$5/1000000</f>
        <v>5.7241802422811636</v>
      </c>
      <c r="I19" s="241">
        <f>(C19*DATA!$D$5*DATA!$D$7)/1000000</f>
        <v>0.12879405545132619</v>
      </c>
      <c r="J19" s="239">
        <f t="shared" ca="1" si="1"/>
        <v>6.5629092948674899</v>
      </c>
      <c r="K19" s="237"/>
      <c r="L19" s="239">
        <f>((D19*DATA!$D$23)/1000000)+((E19*DATA!$D$24)/1000000)</f>
        <v>7.6280159999999997</v>
      </c>
      <c r="M19" s="239">
        <f t="shared" si="2"/>
        <v>7.6280159999999997</v>
      </c>
      <c r="N19" s="239">
        <f t="shared" ca="1" si="6"/>
        <v>1.0651067051325098</v>
      </c>
      <c r="O19" s="238">
        <f>1/(1+'[91]Asumsi I'!$C$3)^(KKF!A19)</f>
        <v>0.25667509294538904</v>
      </c>
      <c r="P19" s="239">
        <f t="shared" ca="1" si="7"/>
        <v>0.27338636253664406</v>
      </c>
      <c r="Q19" s="239">
        <f t="shared" ca="1" si="9"/>
        <v>-18.1186541974078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5280</v>
      </c>
      <c r="D20" s="239">
        <f t="shared" si="5"/>
        <v>880</v>
      </c>
      <c r="E20" s="239">
        <f t="shared" si="0"/>
        <v>4400</v>
      </c>
      <c r="F20" s="237"/>
      <c r="G20" s="241">
        <f ca="1">DATA!$D$11/1000000</f>
        <v>0.70993499713500008</v>
      </c>
      <c r="H20" s="241">
        <f>C20*DATA!$D$5/1000000</f>
        <v>5.7241802422811636</v>
      </c>
      <c r="I20" s="241">
        <f>(C20*DATA!$D$5*DATA!$D$7)/1000000</f>
        <v>0.12879405545132619</v>
      </c>
      <c r="J20" s="239">
        <f t="shared" ca="1" si="1"/>
        <v>6.5629092948674899</v>
      </c>
      <c r="K20" s="237"/>
      <c r="L20" s="239">
        <f>((D20*DATA!$D$23)/1000000)+((E20*DATA!$D$24)/1000000)</f>
        <v>7.6280159999999997</v>
      </c>
      <c r="M20" s="239">
        <f t="shared" si="2"/>
        <v>7.6280159999999997</v>
      </c>
      <c r="N20" s="239">
        <f t="shared" ca="1" si="6"/>
        <v>1.0651067051325098</v>
      </c>
      <c r="O20" s="238">
        <f>1/(1+'[91]Asumsi I'!$C$3)^(KKF!A20)</f>
        <v>0.22917419012981158</v>
      </c>
      <c r="P20" s="239">
        <f t="shared" ca="1" si="7"/>
        <v>0.24409496655057497</v>
      </c>
      <c r="Q20" s="239">
        <f t="shared" ca="1" si="9"/>
        <v>-17.874559230857226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5280</v>
      </c>
      <c r="D21" s="239">
        <f t="shared" si="5"/>
        <v>880</v>
      </c>
      <c r="E21" s="239">
        <f t="shared" si="0"/>
        <v>4400</v>
      </c>
      <c r="F21" s="237"/>
      <c r="G21" s="241">
        <f ca="1">DATA!$D$11/1000000</f>
        <v>0.70993499713500008</v>
      </c>
      <c r="H21" s="241">
        <f>C21*DATA!$D$5/1000000</f>
        <v>5.7241802422811636</v>
      </c>
      <c r="I21" s="241">
        <f>(C21*DATA!$D$5*DATA!$D$7)/1000000</f>
        <v>0.12879405545132619</v>
      </c>
      <c r="J21" s="239">
        <f t="shared" ca="1" si="1"/>
        <v>6.5629092948674899</v>
      </c>
      <c r="K21" s="237"/>
      <c r="L21" s="239">
        <f>((D21*DATA!$D$23)/1000000)+((E21*DATA!$D$24)/1000000)</f>
        <v>7.6280159999999997</v>
      </c>
      <c r="M21" s="239">
        <f t="shared" si="2"/>
        <v>7.6280159999999997</v>
      </c>
      <c r="N21" s="239">
        <f t="shared" ca="1" si="6"/>
        <v>1.0651067051325098</v>
      </c>
      <c r="O21" s="238">
        <f>1/(1+'[91]Asumsi I'!$C$3)^(KKF!A21)</f>
        <v>0.20461981261590317</v>
      </c>
      <c r="P21" s="239">
        <f t="shared" ca="1" si="7"/>
        <v>0.21794193442015619</v>
      </c>
      <c r="Q21" s="239">
        <f t="shared" ca="1" si="9"/>
        <v>-17.656617296437069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5280</v>
      </c>
      <c r="D22" s="239">
        <f t="shared" si="5"/>
        <v>880</v>
      </c>
      <c r="E22" s="239">
        <f t="shared" si="0"/>
        <v>4400</v>
      </c>
      <c r="F22" s="237"/>
      <c r="G22" s="241">
        <f ca="1">DATA!$D$11/1000000</f>
        <v>0.70993499713500008</v>
      </c>
      <c r="H22" s="241">
        <f>C22*DATA!$D$5/1000000</f>
        <v>5.7241802422811636</v>
      </c>
      <c r="I22" s="241">
        <f>(C22*DATA!$D$5*DATA!$D$7)/1000000</f>
        <v>0.12879405545132619</v>
      </c>
      <c r="J22" s="239">
        <f t="shared" ca="1" si="1"/>
        <v>6.5629092948674899</v>
      </c>
      <c r="K22" s="237"/>
      <c r="L22" s="239">
        <f>((D22*DATA!$D$23)/1000000)+((E22*DATA!$D$24)/1000000)</f>
        <v>7.6280159999999997</v>
      </c>
      <c r="M22" s="239">
        <f t="shared" si="2"/>
        <v>7.6280159999999997</v>
      </c>
      <c r="N22" s="239">
        <f t="shared" ca="1" si="6"/>
        <v>1.0651067051325098</v>
      </c>
      <c r="O22" s="238">
        <f>1/(1+'[91]Asumsi I'!$C$3)^(KKF!A22)</f>
        <v>0.18269626126419927</v>
      </c>
      <c r="P22" s="239">
        <f t="shared" ca="1" si="7"/>
        <v>0.19459101287513947</v>
      </c>
      <c r="Q22" s="239">
        <f t="shared" ca="1" si="9"/>
        <v>-17.462026283561929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5280</v>
      </c>
      <c r="D23" s="239">
        <f t="shared" si="5"/>
        <v>880</v>
      </c>
      <c r="E23" s="239">
        <f t="shared" si="0"/>
        <v>4400</v>
      </c>
      <c r="F23" s="237"/>
      <c r="G23" s="241">
        <f ca="1">DATA!$D$11/1000000</f>
        <v>0.70993499713500008</v>
      </c>
      <c r="H23" s="241">
        <f>C23*DATA!$D$5/1000000</f>
        <v>5.7241802422811636</v>
      </c>
      <c r="I23" s="241">
        <f>(C23*DATA!$D$5*DATA!$D$7)/1000000</f>
        <v>0.12879405545132619</v>
      </c>
      <c r="J23" s="239">
        <f t="shared" ca="1" si="1"/>
        <v>6.5629092948674899</v>
      </c>
      <c r="K23" s="237"/>
      <c r="L23" s="239">
        <f>((D23*DATA!$D$23)/1000000)+((E23*DATA!$D$24)/1000000)</f>
        <v>7.6280159999999997</v>
      </c>
      <c r="M23" s="239">
        <f t="shared" si="2"/>
        <v>7.6280159999999997</v>
      </c>
      <c r="N23" s="239">
        <f t="shared" ca="1" si="6"/>
        <v>1.0651067051325098</v>
      </c>
      <c r="O23" s="238">
        <f>1/(1+'[91]Asumsi I'!$C$3)^(KKF!A23)</f>
        <v>0.16312166184303503</v>
      </c>
      <c r="P23" s="239">
        <f t="shared" ca="1" si="7"/>
        <v>0.17374197578137449</v>
      </c>
      <c r="Q23" s="239">
        <f t="shared" ca="1" si="9"/>
        <v>-17.288284307780554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5280</v>
      </c>
      <c r="D24" s="239">
        <f t="shared" si="5"/>
        <v>880</v>
      </c>
      <c r="E24" s="239">
        <f t="shared" si="0"/>
        <v>4400</v>
      </c>
      <c r="F24" s="237"/>
      <c r="G24" s="241">
        <f ca="1">DATA!$D$11/1000000</f>
        <v>0.70993499713500008</v>
      </c>
      <c r="H24" s="241">
        <f>C24*DATA!$D$5/1000000</f>
        <v>5.7241802422811636</v>
      </c>
      <c r="I24" s="241">
        <f>(C24*DATA!$D$5*DATA!$D$7)/1000000</f>
        <v>0.12879405545132619</v>
      </c>
      <c r="J24" s="239">
        <f t="shared" ca="1" si="1"/>
        <v>6.5629092948674899</v>
      </c>
      <c r="K24" s="237"/>
      <c r="L24" s="239">
        <f>((D24*DATA!$D$23)/1000000)+((E24*DATA!$D$24)/1000000)</f>
        <v>7.6280159999999997</v>
      </c>
      <c r="M24" s="239">
        <f t="shared" si="2"/>
        <v>7.6280159999999997</v>
      </c>
      <c r="N24" s="239">
        <f t="shared" ca="1" si="6"/>
        <v>1.0651067051325098</v>
      </c>
      <c r="O24" s="238">
        <f>1/(1+'[91]Asumsi I'!$C$3)^(KKF!A24)</f>
        <v>0.14564434093128129</v>
      </c>
      <c r="P24" s="239">
        <f t="shared" ca="1" si="7"/>
        <v>0.15512676409051296</v>
      </c>
      <c r="Q24" s="239">
        <f t="shared" ca="1" si="9"/>
        <v>-17.133157543690039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5280</v>
      </c>
      <c r="D25" s="239">
        <f t="shared" si="5"/>
        <v>880</v>
      </c>
      <c r="E25" s="239">
        <f t="shared" si="0"/>
        <v>4400</v>
      </c>
      <c r="F25" s="237"/>
      <c r="G25" s="241">
        <f ca="1">DATA!$D$11/1000000</f>
        <v>0.70993499713500008</v>
      </c>
      <c r="H25" s="241">
        <f>C25*DATA!$D$5/1000000</f>
        <v>5.7241802422811636</v>
      </c>
      <c r="I25" s="241">
        <f>(C25*DATA!$D$5*DATA!$D$7)/1000000</f>
        <v>0.12879405545132619</v>
      </c>
      <c r="J25" s="239">
        <f t="shared" ca="1" si="1"/>
        <v>6.5629092948674899</v>
      </c>
      <c r="K25" s="237"/>
      <c r="L25" s="239">
        <f>((D25*DATA!$D$23)/1000000)+((E25*DATA!$D$24)/1000000)</f>
        <v>7.6280159999999997</v>
      </c>
      <c r="M25" s="239">
        <f t="shared" si="2"/>
        <v>7.6280159999999997</v>
      </c>
      <c r="N25" s="239">
        <f t="shared" ca="1" si="6"/>
        <v>1.0651067051325098</v>
      </c>
      <c r="O25" s="238">
        <f>1/(1+'[91]Asumsi I'!$C$3)^(KKF!A25)</f>
        <v>0.13003959011721541</v>
      </c>
      <c r="P25" s="239">
        <f t="shared" ca="1" si="7"/>
        <v>0.13850603936652939</v>
      </c>
      <c r="Q25" s="239">
        <f t="shared" ca="1" si="9"/>
        <v>-16.99465150432351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5280</v>
      </c>
      <c r="D26" s="239">
        <f t="shared" si="5"/>
        <v>880</v>
      </c>
      <c r="E26" s="239">
        <f t="shared" si="0"/>
        <v>4400</v>
      </c>
      <c r="F26" s="237"/>
      <c r="G26" s="241">
        <f ca="1">DATA!$D$11/1000000</f>
        <v>0.70993499713500008</v>
      </c>
      <c r="H26" s="241">
        <f>C26*DATA!$D$5/1000000</f>
        <v>5.7241802422811636</v>
      </c>
      <c r="I26" s="241">
        <f>(C26*DATA!$D$5*DATA!$D$7)/1000000</f>
        <v>0.12879405545132619</v>
      </c>
      <c r="J26" s="239">
        <f t="shared" ca="1" si="1"/>
        <v>6.5629092948674899</v>
      </c>
      <c r="K26" s="237"/>
      <c r="L26" s="239">
        <f>((D26*DATA!$D$23)/1000000)+((E26*DATA!$D$24)/1000000)</f>
        <v>7.6280159999999997</v>
      </c>
      <c r="M26" s="239">
        <f t="shared" si="2"/>
        <v>7.6280159999999997</v>
      </c>
      <c r="N26" s="239">
        <f t="shared" ca="1" si="6"/>
        <v>1.0651067051325098</v>
      </c>
      <c r="O26" s="238">
        <f>1/(1+'[91]Asumsi I'!$C$3)^(KKF!A26)</f>
        <v>0.1161067768903709</v>
      </c>
      <c r="P26" s="239">
        <f t="shared" ca="1" si="7"/>
        <v>0.12366610657725838</v>
      </c>
      <c r="Q26" s="239">
        <f t="shared" ca="1" si="9"/>
        <v>-16.870985397746253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5280</v>
      </c>
      <c r="D27" s="239">
        <f t="shared" si="5"/>
        <v>880</v>
      </c>
      <c r="E27" s="239">
        <f t="shared" si="0"/>
        <v>4400</v>
      </c>
      <c r="F27" s="237"/>
      <c r="G27" s="241">
        <f ca="1">DATA!$D$11/1000000</f>
        <v>0.70993499713500008</v>
      </c>
      <c r="H27" s="241">
        <f>C27*DATA!$D$5/1000000</f>
        <v>5.7241802422811636</v>
      </c>
      <c r="I27" s="241">
        <f>(C27*DATA!$D$5*DATA!$D$7)/1000000</f>
        <v>0.12879405545132619</v>
      </c>
      <c r="J27" s="239">
        <f t="shared" ca="1" si="1"/>
        <v>6.5629092948674899</v>
      </c>
      <c r="K27" s="237"/>
      <c r="L27" s="239">
        <f>((D27*DATA!$D$23)/1000000)+((E27*DATA!$D$24)/1000000)</f>
        <v>7.6280159999999997</v>
      </c>
      <c r="M27" s="239">
        <f t="shared" si="2"/>
        <v>7.6280159999999997</v>
      </c>
      <c r="N27" s="239">
        <f t="shared" ca="1" si="6"/>
        <v>1.0651067051325098</v>
      </c>
      <c r="O27" s="238">
        <f>1/(1+'[91]Asumsi I'!$C$3)^(KKF!A27)</f>
        <v>0.1036667650806883</v>
      </c>
      <c r="P27" s="239">
        <f t="shared" ca="1" si="7"/>
        <v>0.11041616658683784</v>
      </c>
      <c r="Q27" s="239">
        <f t="shared" ca="1" si="9"/>
        <v>-16.760569231159415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5280</v>
      </c>
      <c r="D28" s="239">
        <f t="shared" si="5"/>
        <v>880</v>
      </c>
      <c r="E28" s="239">
        <f t="shared" si="0"/>
        <v>4400</v>
      </c>
      <c r="F28" s="237"/>
      <c r="G28" s="241">
        <f ca="1">DATA!$D$11/1000000</f>
        <v>0.70993499713500008</v>
      </c>
      <c r="H28" s="241">
        <f>C28*DATA!$D$5/1000000</f>
        <v>5.7241802422811636</v>
      </c>
      <c r="I28" s="241">
        <f>(C28*DATA!$D$5*DATA!$D$7)/1000000</f>
        <v>0.12879405545132619</v>
      </c>
      <c r="J28" s="239">
        <f t="shared" ca="1" si="1"/>
        <v>6.5629092948674899</v>
      </c>
      <c r="K28" s="237"/>
      <c r="L28" s="239">
        <f>((D28*DATA!$D$23)/1000000)+((E28*DATA!$D$24)/1000000)</f>
        <v>7.6280159999999997</v>
      </c>
      <c r="M28" s="239">
        <f t="shared" si="2"/>
        <v>7.6280159999999997</v>
      </c>
      <c r="N28" s="239">
        <f t="shared" ca="1" si="6"/>
        <v>1.0651067051325098</v>
      </c>
      <c r="O28" s="238">
        <f>1/(1+'[91]Asumsi I'!$C$3)^(KKF!A28)</f>
        <v>9.2559611679185971E-2</v>
      </c>
      <c r="P28" s="239">
        <f t="shared" ca="1" si="7"/>
        <v>9.8585863023962342E-2</v>
      </c>
      <c r="Q28" s="239">
        <f t="shared" ca="1" si="9"/>
        <v>-16.661983368135452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5280</v>
      </c>
      <c r="D29" s="239">
        <f t="shared" si="5"/>
        <v>880</v>
      </c>
      <c r="E29" s="239">
        <f t="shared" si="0"/>
        <v>4400</v>
      </c>
      <c r="F29" s="237"/>
      <c r="G29" s="241">
        <f ca="1">DATA!$D$11/1000000</f>
        <v>0.70993499713500008</v>
      </c>
      <c r="H29" s="241">
        <f>C29*DATA!$D$5/1000000</f>
        <v>5.7241802422811636</v>
      </c>
      <c r="I29" s="241">
        <f>(C29*DATA!$D$5*DATA!$D$7)/1000000</f>
        <v>0.12879405545132619</v>
      </c>
      <c r="J29" s="239">
        <f t="shared" ca="1" si="1"/>
        <v>6.5629092948674899</v>
      </c>
      <c r="K29" s="237"/>
      <c r="L29" s="239">
        <f>((D29*DATA!$D$23)/1000000)+((E29*DATA!$D$24)/1000000)</f>
        <v>7.6280159999999997</v>
      </c>
      <c r="M29" s="239">
        <f t="shared" si="2"/>
        <v>7.6280159999999997</v>
      </c>
      <c r="N29" s="239">
        <f t="shared" ca="1" si="6"/>
        <v>1.0651067051325098</v>
      </c>
      <c r="O29" s="238">
        <f>1/(1+'[91]Asumsi I'!$C$3)^(KKF!A29)</f>
        <v>8.2642510427844609E-2</v>
      </c>
      <c r="P29" s="239">
        <f t="shared" ca="1" si="7"/>
        <v>8.802309198568066E-2</v>
      </c>
      <c r="Q29" s="239">
        <f t="shared" ca="1" si="9"/>
        <v>-16.573960276149773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5280</v>
      </c>
      <c r="D30" s="239">
        <f t="shared" si="5"/>
        <v>880</v>
      </c>
      <c r="E30" s="239">
        <f t="shared" si="0"/>
        <v>4400</v>
      </c>
      <c r="F30" s="237"/>
      <c r="G30" s="241">
        <f ca="1">DATA!$D$11/1000000</f>
        <v>0.70993499713500008</v>
      </c>
      <c r="H30" s="241">
        <f>C30*DATA!$D$5/1000000</f>
        <v>5.7241802422811636</v>
      </c>
      <c r="I30" s="241">
        <f>(C30*DATA!$D$5*DATA!$D$7)/1000000</f>
        <v>0.12879405545132619</v>
      </c>
      <c r="J30" s="239">
        <f t="shared" ca="1" si="1"/>
        <v>6.5629092948674899</v>
      </c>
      <c r="K30" s="237"/>
      <c r="L30" s="239">
        <f>((D30*DATA!$D$23)/1000000)+((E30*DATA!$D$24)/1000000)</f>
        <v>7.6280159999999997</v>
      </c>
      <c r="M30" s="239">
        <f t="shared" si="2"/>
        <v>7.6280159999999997</v>
      </c>
      <c r="N30" s="239">
        <f t="shared" ca="1" si="6"/>
        <v>1.0651067051325098</v>
      </c>
      <c r="O30" s="238">
        <f>1/(1+'[91]Asumsi I'!$C$3)^(KKF!A30)</f>
        <v>7.3787955739146982E-2</v>
      </c>
      <c r="P30" s="239">
        <f t="shared" ca="1" si="7"/>
        <v>7.8592046415786307E-2</v>
      </c>
      <c r="Q30" s="239">
        <f t="shared" ca="1" si="9"/>
        <v>-16.495368229733987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5280</v>
      </c>
      <c r="D31" s="239">
        <f t="shared" si="5"/>
        <v>880</v>
      </c>
      <c r="E31" s="239">
        <f t="shared" si="0"/>
        <v>4400</v>
      </c>
      <c r="F31" s="237"/>
      <c r="G31" s="241">
        <f ca="1">DATA!$D$11/1000000</f>
        <v>0.70993499713500008</v>
      </c>
      <c r="H31" s="241">
        <f>C31*DATA!$D$5/1000000</f>
        <v>5.7241802422811636</v>
      </c>
      <c r="I31" s="241">
        <f>(C31*DATA!$D$5*DATA!$D$7)/1000000</f>
        <v>0.12879405545132619</v>
      </c>
      <c r="J31" s="239">
        <f t="shared" ca="1" si="1"/>
        <v>6.5629092948674899</v>
      </c>
      <c r="K31" s="237"/>
      <c r="L31" s="239">
        <f>((D31*DATA!$D$23)/1000000)+((E31*DATA!$D$24)/1000000)</f>
        <v>7.6280159999999997</v>
      </c>
      <c r="M31" s="239">
        <f t="shared" si="2"/>
        <v>7.6280159999999997</v>
      </c>
      <c r="N31" s="239">
        <f t="shared" ca="1" si="6"/>
        <v>1.0651067051325098</v>
      </c>
      <c r="O31" s="238">
        <f>1/(1+'[91]Asumsi I'!$C$3)^(KKF!A31)</f>
        <v>6.5882103338524081E-2</v>
      </c>
      <c r="P31" s="239">
        <f t="shared" ca="1" si="7"/>
        <v>7.0171470014094905E-2</v>
      </c>
      <c r="Q31" s="239">
        <f ca="1">Q30+P31</f>
        <v>-16.425196759719892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5280</v>
      </c>
      <c r="D32" s="239">
        <f t="shared" si="5"/>
        <v>880</v>
      </c>
      <c r="E32" s="239">
        <f t="shared" si="0"/>
        <v>4400</v>
      </c>
      <c r="F32" s="237"/>
      <c r="G32" s="241">
        <f ca="1">DATA!$D$11/1000000</f>
        <v>0.70993499713500008</v>
      </c>
      <c r="H32" s="241">
        <f>C32*DATA!$D$5/1000000</f>
        <v>5.7241802422811636</v>
      </c>
      <c r="I32" s="241">
        <f>(C32*DATA!$D$5*DATA!$D$7)/1000000</f>
        <v>0.12879405545132619</v>
      </c>
      <c r="J32" s="239">
        <f t="shared" ca="1" si="1"/>
        <v>6.5629092948674899</v>
      </c>
      <c r="K32" s="237"/>
      <c r="L32" s="239">
        <f>((D32*DATA!$D$23)/1000000)+((E32*DATA!$D$24)/1000000)</f>
        <v>7.6280159999999997</v>
      </c>
      <c r="M32" s="239">
        <f t="shared" si="2"/>
        <v>7.6280159999999997</v>
      </c>
      <c r="N32" s="239">
        <f t="shared" ca="1" si="6"/>
        <v>1.0651067051325098</v>
      </c>
      <c r="O32" s="238">
        <f>1/(1+'[91]Asumsi I'!$C$3)^(KKF!A32)</f>
        <v>5.8823306552253637E-2</v>
      </c>
      <c r="P32" s="239">
        <f t="shared" ca="1" si="7"/>
        <v>6.2653098226870443E-2</v>
      </c>
      <c r="Q32" s="239">
        <f ca="1">Q31+P32</f>
        <v>-16.362543661493021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5" t="s">
        <v>1344</v>
      </c>
      <c r="G33" s="615"/>
      <c r="H33" s="615"/>
      <c r="I33" s="247"/>
      <c r="J33" s="248">
        <f ca="1">SUM(J7:J32)</f>
        <v>204.18140009072735</v>
      </c>
      <c r="K33" s="615" t="s">
        <v>1345</v>
      </c>
      <c r="L33" s="615"/>
      <c r="M33" s="248">
        <f>SUM(M7:M32)</f>
        <v>206.09274400000004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37.656947914951012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1.0093610089284499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-14.60941398347591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5.8137946671035223E-3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54" priority="1" stopIfTrue="1" operator="greaterThanOrEqual">
      <formula>$F$7</formula>
    </cfRule>
    <cfRule type="cellIs" dxfId="53" priority="2" stopIfTrue="1" operator="lessThan">
      <formula>$F$7</formula>
    </cfRule>
  </conditionalFormatting>
  <conditionalFormatting sqref="Q7:Q32">
    <cfRule type="cellIs" dxfId="52" priority="3" operator="lessThan">
      <formula>0</formula>
    </cfRule>
    <cfRule type="cellIs" dxfId="51" priority="4" operator="lessThan">
      <formula>0</formula>
    </cfRule>
    <cfRule type="cellIs" dxfId="50" priority="5" operator="lessThan">
      <formula>-6395.81</formula>
    </cfRule>
    <cfRule type="cellIs" dxfId="4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85"/>
  <sheetViews>
    <sheetView showGridLines="0" tabSelected="1" zoomScale="70" zoomScaleNormal="70" zoomScaleSheetLayoutView="70" workbookViewId="0">
      <pane ySplit="13" topLeftCell="A65" activePane="bottomLeft" state="frozen"/>
      <selection activeCell="H1093" sqref="H1093"/>
      <selection pane="bottomLeft" activeCell="M85" sqref="M85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4" customWidth="1"/>
    <col min="4" max="4" width="13.7109375" style="324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18" t="s">
        <v>1006</v>
      </c>
      <c r="P3" s="618"/>
      <c r="Q3" s="269"/>
      <c r="T3" s="267"/>
      <c r="U3" s="268" t="s">
        <v>1011</v>
      </c>
      <c r="V3" s="267"/>
    </row>
    <row r="4" spans="1:22" ht="15.75" customHeight="1">
      <c r="B4" s="619" t="s">
        <v>993</v>
      </c>
      <c r="C4" s="619"/>
      <c r="D4" s="619"/>
      <c r="E4" s="619"/>
      <c r="F4" s="619"/>
      <c r="G4" s="619"/>
      <c r="H4" s="619"/>
      <c r="I4" s="619"/>
      <c r="J4" s="619"/>
      <c r="K4" s="619"/>
      <c r="O4" s="618"/>
      <c r="P4" s="618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36" t="s">
        <v>1624</v>
      </c>
      <c r="H6" s="536"/>
      <c r="I6" s="536"/>
      <c r="J6" s="536"/>
      <c r="K6" s="536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431" t="s">
        <v>1625</v>
      </c>
      <c r="H7" s="429"/>
      <c r="I7" s="429"/>
      <c r="J7" s="432"/>
      <c r="K7" s="430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388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1513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21" t="s">
        <v>0</v>
      </c>
      <c r="C11" s="623" t="s">
        <v>1</v>
      </c>
      <c r="D11" s="626" t="s">
        <v>32</v>
      </c>
      <c r="E11" s="626" t="s">
        <v>33</v>
      </c>
      <c r="F11" s="626" t="s">
        <v>2</v>
      </c>
      <c r="G11" s="628" t="s">
        <v>31</v>
      </c>
      <c r="H11" s="626" t="s">
        <v>3</v>
      </c>
      <c r="I11" s="626"/>
      <c r="J11" s="626"/>
      <c r="K11" s="633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22"/>
      <c r="C12" s="624"/>
      <c r="D12" s="627"/>
      <c r="E12" s="627"/>
      <c r="F12" s="627"/>
      <c r="G12" s="629"/>
      <c r="H12" s="631" t="s">
        <v>36</v>
      </c>
      <c r="I12" s="631" t="s">
        <v>5</v>
      </c>
      <c r="J12" s="627" t="s">
        <v>37</v>
      </c>
      <c r="K12" s="634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22"/>
      <c r="C13" s="625"/>
      <c r="D13" s="627"/>
      <c r="E13" s="627"/>
      <c r="F13" s="627"/>
      <c r="G13" s="630"/>
      <c r="H13" s="632"/>
      <c r="I13" s="632"/>
      <c r="J13" s="627"/>
      <c r="K13" s="634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71" t="s">
        <v>470</v>
      </c>
      <c r="C15" s="472" t="s">
        <v>1573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389"/>
      <c r="G15" s="390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34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475"/>
      <c r="C16" s="433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389"/>
      <c r="G16" s="390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IF(AND(C17=0,#REF!=0,#REF!=0),"BLANKS",1)</f>
        <v>#REF!</v>
      </c>
      <c r="B17" s="475"/>
      <c r="C17" s="496"/>
      <c r="D17" s="281" t="str">
        <f ca="1">IF(ISERROR(OFFSET('HARGA SATUAN'!$D$6,MATCH(RAB!C17,'HARGA SATUAN'!$C$7:$C$1492,0),0)),"",OFFSET('HARGA SATUAN'!$D$6,MATCH(RAB!C17,'HARGA SATUAN'!$C$7:$C$1492,0),0))</f>
        <v/>
      </c>
      <c r="E17" s="282" t="str">
        <f ca="1">IF(B17="+","Unit",IF(ISERROR(OFFSET('HARGA SATUAN'!$E$6,MATCH(RAB!C17,'HARGA SATUAN'!$C$7:$C$1492,0),0)),"",OFFSET('HARGA SATUAN'!$E$6,MATCH(RAB!C17,'HARGA SATUAN'!$C$7:$C$1492,0),0)))</f>
        <v/>
      </c>
      <c r="F17" s="389"/>
      <c r="G17" s="390">
        <f ca="1">IF(ISERROR(OFFSET('HARGA SATUAN'!$I$6,MATCH(RAB!C17,'HARGA SATUAN'!$C$7:$C$1492,0),0)),0,OFFSET('HARGA SATUAN'!$I$6,MATCH(RAB!C17,'HARGA SATUAN'!$C$7:$C$1492,0),0))</f>
        <v>0</v>
      </c>
      <c r="H17" s="284">
        <f t="shared" ref="H17:H34" ca="1" si="4">IF(OR(D17="MDU",D17="MDU-KD"),(IF($O$3="RAB NON MDU","PLN KD",G17*F17)),0)</f>
        <v>0</v>
      </c>
      <c r="I17" s="284">
        <f t="shared" ref="I17:I34" ca="1" si="5">IF(D17="HDW",G17*F17,0)</f>
        <v>0</v>
      </c>
      <c r="J17" s="284">
        <f t="shared" ref="J17:J34" ca="1" si="6">IF(D17="JASA",G17*F17,0)</f>
        <v>0</v>
      </c>
      <c r="K17" s="285">
        <f t="shared" ca="1" si="3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 ht="28.5">
      <c r="A18" s="259" t="e">
        <f>IF(AND(C18=0,#REF!=0,#REF!=0),"BLANKS",1)</f>
        <v>#REF!</v>
      </c>
      <c r="B18" s="474" t="s">
        <v>495</v>
      </c>
      <c r="C18" s="470" t="s">
        <v>1574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391"/>
      <c r="G18" s="390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>
      <c r="A19" s="259" t="e">
        <f>IF(AND(C19=0,#REF!=0,#REF!=0),"BLANKS",1)</f>
        <v>#REF!</v>
      </c>
      <c r="B19" s="476"/>
      <c r="C19" s="477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473"/>
      <c r="G19" s="390">
        <f ca="1">IF(ISERROR(OFFSET('HARGA SATUAN'!$I$6,MATCH(RAB!C19,'HARGA SATUAN'!$C$7:$C$1492,0),0)),0,OFFSET('HARGA SATUAN'!$I$6,MATCH(RAB!C19,'HARGA SATUAN'!$C$7:$C$1492,0),0))</f>
        <v>0</v>
      </c>
      <c r="H19" s="284">
        <f t="shared" ref="H19:H31" ca="1" si="7">IF(OR(D19="MDU",D19="MDU-KD"),(IF($O$3="RAB NON MDU","PLN KD",G19*F19)),0)</f>
        <v>0</v>
      </c>
      <c r="I19" s="284">
        <f t="shared" ref="I19:I31" ca="1" si="8">IF(D19="HDW",G19*F19,0)</f>
        <v>0</v>
      </c>
      <c r="J19" s="284">
        <f t="shared" ref="J19:J31" ca="1" si="9">IF(D19="JASA",G19*F19,0)</f>
        <v>0</v>
      </c>
      <c r="K19" s="285">
        <f t="shared" ref="K19:K31" ca="1" si="10">SUM(H19:J19)</f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IF(AND(C20=0,#REF!=0,#REF!=0),"BLANKS",1)</f>
        <v>#REF!</v>
      </c>
      <c r="B20" s="508" t="s">
        <v>1005</v>
      </c>
      <c r="C20" s="509" t="s">
        <v>1632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23">
        <v>1</v>
      </c>
      <c r="G20" s="390">
        <f ca="1">IF(ISERROR(OFFSET('HARGA SATUAN'!$I$6,MATCH(RAB!C20,'HARGA SATUAN'!$C$7:$C$1492,0),0)),0,OFFSET('HARGA SATUAN'!$I$6,MATCH(RAB!C20,'HARGA SATUAN'!$C$7:$C$1492,0),0))</f>
        <v>0</v>
      </c>
      <c r="H20" s="284">
        <f t="shared" ca="1" si="7"/>
        <v>0</v>
      </c>
      <c r="I20" s="284">
        <f t="shared" ca="1" si="8"/>
        <v>0</v>
      </c>
      <c r="J20" s="284">
        <f t="shared" ca="1" si="9"/>
        <v>0</v>
      </c>
      <c r="K20" s="285">
        <f t="shared" ca="1" si="10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 t="e">
        <f>IF(AND(C21=0,#REF!=0,#REF!=0),"BLANKS",1)</f>
        <v>#REF!</v>
      </c>
      <c r="B21" s="508">
        <v>1</v>
      </c>
      <c r="C21" s="510" t="s">
        <v>522</v>
      </c>
      <c r="D21" s="281" t="str">
        <f ca="1">IF(ISERROR(OFFSET('HARGA SATUAN'!$D$6,MATCH(RAB!C21,'HARGA SATUAN'!$C$7:$C$1492,0),0)),"",OFFSET('HARGA SATUAN'!$D$6,MATCH(RAB!C21,'HARGA SATUAN'!$C$7:$C$1492,0),0))</f>
        <v>MDU-KD</v>
      </c>
      <c r="E21" s="282" t="str">
        <f ca="1">IF(B21="+","Unit",IF(ISERROR(OFFSET('HARGA SATUAN'!$E$6,MATCH(RAB!C21,'HARGA SATUAN'!$C$7:$C$1492,0),0)),"",OFFSET('HARGA SATUAN'!$E$6,MATCH(RAB!C21,'HARGA SATUAN'!$C$7:$C$1492,0),0)))</f>
        <v>Bh</v>
      </c>
      <c r="F21" s="512">
        <f>F20*1</f>
        <v>1</v>
      </c>
      <c r="G21" s="390">
        <f ca="1">IF(ISERROR(OFFSET('HARGA SATUAN'!$I$6,MATCH(RAB!C21,'HARGA SATUAN'!$C$7:$C$1492,0),0)),0,OFFSET('HARGA SATUAN'!$I$6,MATCH(RAB!C21,'HARGA SATUAN'!$C$7:$C$1492,0),0))</f>
        <v>27845400</v>
      </c>
      <c r="H21" s="284">
        <f t="shared" ca="1" si="7"/>
        <v>27845400</v>
      </c>
      <c r="I21" s="284">
        <f t="shared" ca="1" si="8"/>
        <v>0</v>
      </c>
      <c r="J21" s="284">
        <f t="shared" ca="1" si="9"/>
        <v>0</v>
      </c>
      <c r="K21" s="285">
        <f t="shared" ca="1" si="10"/>
        <v>27845400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/>
      <c r="B22" s="511">
        <v>2</v>
      </c>
      <c r="C22" s="510" t="s">
        <v>1633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512"/>
      <c r="G22" s="390">
        <f ca="1">IF(ISERROR(OFFSET('HARGA SATUAN'!$I$6,MATCH(RAB!C22,'HARGA SATUAN'!$C$7:$C$1492,0),0)),0,OFFSET('HARGA SATUAN'!$I$6,MATCH(RAB!C22,'HARGA SATUAN'!$C$7:$C$1492,0),0))</f>
        <v>0</v>
      </c>
      <c r="H22" s="284">
        <f t="shared" ca="1" si="7"/>
        <v>0</v>
      </c>
      <c r="I22" s="284">
        <f t="shared" ca="1" si="8"/>
        <v>0</v>
      </c>
      <c r="J22" s="284">
        <f t="shared" ca="1" si="9"/>
        <v>0</v>
      </c>
      <c r="K22" s="285">
        <f t="shared" ca="1" si="10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IF(AND(C23=0,#REF!=0,#REF!=0),"BLANKS",1)</f>
        <v>#REF!</v>
      </c>
      <c r="B23" s="511"/>
      <c r="C23" s="510" t="s">
        <v>55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Mtr</v>
      </c>
      <c r="F23" s="512">
        <f>F20*2</f>
        <v>2</v>
      </c>
      <c r="G23" s="390">
        <f ca="1">IF(ISERROR(OFFSET('HARGA SATUAN'!$I$6,MATCH(RAB!C23,'HARGA SATUAN'!$C$7:$C$1492,0),0)),0,OFFSET('HARGA SATUAN'!$I$6,MATCH(RAB!C23,'HARGA SATUAN'!$C$7:$C$1492,0),0))</f>
        <v>14200</v>
      </c>
      <c r="H23" s="284">
        <f t="shared" ca="1" si="7"/>
        <v>28400</v>
      </c>
      <c r="I23" s="284">
        <f t="shared" ca="1" si="8"/>
        <v>0</v>
      </c>
      <c r="J23" s="284">
        <f t="shared" ca="1" si="9"/>
        <v>0</v>
      </c>
      <c r="K23" s="285">
        <f t="shared" ca="1" si="10"/>
        <v>28400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508"/>
      <c r="C24" s="510" t="s">
        <v>1634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/>
      </c>
      <c r="F24" s="512">
        <f>F20*2</f>
        <v>2</v>
      </c>
      <c r="G24" s="390">
        <f ca="1">IF(ISERROR(OFFSET('HARGA SATUAN'!$I$6,MATCH(RAB!C24,'HARGA SATUAN'!$C$7:$C$1492,0),0)),0,OFFSET('HARGA SATUAN'!$I$6,MATCH(RAB!C24,'HARGA SATUAN'!$C$7:$C$1492,0),0))</f>
        <v>0</v>
      </c>
      <c r="H24" s="284">
        <f t="shared" ca="1" si="7"/>
        <v>0</v>
      </c>
      <c r="I24" s="284">
        <f t="shared" ca="1" si="8"/>
        <v>0</v>
      </c>
      <c r="J24" s="284">
        <f t="shared" ca="1" si="9"/>
        <v>0</v>
      </c>
      <c r="K24" s="285">
        <f t="shared" ca="1" si="10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 t="e">
        <f>IF(AND(C25=0,#REF!=0,#REF!=0),"BLANKS",1)</f>
        <v>#REF!</v>
      </c>
      <c r="B25" s="508">
        <v>3</v>
      </c>
      <c r="C25" s="510" t="s">
        <v>197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512">
        <f>F20*1</f>
        <v>1</v>
      </c>
      <c r="G25" s="390">
        <f ca="1">IF(ISERROR(OFFSET('HARGA SATUAN'!$I$6,MATCH(RAB!C25,'HARGA SATUAN'!$C$7:$C$1492,0),0)),0,OFFSET('HARGA SATUAN'!$I$6,MATCH(RAB!C25,'HARGA SATUAN'!$C$7:$C$1492,0),0))</f>
        <v>87000</v>
      </c>
      <c r="H25" s="284">
        <f t="shared" ca="1" si="7"/>
        <v>0</v>
      </c>
      <c r="I25" s="284">
        <f t="shared" ca="1" si="8"/>
        <v>87000</v>
      </c>
      <c r="J25" s="284">
        <f t="shared" ca="1" si="9"/>
        <v>0</v>
      </c>
      <c r="K25" s="285">
        <f t="shared" ca="1" si="10"/>
        <v>87000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30">
      <c r="A26" s="259"/>
      <c r="B26" s="508">
        <v>4</v>
      </c>
      <c r="C26" s="510" t="s">
        <v>166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512">
        <f>F20*2</f>
        <v>2</v>
      </c>
      <c r="G26" s="390">
        <f ca="1">IF(ISERROR(OFFSET('HARGA SATUAN'!$I$6,MATCH(RAB!C26,'HARGA SATUAN'!$C$7:$C$1492,0),0)),0,OFFSET('HARGA SATUAN'!$I$6,MATCH(RAB!C26,'HARGA SATUAN'!$C$7:$C$1492,0),0))</f>
        <v>404600</v>
      </c>
      <c r="H26" s="284">
        <f t="shared" ca="1" si="7"/>
        <v>0</v>
      </c>
      <c r="I26" s="284">
        <f t="shared" ca="1" si="8"/>
        <v>809200</v>
      </c>
      <c r="J26" s="284">
        <f t="shared" ca="1" si="9"/>
        <v>0</v>
      </c>
      <c r="K26" s="285">
        <f t="shared" ca="1" si="10"/>
        <v>809200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IF(AND(C27=0,#REF!=0,#REF!=0),"BLANKS",1)</f>
        <v>#REF!</v>
      </c>
      <c r="B27" s="508">
        <v>5</v>
      </c>
      <c r="C27" s="510" t="s">
        <v>174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512">
        <f>F20*3</f>
        <v>3</v>
      </c>
      <c r="G27" s="390">
        <f ca="1">IF(ISERROR(OFFSET('HARGA SATUAN'!$I$6,MATCH(RAB!C27,'HARGA SATUAN'!$C$7:$C$1492,0),0)),0,OFFSET('HARGA SATUAN'!$I$6,MATCH(RAB!C27,'HARGA SATUAN'!$C$7:$C$1492,0),0))</f>
        <v>15900</v>
      </c>
      <c r="H27" s="284">
        <f t="shared" ca="1" si="7"/>
        <v>0</v>
      </c>
      <c r="I27" s="284">
        <f t="shared" ca="1" si="8"/>
        <v>47700</v>
      </c>
      <c r="J27" s="284">
        <f t="shared" ca="1" si="9"/>
        <v>0</v>
      </c>
      <c r="K27" s="285">
        <f t="shared" ca="1" si="10"/>
        <v>47700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508">
        <v>6</v>
      </c>
      <c r="C28" s="510" t="s">
        <v>177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512">
        <f>F20*2</f>
        <v>2</v>
      </c>
      <c r="G28" s="390">
        <f ca="1">IF(ISERROR(OFFSET('HARGA SATUAN'!$I$6,MATCH(RAB!C28,'HARGA SATUAN'!$C$7:$C$1492,0),0)),0,OFFSET('HARGA SATUAN'!$I$6,MATCH(RAB!C28,'HARGA SATUAN'!$C$7:$C$1492,0),0))</f>
        <v>17100</v>
      </c>
      <c r="H28" s="284">
        <f t="shared" ca="1" si="7"/>
        <v>0</v>
      </c>
      <c r="I28" s="284">
        <f t="shared" ca="1" si="8"/>
        <v>34200</v>
      </c>
      <c r="J28" s="284">
        <f t="shared" ca="1" si="9"/>
        <v>0</v>
      </c>
      <c r="K28" s="285">
        <f t="shared" ca="1" si="10"/>
        <v>34200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 t="e">
        <f>IF(AND(C29=0,#REF!=0,#REF!=0),"BLANKS",1)</f>
        <v>#REF!</v>
      </c>
      <c r="B29" s="508">
        <v>7</v>
      </c>
      <c r="C29" s="510" t="s">
        <v>1540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512">
        <f>F20*4</f>
        <v>4</v>
      </c>
      <c r="G29" s="390">
        <f ca="1">IF(ISERROR(OFFSET('HARGA SATUAN'!$I$6,MATCH(RAB!C29,'HARGA SATUAN'!$C$7:$C$1492,0),0)),0,OFFSET('HARGA SATUAN'!$I$6,MATCH(RAB!C29,'HARGA SATUAN'!$C$7:$C$1492,0),0))</f>
        <v>73300</v>
      </c>
      <c r="H29" s="284">
        <f t="shared" ca="1" si="7"/>
        <v>0</v>
      </c>
      <c r="I29" s="284">
        <f t="shared" ca="1" si="8"/>
        <v>293200</v>
      </c>
      <c r="J29" s="284">
        <f t="shared" ca="1" si="9"/>
        <v>0</v>
      </c>
      <c r="K29" s="285">
        <f t="shared" ca="1" si="10"/>
        <v>293200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IF(AND(C30=0,#REF!=0,#REF!=0),"BLANKS",1)</f>
        <v>#REF!</v>
      </c>
      <c r="B30" s="508">
        <v>8</v>
      </c>
      <c r="C30" s="510" t="s">
        <v>139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Set</v>
      </c>
      <c r="F30" s="512">
        <f>F20*1</f>
        <v>1</v>
      </c>
      <c r="G30" s="390">
        <f ca="1">IF(ISERROR(OFFSET('HARGA SATUAN'!$I$6,MATCH(RAB!C30,'HARGA SATUAN'!$C$7:$C$1492,0),0)),0,OFFSET('HARGA SATUAN'!$I$6,MATCH(RAB!C30,'HARGA SATUAN'!$C$7:$C$1492,0),0))</f>
        <v>67800</v>
      </c>
      <c r="H30" s="284">
        <f t="shared" ca="1" si="7"/>
        <v>0</v>
      </c>
      <c r="I30" s="284">
        <f t="shared" ca="1" si="8"/>
        <v>67800</v>
      </c>
      <c r="J30" s="284">
        <f t="shared" ca="1" si="9"/>
        <v>0</v>
      </c>
      <c r="K30" s="285">
        <f t="shared" ca="1" si="10"/>
        <v>67800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/>
      <c r="B31" s="508">
        <v>9</v>
      </c>
      <c r="C31" s="510" t="s">
        <v>22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Mtr</v>
      </c>
      <c r="F31" s="512">
        <f>F20*2</f>
        <v>2</v>
      </c>
      <c r="G31" s="390">
        <f ca="1">IF(ISERROR(OFFSET('HARGA SATUAN'!$I$6,MATCH(RAB!C31,'HARGA SATUAN'!$C$7:$C$1492,0),0)),0,OFFSET('HARGA SATUAN'!$I$6,MATCH(RAB!C31,'HARGA SATUAN'!$C$7:$C$1492,0),0))</f>
        <v>30000</v>
      </c>
      <c r="H31" s="284">
        <f t="shared" ca="1" si="7"/>
        <v>0</v>
      </c>
      <c r="I31" s="284">
        <f t="shared" ca="1" si="8"/>
        <v>60000</v>
      </c>
      <c r="J31" s="284">
        <f t="shared" ca="1" si="9"/>
        <v>0</v>
      </c>
      <c r="K31" s="285">
        <f t="shared" ca="1" si="10"/>
        <v>60000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/>
      <c r="B32" s="508">
        <v>10</v>
      </c>
      <c r="C32" s="510" t="s">
        <v>771</v>
      </c>
      <c r="D32" s="281" t="str">
        <f ca="1">IF(ISERROR(OFFSET('HARGA SATUAN'!$D$6,MATCH(RAB!C32,'HARGA SATUAN'!$C$7:$C$1492,0),0)),"",OFFSET('HARGA SATUAN'!$D$6,MATCH(RAB!C32,'HARGA SATUAN'!$C$7:$C$1492,0),0))</f>
        <v>JASA</v>
      </c>
      <c r="E32" s="282" t="str">
        <f ca="1">IF(B32="+","Unit",IF(ISERROR(OFFSET('HARGA SATUAN'!$E$6,MATCH(RAB!C32,'HARGA SATUAN'!$C$7:$C$1492,0),0)),"",OFFSET('HARGA SATUAN'!$E$6,MATCH(RAB!C32,'HARGA SATUAN'!$C$7:$C$1492,0),0)))</f>
        <v>Unit</v>
      </c>
      <c r="F32" s="512">
        <f>F20*1</f>
        <v>1</v>
      </c>
      <c r="G32" s="390">
        <f ca="1">IF(ISERROR(OFFSET('HARGA SATUAN'!$I$6,MATCH(RAB!C32,'HARGA SATUAN'!$C$7:$C$1492,0),0)),0,OFFSET('HARGA SATUAN'!$I$6,MATCH(RAB!C32,'HARGA SATUAN'!$C$7:$C$1492,0),0))</f>
        <v>346400</v>
      </c>
      <c r="H32" s="284">
        <f t="shared" ca="1" si="4"/>
        <v>0</v>
      </c>
      <c r="I32" s="284">
        <f t="shared" ca="1" si="5"/>
        <v>0</v>
      </c>
      <c r="J32" s="284">
        <f t="shared" ca="1" si="6"/>
        <v>346400</v>
      </c>
      <c r="K32" s="285">
        <f t="shared" ca="1" si="3"/>
        <v>346400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 t="e">
        <f>IF(AND(C33=0,#REF!=0,#REF!=0),"BLANKS",1)</f>
        <v>#REF!</v>
      </c>
      <c r="B33" s="499"/>
      <c r="C33" s="433"/>
      <c r="D33" s="281" t="str">
        <f ca="1">IF(ISERROR(OFFSET('HARGA SATUAN'!$D$6,MATCH(RAB!C33,'HARGA SATUAN'!$C$7:$C$1492,0),0)),"",OFFSET('HARGA SATUAN'!$D$6,MATCH(RAB!C33,'HARGA SATUAN'!$C$7:$C$1492,0),0))</f>
        <v/>
      </c>
      <c r="E33" s="282" t="str">
        <f ca="1">IF(B33="+","Unit",IF(ISERROR(OFFSET('HARGA SATUAN'!$E$6,MATCH(RAB!C33,'HARGA SATUAN'!$C$7:$C$1492,0),0)),"",OFFSET('HARGA SATUAN'!$E$6,MATCH(RAB!C33,'HARGA SATUAN'!$C$7:$C$1492,0),0)))</f>
        <v/>
      </c>
      <c r="F33" s="473"/>
      <c r="G33" s="390">
        <f ca="1">IF(ISERROR(OFFSET('HARGA SATUAN'!$I$6,MATCH(RAB!C33,'HARGA SATUAN'!$C$7:$C$1492,0),0)),0,OFFSET('HARGA SATUAN'!$I$6,MATCH(RAB!C33,'HARGA SATUAN'!$C$7:$C$1492,0),0))</f>
        <v>0</v>
      </c>
      <c r="H33" s="284">
        <f t="shared" ca="1" si="4"/>
        <v>0</v>
      </c>
      <c r="I33" s="284">
        <f t="shared" ca="1" si="5"/>
        <v>0</v>
      </c>
      <c r="J33" s="284">
        <f t="shared" ca="1" si="6"/>
        <v>0</v>
      </c>
      <c r="K33" s="285">
        <f t="shared" ca="1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IF(AND(C34=0,#REF!=0,#REF!=0),"BLANKS",1)</f>
        <v>#REF!</v>
      </c>
      <c r="B34" s="511" t="s">
        <v>1005</v>
      </c>
      <c r="C34" s="513" t="s">
        <v>1631</v>
      </c>
      <c r="D34" s="281" t="str">
        <f ca="1">IF(ISERROR(OFFSET('HARGA SATUAN'!$D$6,MATCH(RAB!C34,'HARGA SATUAN'!$C$7:$C$1492,0),0)),"",OFFSET('HARGA SATUAN'!$D$6,MATCH(RAB!C34,'HARGA SATUAN'!$C$7:$C$1492,0),0))</f>
        <v/>
      </c>
      <c r="E34" s="282" t="str">
        <f ca="1">IF(B34="+","Unit",IF(ISERROR(OFFSET('HARGA SATUAN'!$E$6,MATCH(RAB!C34,'HARGA SATUAN'!$C$7:$C$1492,0),0)),"",OFFSET('HARGA SATUAN'!$E$6,MATCH(RAB!C34,'HARGA SATUAN'!$C$7:$C$1492,0),0)))</f>
        <v>Unit</v>
      </c>
      <c r="F34" s="515">
        <v>1</v>
      </c>
      <c r="G34" s="390">
        <f ca="1">IF(ISERROR(OFFSET('HARGA SATUAN'!$I$6,MATCH(RAB!C34,'HARGA SATUAN'!$C$7:$C$1492,0),0)),0,OFFSET('HARGA SATUAN'!$I$6,MATCH(RAB!C34,'HARGA SATUAN'!$C$7:$C$1492,0),0))</f>
        <v>0</v>
      </c>
      <c r="H34" s="284">
        <f t="shared" ca="1" si="4"/>
        <v>0</v>
      </c>
      <c r="I34" s="284">
        <f t="shared" ca="1" si="5"/>
        <v>0</v>
      </c>
      <c r="J34" s="284">
        <f t="shared" ca="1" si="6"/>
        <v>0</v>
      </c>
      <c r="K34" s="285">
        <f t="shared" ca="1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 t="e">
        <f>IF(AND(C35=0,#REF!=0,#REF!=0),"BLANKS",1)</f>
        <v>#REF!</v>
      </c>
      <c r="B35" s="511">
        <v>1</v>
      </c>
      <c r="C35" s="514" t="s">
        <v>19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515">
        <f>F34*1</f>
        <v>1</v>
      </c>
      <c r="G35" s="390">
        <f ca="1">IF(ISERROR(OFFSET('HARGA SATUAN'!$I$6,MATCH(RAB!C35,'HARGA SATUAN'!$C$7:$C$1492,0),0)),0,OFFSET('HARGA SATUAN'!$I$6,MATCH(RAB!C35,'HARGA SATUAN'!$C$7:$C$1492,0),0))</f>
        <v>185200</v>
      </c>
      <c r="H35" s="284">
        <f t="shared" ref="H35:H45" ca="1" si="11">IF(OR(D35="MDU",D35="MDU-KD"),(IF($O$3="RAB NON MDU","PLN KD",G35*F35)),0)</f>
        <v>0</v>
      </c>
      <c r="I35" s="284">
        <f t="shared" ref="I35:I45" ca="1" si="12">IF(D35="HDW",G35*F35,0)</f>
        <v>185200</v>
      </c>
      <c r="J35" s="284">
        <f t="shared" ref="J35:J45" ca="1" si="13">IF(D35="JASA",G35*F35,0)</f>
        <v>0</v>
      </c>
      <c r="K35" s="285">
        <f t="shared" ref="K35:K45" ca="1" si="14">SUM(H35:J35)</f>
        <v>185200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508">
        <v>2</v>
      </c>
      <c r="C36" s="509" t="s">
        <v>20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515">
        <f>F34*1</f>
        <v>1</v>
      </c>
      <c r="G36" s="390">
        <f ca="1">IF(ISERROR(OFFSET('HARGA SATUAN'!$I$6,MATCH(RAB!C36,'HARGA SATUAN'!$C$7:$C$1492,0),0)),0,OFFSET('HARGA SATUAN'!$I$6,MATCH(RAB!C36,'HARGA SATUAN'!$C$7:$C$1492,0),0))</f>
        <v>47459</v>
      </c>
      <c r="H36" s="284">
        <f t="shared" ca="1" si="11"/>
        <v>0</v>
      </c>
      <c r="I36" s="284">
        <f t="shared" ca="1" si="12"/>
        <v>47459</v>
      </c>
      <c r="J36" s="284">
        <f t="shared" ca="1" si="13"/>
        <v>0</v>
      </c>
      <c r="K36" s="285">
        <f t="shared" ca="1" si="14"/>
        <v>47459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IF(AND(C37=0,#REF!=0,#REF!=0),"BLANKS",1)</f>
        <v>#REF!</v>
      </c>
      <c r="B37" s="508">
        <v>3</v>
      </c>
      <c r="C37" s="509" t="s">
        <v>21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515">
        <f>F34*1</f>
        <v>1</v>
      </c>
      <c r="G37" s="390">
        <f ca="1">IF(ISERROR(OFFSET('HARGA SATUAN'!$I$6,MATCH(RAB!C37,'HARGA SATUAN'!$C$7:$C$1492,0),0)),0,OFFSET('HARGA SATUAN'!$I$6,MATCH(RAB!C37,'HARGA SATUAN'!$C$7:$C$1492,0),0))</f>
        <v>4880</v>
      </c>
      <c r="H37" s="284">
        <f t="shared" ca="1" si="11"/>
        <v>0</v>
      </c>
      <c r="I37" s="284">
        <f t="shared" ca="1" si="12"/>
        <v>4880</v>
      </c>
      <c r="J37" s="284">
        <f t="shared" ca="1" si="13"/>
        <v>0</v>
      </c>
      <c r="K37" s="285">
        <f t="shared" ca="1" si="14"/>
        <v>4880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508">
        <v>4</v>
      </c>
      <c r="C38" s="509" t="s">
        <v>22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Mtr</v>
      </c>
      <c r="F38" s="515">
        <f>F34*10</f>
        <v>10</v>
      </c>
      <c r="G38" s="390">
        <f ca="1">IF(ISERROR(OFFSET('HARGA SATUAN'!$I$6,MATCH(RAB!C38,'HARGA SATUAN'!$C$7:$C$1492,0),0)),0,OFFSET('HARGA SATUAN'!$I$6,MATCH(RAB!C38,'HARGA SATUAN'!$C$7:$C$1492,0),0))</f>
        <v>30000</v>
      </c>
      <c r="H38" s="284">
        <f t="shared" ca="1" si="11"/>
        <v>0</v>
      </c>
      <c r="I38" s="284">
        <f t="shared" ca="1" si="12"/>
        <v>300000</v>
      </c>
      <c r="J38" s="284">
        <f t="shared" ca="1" si="13"/>
        <v>0</v>
      </c>
      <c r="K38" s="285">
        <f t="shared" ca="1" si="14"/>
        <v>300000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IF(AND(C39=0,#REF!=0,#REF!=0),"BLANKS",1)</f>
        <v>#REF!</v>
      </c>
      <c r="B39" s="508">
        <v>5</v>
      </c>
      <c r="C39" s="509" t="s">
        <v>23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515">
        <f>F34*2</f>
        <v>2</v>
      </c>
      <c r="G39" s="390">
        <f ca="1">IF(ISERROR(OFFSET('HARGA SATUAN'!$I$6,MATCH(RAB!C39,'HARGA SATUAN'!$C$7:$C$1492,0),0)),0,OFFSET('HARGA SATUAN'!$I$6,MATCH(RAB!C39,'HARGA SATUAN'!$C$7:$C$1492,0),0))</f>
        <v>9500</v>
      </c>
      <c r="H39" s="284">
        <f t="shared" ca="1" si="11"/>
        <v>0</v>
      </c>
      <c r="I39" s="284">
        <f t="shared" ca="1" si="12"/>
        <v>19000</v>
      </c>
      <c r="J39" s="284">
        <f t="shared" ca="1" si="13"/>
        <v>0</v>
      </c>
      <c r="K39" s="285">
        <f t="shared" ca="1" si="14"/>
        <v>19000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/>
      <c r="B40" s="508">
        <v>6</v>
      </c>
      <c r="C40" s="509" t="s">
        <v>24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515">
        <f>F34*5.5</f>
        <v>5.5</v>
      </c>
      <c r="G40" s="390">
        <f ca="1">IF(ISERROR(OFFSET('HARGA SATUAN'!$I$6,MATCH(RAB!C40,'HARGA SATUAN'!$C$7:$C$1492,0),0)),0,OFFSET('HARGA SATUAN'!$I$6,MATCH(RAB!C40,'HARGA SATUAN'!$C$7:$C$1492,0),0))</f>
        <v>6100</v>
      </c>
      <c r="H40" s="284">
        <f t="shared" ca="1" si="11"/>
        <v>0</v>
      </c>
      <c r="I40" s="284">
        <f t="shared" ca="1" si="12"/>
        <v>33550</v>
      </c>
      <c r="J40" s="284">
        <f t="shared" ca="1" si="13"/>
        <v>0</v>
      </c>
      <c r="K40" s="285">
        <f t="shared" ca="1" si="14"/>
        <v>33550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 t="e">
        <f>IF(AND(C41=0,#REF!=0,#REF!=0),"BLANKS",1)</f>
        <v>#REF!</v>
      </c>
      <c r="B41" s="508">
        <v>7</v>
      </c>
      <c r="C41" s="509" t="s">
        <v>25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515">
        <f>F34*6</f>
        <v>6</v>
      </c>
      <c r="G41" s="390">
        <f ca="1">IF(ISERROR(OFFSET('HARGA SATUAN'!$I$6,MATCH(RAB!C41,'HARGA SATUAN'!$C$7:$C$1492,0),0)),0,OFFSET('HARGA SATUAN'!$I$6,MATCH(RAB!C41,'HARGA SATUAN'!$C$7:$C$1492,0),0))</f>
        <v>2300</v>
      </c>
      <c r="H41" s="284">
        <f t="shared" ca="1" si="11"/>
        <v>0</v>
      </c>
      <c r="I41" s="284">
        <f t="shared" ca="1" si="12"/>
        <v>13800</v>
      </c>
      <c r="J41" s="284">
        <f t="shared" ca="1" si="13"/>
        <v>0</v>
      </c>
      <c r="K41" s="285">
        <f t="shared" ca="1" si="14"/>
        <v>13800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508">
        <v>8</v>
      </c>
      <c r="C42" s="509" t="s">
        <v>1635</v>
      </c>
      <c r="D42" s="281" t="str">
        <f ca="1">IF(ISERROR(OFFSET('HARGA SATUAN'!$D$6,MATCH(RAB!C42,'HARGA SATUAN'!$C$7:$C$1492,0),0)),"",OFFSET('HARGA SATUAN'!$D$6,MATCH(RAB!C42,'HARGA SATUAN'!$C$7:$C$1492,0),0))</f>
        <v>HDW</v>
      </c>
      <c r="E42" s="282" t="str">
        <f ca="1">IF(B42="+","Unit",IF(ISERROR(OFFSET('HARGA SATUAN'!$E$6,MATCH(RAB!C42,'HARGA SATUAN'!$C$7:$C$1492,0),0)),"",OFFSET('HARGA SATUAN'!$E$6,MATCH(RAB!C42,'HARGA SATUAN'!$C$7:$C$1492,0),0)))</f>
        <v>Mtr</v>
      </c>
      <c r="F42" s="515">
        <f>F34*4.8</f>
        <v>4.8</v>
      </c>
      <c r="G42" s="390">
        <f ca="1">IF(ISERROR(OFFSET('HARGA SATUAN'!$I$6,MATCH(RAB!C42,'HARGA SATUAN'!$C$7:$C$1492,0),0)),0,OFFSET('HARGA SATUAN'!$I$6,MATCH(RAB!C42,'HARGA SATUAN'!$C$7:$C$1492,0),0))</f>
        <v>23310</v>
      </c>
      <c r="H42" s="284">
        <f t="shared" ca="1" si="11"/>
        <v>0</v>
      </c>
      <c r="I42" s="284">
        <f t="shared" ca="1" si="12"/>
        <v>111888</v>
      </c>
      <c r="J42" s="284">
        <f t="shared" ca="1" si="13"/>
        <v>0</v>
      </c>
      <c r="K42" s="285">
        <f t="shared" ca="1" si="14"/>
        <v>111888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 t="e">
        <f>IF(AND(C43=0,#REF!=0,#REF!=0),"BLANKS",1)</f>
        <v>#REF!</v>
      </c>
      <c r="B43" s="508">
        <v>9</v>
      </c>
      <c r="C43" s="509" t="s">
        <v>726</v>
      </c>
      <c r="D43" s="281" t="str">
        <f ca="1">IF(ISERROR(OFFSET('HARGA SATUAN'!$D$6,MATCH(RAB!C43,'HARGA SATUAN'!$C$7:$C$1492,0),0)),"",OFFSET('HARGA SATUAN'!$D$6,MATCH(RAB!C43,'HARGA SATUAN'!$C$7:$C$1492,0),0))</f>
        <v>JASA</v>
      </c>
      <c r="E43" s="282" t="str">
        <f ca="1">IF(B43="+","Unit",IF(ISERROR(OFFSET('HARGA SATUAN'!$E$6,MATCH(RAB!C43,'HARGA SATUAN'!$C$7:$C$1492,0),0)),"",OFFSET('HARGA SATUAN'!$E$6,MATCH(RAB!C43,'HARGA SATUAN'!$C$7:$C$1492,0),0)))</f>
        <v>Unit</v>
      </c>
      <c r="F43" s="515">
        <f>F34*1</f>
        <v>1</v>
      </c>
      <c r="G43" s="390">
        <f ca="1">IF(ISERROR(OFFSET('HARGA SATUAN'!$I$6,MATCH(RAB!C43,'HARGA SATUAN'!$C$7:$C$1492,0),0)),0,OFFSET('HARGA SATUAN'!$I$6,MATCH(RAB!C43,'HARGA SATUAN'!$C$7:$C$1492,0),0))</f>
        <v>65400</v>
      </c>
      <c r="H43" s="284">
        <f t="shared" ca="1" si="11"/>
        <v>0</v>
      </c>
      <c r="I43" s="284">
        <f t="shared" ca="1" si="12"/>
        <v>0</v>
      </c>
      <c r="J43" s="284">
        <f t="shared" ca="1" si="13"/>
        <v>65400</v>
      </c>
      <c r="K43" s="285">
        <f t="shared" ca="1" si="14"/>
        <v>65400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/>
      <c r="B44" s="508">
        <v>10</v>
      </c>
      <c r="C44" s="510" t="s">
        <v>1540</v>
      </c>
      <c r="D44" s="281" t="str">
        <f ca="1">IF(ISERROR(OFFSET('HARGA SATUAN'!$D$6,MATCH(RAB!C44,'HARGA SATUAN'!$C$7:$C$1492,0),0)),"",OFFSET('HARGA SATUAN'!$D$6,MATCH(RAB!C44,'HARGA SATUAN'!$C$7:$C$1492,0),0))</f>
        <v>HDW</v>
      </c>
      <c r="E44" s="282" t="str">
        <f ca="1">IF(B44="+","Unit",IF(ISERROR(OFFSET('HARGA SATUAN'!$E$6,MATCH(RAB!C44,'HARGA SATUAN'!$C$7:$C$1492,0),0)),"",OFFSET('HARGA SATUAN'!$E$6,MATCH(RAB!C44,'HARGA SATUAN'!$C$7:$C$1492,0),0)))</f>
        <v>Bh</v>
      </c>
      <c r="F44" s="199">
        <v>2</v>
      </c>
      <c r="G44" s="390">
        <f ca="1">IF(ISERROR(OFFSET('HARGA SATUAN'!$I$6,MATCH(RAB!C44,'HARGA SATUAN'!$C$7:$C$1492,0),0)),0,OFFSET('HARGA SATUAN'!$I$6,MATCH(RAB!C44,'HARGA SATUAN'!$C$7:$C$1492,0),0))</f>
        <v>73300</v>
      </c>
      <c r="H44" s="284">
        <f t="shared" ca="1" si="11"/>
        <v>0</v>
      </c>
      <c r="I44" s="284">
        <f t="shared" ca="1" si="12"/>
        <v>146600</v>
      </c>
      <c r="J44" s="284">
        <f t="shared" ca="1" si="13"/>
        <v>0</v>
      </c>
      <c r="K44" s="285">
        <f t="shared" ca="1" si="14"/>
        <v>146600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IF(AND(C45=0,#REF!=0,#REF!=0),"BLANKS",1)</f>
        <v>#REF!</v>
      </c>
      <c r="B45" s="499"/>
      <c r="C45" s="433"/>
      <c r="D45" s="281" t="str">
        <f ca="1">IF(ISERROR(OFFSET('HARGA SATUAN'!$D$6,MATCH(RAB!C45,'HARGA SATUAN'!$C$7:$C$1492,0),0)),"",OFFSET('HARGA SATUAN'!$D$6,MATCH(RAB!C45,'HARGA SATUAN'!$C$7:$C$1492,0),0))</f>
        <v/>
      </c>
      <c r="E45" s="282" t="str">
        <f ca="1">IF(B45="+","Unit",IF(ISERROR(OFFSET('HARGA SATUAN'!$E$6,MATCH(RAB!C45,'HARGA SATUAN'!$C$7:$C$1492,0),0)),"",OFFSET('HARGA SATUAN'!$E$6,MATCH(RAB!C45,'HARGA SATUAN'!$C$7:$C$1492,0),0)))</f>
        <v/>
      </c>
      <c r="F45" s="473"/>
      <c r="G45" s="390">
        <f ca="1">IF(ISERROR(OFFSET('HARGA SATUAN'!$I$6,MATCH(RAB!C45,'HARGA SATUAN'!$C$7:$C$1492,0),0)),0,OFFSET('HARGA SATUAN'!$I$6,MATCH(RAB!C45,'HARGA SATUAN'!$C$7:$C$1492,0),0))</f>
        <v>0</v>
      </c>
      <c r="H45" s="284">
        <f t="shared" ca="1" si="11"/>
        <v>0</v>
      </c>
      <c r="I45" s="284">
        <f t="shared" ca="1" si="12"/>
        <v>0</v>
      </c>
      <c r="J45" s="284">
        <f t="shared" ca="1" si="13"/>
        <v>0</v>
      </c>
      <c r="K45" s="285">
        <f t="shared" ca="1" si="14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 t="e">
        <f>IF(AND(C46=0,C47=0,#REF!=0),"BLANKS",1)</f>
        <v>#REF!</v>
      </c>
      <c r="B46" s="476"/>
      <c r="C46" s="433"/>
      <c r="D46" s="281" t="str">
        <f ca="1">IF(ISERROR(OFFSET('HARGA SATUAN'!$D$6,MATCH(RAB!C46,'HARGA SATUAN'!$C$7:$C$1492,0),0)),"",OFFSET('HARGA SATUAN'!$D$6,MATCH(RAB!C46,'HARGA SATUAN'!$C$7:$C$1492,0),0))</f>
        <v/>
      </c>
      <c r="E46" s="282" t="str">
        <f ca="1">IF(B46="+","Unit",IF(ISERROR(OFFSET('HARGA SATUAN'!$E$6,MATCH(RAB!C46,'HARGA SATUAN'!$C$7:$C$1492,0),0)),"",OFFSET('HARGA SATUAN'!$E$6,MATCH(RAB!C46,'HARGA SATUAN'!$C$7:$C$1492,0),0)))</f>
        <v/>
      </c>
      <c r="F46" s="473"/>
      <c r="G46" s="390">
        <f ca="1">IF(ISERROR(OFFSET('HARGA SATUAN'!$I$6,MATCH(RAB!C46,'HARGA SATUAN'!$C$7:$C$1492,0),0)),0,OFFSET('HARGA SATUAN'!$I$6,MATCH(RAB!C46,'HARGA SATUAN'!$C$7:$C$1492,0),0))</f>
        <v>0</v>
      </c>
      <c r="H46" s="284">
        <f t="shared" ref="H46:H53" ca="1" si="15">IF(OR(D46="MDU",D46="MDU-KD"),(IF($O$3="RAB NON MDU","PLN KD",G46*F46)),0)</f>
        <v>0</v>
      </c>
      <c r="I46" s="284">
        <f t="shared" ref="I46:I53" ca="1" si="16">IF(D46="HDW",G46*F46,0)</f>
        <v>0</v>
      </c>
      <c r="J46" s="284">
        <f t="shared" ref="J46:J53" ca="1" si="17">IF(D46="JASA",G46*F46,0)</f>
        <v>0</v>
      </c>
      <c r="K46" s="285">
        <f t="shared" ref="K46:K53" ca="1" si="18">SUM(H46:J46)</f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28.5">
      <c r="A47" s="259" t="e">
        <f>IF(AND(C47=0,#REF!=0,#REF!=0),"BLANKS",1)</f>
        <v>#REF!</v>
      </c>
      <c r="B47" s="478" t="s">
        <v>514</v>
      </c>
      <c r="C47" s="479" t="s">
        <v>1575</v>
      </c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473"/>
      <c r="G47" s="390">
        <f ca="1">IF(ISERROR(OFFSET('HARGA SATUAN'!$I$6,MATCH(RAB!C47,'HARGA SATUAN'!$C$7:$C$1492,0),0)),0,OFFSET('HARGA SATUAN'!$I$6,MATCH(RAB!C47,'HARGA SATUAN'!$C$7:$C$1492,0),0))</f>
        <v>0</v>
      </c>
      <c r="H47" s="284">
        <f t="shared" ca="1" si="15"/>
        <v>0</v>
      </c>
      <c r="I47" s="284">
        <f t="shared" ca="1" si="16"/>
        <v>0</v>
      </c>
      <c r="J47" s="284">
        <f t="shared" ca="1" si="17"/>
        <v>0</v>
      </c>
      <c r="K47" s="285">
        <f t="shared" ca="1" si="18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s">
        <v>1413</v>
      </c>
      <c r="B48" s="476"/>
      <c r="C48" s="433"/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/>
      </c>
      <c r="F48" s="473">
        <v>50</v>
      </c>
      <c r="G48" s="390">
        <f ca="1">IF(ISERROR(OFFSET('HARGA SATUAN'!$I$6,MATCH(RAB!C48,'HARGA SATUAN'!$C$7:$C$1492,0),0)),0,OFFSET('HARGA SATUAN'!$I$6,MATCH(RAB!C48,'HARGA SATUAN'!$C$7:$C$1492,0),0))</f>
        <v>0</v>
      </c>
      <c r="H48" s="284">
        <f t="shared" ca="1" si="15"/>
        <v>0</v>
      </c>
      <c r="I48" s="284">
        <f t="shared" ca="1" si="16"/>
        <v>0</v>
      </c>
      <c r="J48" s="284">
        <f t="shared" ca="1" si="17"/>
        <v>0</v>
      </c>
      <c r="K48" s="285">
        <f t="shared" ca="1" si="18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s">
        <v>1413</v>
      </c>
      <c r="B49" s="476"/>
      <c r="C49" s="433"/>
      <c r="D49" s="281" t="str">
        <f ca="1">IF(ISERROR(OFFSET('HARGA SATUAN'!$D$6,MATCH(RAB!C49,'HARGA SATUAN'!$C$7:$C$1492,0),0)),"",OFFSET('HARGA SATUAN'!$D$6,MATCH(RAB!C49,'HARGA SATUAN'!$C$7:$C$1492,0),0))</f>
        <v/>
      </c>
      <c r="E49" s="282" t="str">
        <f ca="1">IF(B49="+","Unit",IF(ISERROR(OFFSET('HARGA SATUAN'!$E$6,MATCH(RAB!C49,'HARGA SATUAN'!$C$7:$C$1492,0),0)),"",OFFSET('HARGA SATUAN'!$E$6,MATCH(RAB!C49,'HARGA SATUAN'!$C$7:$C$1492,0),0)))</f>
        <v/>
      </c>
      <c r="F49" s="473">
        <f>F48/50</f>
        <v>1</v>
      </c>
      <c r="G49" s="390">
        <f ca="1">IF(ISERROR(OFFSET('HARGA SATUAN'!$I$6,MATCH(RAB!C49,'HARGA SATUAN'!$C$7:$C$1492,0),0)),0,OFFSET('HARGA SATUAN'!$I$6,MATCH(RAB!C49,'HARGA SATUAN'!$C$7:$C$1492,0),0))</f>
        <v>0</v>
      </c>
      <c r="H49" s="284">
        <f t="shared" ca="1" si="15"/>
        <v>0</v>
      </c>
      <c r="I49" s="284">
        <f t="shared" ca="1" si="16"/>
        <v>0</v>
      </c>
      <c r="J49" s="284">
        <f t="shared" ca="1" si="17"/>
        <v>0</v>
      </c>
      <c r="K49" s="285">
        <f t="shared" ca="1" si="18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 t="e">
        <f>IF(AND(C50=0,#REF!=0,#REF!=0),"BLANKS",1)</f>
        <v>#REF!</v>
      </c>
      <c r="B50" s="478"/>
      <c r="C50" s="479"/>
      <c r="D50" s="281" t="str">
        <f ca="1">IF(ISERROR(OFFSET('HARGA SATUAN'!$D$6,MATCH(RAB!C50,'HARGA SATUAN'!$C$7:$C$1492,0),0)),"",OFFSET('HARGA SATUAN'!$D$6,MATCH(RAB!C50,'HARGA SATUAN'!$C$7:$C$1492,0),0))</f>
        <v/>
      </c>
      <c r="E50" s="282" t="str">
        <f ca="1">IF(B50="+","Unit",IF(ISERROR(OFFSET('HARGA SATUAN'!$E$6,MATCH(RAB!C50,'HARGA SATUAN'!$C$7:$C$1492,0),0)),"",OFFSET('HARGA SATUAN'!$E$6,MATCH(RAB!C50,'HARGA SATUAN'!$C$7:$C$1492,0),0)))</f>
        <v/>
      </c>
      <c r="F50" s="473"/>
      <c r="G50" s="390">
        <f ca="1">IF(ISERROR(OFFSET('HARGA SATUAN'!$I$6,MATCH(RAB!C50,'HARGA SATUAN'!$C$7:$C$1492,0),0)),0,OFFSET('HARGA SATUAN'!$I$6,MATCH(RAB!C50,'HARGA SATUAN'!$C$7:$C$1492,0),0))</f>
        <v>0</v>
      </c>
      <c r="H50" s="284">
        <f t="shared" ca="1" si="15"/>
        <v>0</v>
      </c>
      <c r="I50" s="284">
        <f t="shared" ca="1" si="16"/>
        <v>0</v>
      </c>
      <c r="J50" s="284">
        <f t="shared" ca="1" si="17"/>
        <v>0</v>
      </c>
      <c r="K50" s="285">
        <f t="shared" ca="1" si="18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/>
      <c r="B51" s="478" t="s">
        <v>516</v>
      </c>
      <c r="C51" s="479" t="s">
        <v>1576</v>
      </c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/>
      </c>
      <c r="F51" s="473"/>
      <c r="G51" s="390">
        <f ca="1">IF(ISERROR(OFFSET('HARGA SATUAN'!$I$6,MATCH(RAB!C51,'HARGA SATUAN'!$C$7:$C$1492,0),0)),0,OFFSET('HARGA SATUAN'!$I$6,MATCH(RAB!C51,'HARGA SATUAN'!$C$7:$C$1492,0),0))</f>
        <v>0</v>
      </c>
      <c r="H51" s="284">
        <f t="shared" ca="1" si="15"/>
        <v>0</v>
      </c>
      <c r="I51" s="284">
        <f t="shared" ca="1" si="16"/>
        <v>0</v>
      </c>
      <c r="J51" s="284">
        <f t="shared" ca="1" si="17"/>
        <v>0</v>
      </c>
      <c r="K51" s="285">
        <f t="shared" ca="1" si="18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IF(AND(C52=0,C53=0,#REF!=0),"BLANKS",1)</f>
        <v>#REF!</v>
      </c>
      <c r="B52" s="497" t="s">
        <v>1005</v>
      </c>
      <c r="C52" s="498" t="s">
        <v>1628</v>
      </c>
      <c r="D52" s="281" t="str">
        <f ca="1">IF(ISERROR(OFFSET('HARGA SATUAN'!$D$6,MATCH(RAB!C52,'HARGA SATUAN'!$C$7:$C$1492,0),0)),"",OFFSET('HARGA SATUAN'!$D$6,MATCH(RAB!C52,'HARGA SATUAN'!$C$7:$C$1492,0),0))</f>
        <v/>
      </c>
      <c r="E52" s="282" t="str">
        <f ca="1">IF(B52="+","Unit",IF(ISERROR(OFFSET('HARGA SATUAN'!$E$6,MATCH(RAB!C52,'HARGA SATUAN'!$C$7:$C$1492,0),0)),"",OFFSET('HARGA SATUAN'!$E$6,MATCH(RAB!C52,'HARGA SATUAN'!$C$7:$C$1492,0),0)))</f>
        <v>Unit</v>
      </c>
      <c r="F52" s="507">
        <v>1</v>
      </c>
      <c r="G52" s="390">
        <f ca="1">IF(ISERROR(OFFSET('HARGA SATUAN'!$I$6,MATCH(RAB!C52,'HARGA SATUAN'!$C$7:$C$1492,0),0)),0,OFFSET('HARGA SATUAN'!$I$6,MATCH(RAB!C52,'HARGA SATUAN'!$C$7:$C$1492,0),0))</f>
        <v>0</v>
      </c>
      <c r="H52" s="284">
        <f t="shared" ca="1" si="15"/>
        <v>0</v>
      </c>
      <c r="I52" s="284">
        <f t="shared" ca="1" si="16"/>
        <v>0</v>
      </c>
      <c r="J52" s="284">
        <f t="shared" ca="1" si="17"/>
        <v>0</v>
      </c>
      <c r="K52" s="285">
        <f t="shared" ca="1" si="18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505">
        <v>1</v>
      </c>
      <c r="C53" s="433" t="s">
        <v>472</v>
      </c>
      <c r="D53" s="281" t="str">
        <f ca="1">IF(ISERROR(OFFSET('HARGA SATUAN'!$D$6,MATCH(RAB!C53,'HARGA SATUAN'!$C$7:$C$1492,0),0)),"",OFFSET('HARGA SATUAN'!$D$6,MATCH(RAB!C53,'HARGA SATUAN'!$C$7:$C$1492,0),0))</f>
        <v>MDU-KD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507">
        <f>F52*1</f>
        <v>1</v>
      </c>
      <c r="G53" s="390">
        <f ca="1">IF(ISERROR(OFFSET('HARGA SATUAN'!$I$6,MATCH(RAB!C53,'HARGA SATUAN'!$C$7:$C$1492,0),0)),0,OFFSET('HARGA SATUAN'!$I$6,MATCH(RAB!C53,'HARGA SATUAN'!$C$7:$C$1492,0),0))</f>
        <v>327600</v>
      </c>
      <c r="H53" s="284">
        <f t="shared" ca="1" si="15"/>
        <v>327600</v>
      </c>
      <c r="I53" s="284">
        <f t="shared" ca="1" si="16"/>
        <v>0</v>
      </c>
      <c r="J53" s="284">
        <f t="shared" ca="1" si="17"/>
        <v>0</v>
      </c>
      <c r="K53" s="285">
        <f t="shared" ca="1" si="18"/>
        <v>327600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 t="s">
        <v>1413</v>
      </c>
      <c r="B54" s="505">
        <v>2</v>
      </c>
      <c r="C54" s="506" t="s">
        <v>483</v>
      </c>
      <c r="D54" s="281" t="str">
        <f ca="1">IF(ISERROR(OFFSET('HARGA SATUAN'!$D$6,MATCH(RAB!C54,'HARGA SATUAN'!$C$7:$C$1492,0),0)),"",OFFSET('HARGA SATUAN'!$D$6,MATCH(RAB!C54,'HARGA SATUAN'!$C$7:$C$1492,0),0))</f>
        <v>MDU-KD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507">
        <f>F52*1</f>
        <v>1</v>
      </c>
      <c r="G54" s="390">
        <f ca="1">IF(ISERROR(OFFSET('HARGA SATUAN'!$I$6,MATCH(RAB!C54,'HARGA SATUAN'!$C$7:$C$1492,0),0)),0,OFFSET('HARGA SATUAN'!$I$6,MATCH(RAB!C54,'HARGA SATUAN'!$C$7:$C$1492,0),0))</f>
        <v>39000</v>
      </c>
      <c r="H54" s="284">
        <f t="shared" ref="H54:H60" ca="1" si="19">IF(OR(D54="MDU",D54="MDU-KD"),(IF($O$3="RAB NON MDU","PLN KD",G54*F54)),0)</f>
        <v>39000</v>
      </c>
      <c r="I54" s="284">
        <f t="shared" ref="I54:I60" ca="1" si="20">IF(D54="HDW",G54*F54,0)</f>
        <v>0</v>
      </c>
      <c r="J54" s="284">
        <f t="shared" ref="J54:J60" ca="1" si="21">IF(D54="JASA",G54*F54,0)</f>
        <v>0</v>
      </c>
      <c r="K54" s="285">
        <f t="shared" ref="K54:K60" ca="1" si="22">SUM(H54:J54)</f>
        <v>39000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IF(AND(C55=0,#REF!=0,#REF!=0),"BLANKS",1)</f>
        <v>#REF!</v>
      </c>
      <c r="B55" s="505">
        <v>3</v>
      </c>
      <c r="C55" s="506" t="s">
        <v>64</v>
      </c>
      <c r="D55" s="281" t="str">
        <f ca="1">IF(ISERROR(OFFSET('HARGA SATUAN'!$D$6,MATCH(RAB!C55,'HARGA SATUAN'!$C$7:$C$1492,0),0)),"",OFFSET('HARGA SATUAN'!$D$6,MATCH(RAB!C55,'HARGA SATUAN'!$C$7:$C$1492,0),0))</f>
        <v>MDU-KD</v>
      </c>
      <c r="E55" s="282" t="str">
        <f ca="1">IF(B55="+","Unit",IF(ISERROR(OFFSET('HARGA SATUAN'!$E$6,MATCH(RAB!C55,'HARGA SATUAN'!$C$7:$C$1492,0),0)),"",OFFSET('HARGA SATUAN'!$E$6,MATCH(RAB!C55,'HARGA SATUAN'!$C$7:$C$1492,0),0)))</f>
        <v>Mtr</v>
      </c>
      <c r="F55" s="507">
        <f>F52*35</f>
        <v>35</v>
      </c>
      <c r="G55" s="390">
        <f ca="1">IF(ISERROR(OFFSET('HARGA SATUAN'!$I$6,MATCH(RAB!C55,'HARGA SATUAN'!$C$7:$C$1492,0),0)),0,OFFSET('HARGA SATUAN'!$I$6,MATCH(RAB!C55,'HARGA SATUAN'!$C$7:$C$1492,0),0))</f>
        <v>6600</v>
      </c>
      <c r="H55" s="284">
        <f t="shared" ca="1" si="19"/>
        <v>231000</v>
      </c>
      <c r="I55" s="284">
        <f t="shared" ca="1" si="20"/>
        <v>0</v>
      </c>
      <c r="J55" s="284">
        <f t="shared" ca="1" si="21"/>
        <v>0</v>
      </c>
      <c r="K55" s="285">
        <f t="shared" ca="1" si="22"/>
        <v>231000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s">
        <v>1413</v>
      </c>
      <c r="B56" s="505">
        <v>4</v>
      </c>
      <c r="C56" s="506" t="s">
        <v>788</v>
      </c>
      <c r="D56" s="281" t="str">
        <f ca="1">IF(ISERROR(OFFSET('HARGA SATUAN'!$D$6,MATCH(RAB!C56,'HARGA SATUAN'!$C$7:$C$1492,0),0)),"",OFFSET('HARGA SATUAN'!$D$6,MATCH(RAB!C56,'HARGA SATUAN'!$C$7:$C$1492,0),0))</f>
        <v>JASA</v>
      </c>
      <c r="E56" s="282" t="str">
        <f ca="1">IF(B56="+","Unit",IF(ISERROR(OFFSET('HARGA SATUAN'!$E$6,MATCH(RAB!C56,'HARGA SATUAN'!$C$7:$C$1492,0),0)),"",OFFSET('HARGA SATUAN'!$E$6,MATCH(RAB!C56,'HARGA SATUAN'!$C$7:$C$1492,0),0)))</f>
        <v>Unit</v>
      </c>
      <c r="F56" s="507">
        <f>F52*1</f>
        <v>1</v>
      </c>
      <c r="G56" s="390">
        <f ca="1">IF(ISERROR(OFFSET('HARGA SATUAN'!$I$6,MATCH(RAB!C56,'HARGA SATUAN'!$C$7:$C$1492,0),0)),0,OFFSET('HARGA SATUAN'!$I$6,MATCH(RAB!C56,'HARGA SATUAN'!$C$7:$C$1492,0),0))</f>
        <v>54400</v>
      </c>
      <c r="H56" s="284">
        <f t="shared" ca="1" si="19"/>
        <v>0</v>
      </c>
      <c r="I56" s="284">
        <f t="shared" ca="1" si="20"/>
        <v>0</v>
      </c>
      <c r="J56" s="284">
        <f t="shared" ca="1" si="21"/>
        <v>54400</v>
      </c>
      <c r="K56" s="285">
        <f t="shared" ca="1" si="22"/>
        <v>54400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500"/>
      <c r="C57" s="501"/>
      <c r="D57" s="281" t="str">
        <f ca="1">IF(ISERROR(OFFSET('HARGA SATUAN'!$D$6,MATCH(RAB!C57,'HARGA SATUAN'!$C$7:$C$1492,0),0)),"",OFFSET('HARGA SATUAN'!$D$6,MATCH(RAB!C57,'HARGA SATUAN'!$C$7:$C$1492,0),0))</f>
        <v/>
      </c>
      <c r="E57" s="282" t="str">
        <f ca="1">IF(B57="+","Unit",IF(ISERROR(OFFSET('HARGA SATUAN'!$E$6,MATCH(RAB!C57,'HARGA SATUAN'!$C$7:$C$1492,0),0)),"",OFFSET('HARGA SATUAN'!$E$6,MATCH(RAB!C57,'HARGA SATUAN'!$C$7:$C$1492,0),0)))</f>
        <v/>
      </c>
      <c r="F57" s="502"/>
      <c r="G57" s="390">
        <f ca="1">IF(ISERROR(OFFSET('HARGA SATUAN'!$I$6,MATCH(RAB!C57,'HARGA SATUAN'!$C$7:$C$1492,0),0)),0,OFFSET('HARGA SATUAN'!$I$6,MATCH(RAB!C57,'HARGA SATUAN'!$C$7:$C$1492,0),0))</f>
        <v>0</v>
      </c>
      <c r="H57" s="284">
        <f t="shared" ca="1" si="19"/>
        <v>0</v>
      </c>
      <c r="I57" s="284">
        <f t="shared" ca="1" si="20"/>
        <v>0</v>
      </c>
      <c r="J57" s="284">
        <f t="shared" ca="1" si="21"/>
        <v>0</v>
      </c>
      <c r="K57" s="285">
        <f t="shared" ca="1" si="22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/>
      <c r="B58" s="476"/>
      <c r="C58" s="479"/>
      <c r="D58" s="281" t="str">
        <f ca="1">IF(ISERROR(OFFSET('HARGA SATUAN'!$D$6,MATCH(RAB!C58,'HARGA SATUAN'!$C$7:$C$1492,0),0)),"",OFFSET('HARGA SATUAN'!$D$6,MATCH(RAB!C58,'HARGA SATUAN'!$C$7:$C$1492,0),0))</f>
        <v/>
      </c>
      <c r="E58" s="282" t="str">
        <f ca="1">IF(B58="+","Unit",IF(ISERROR(OFFSET('HARGA SATUAN'!$E$6,MATCH(RAB!C58,'HARGA SATUAN'!$C$7:$C$1492,0),0)),"",OFFSET('HARGA SATUAN'!$E$6,MATCH(RAB!C58,'HARGA SATUAN'!$C$7:$C$1492,0),0)))</f>
        <v/>
      </c>
      <c r="F58" s="473"/>
      <c r="G58" s="390">
        <f ca="1">IF(ISERROR(OFFSET('HARGA SATUAN'!$I$6,MATCH(RAB!C58,'HARGA SATUAN'!$C$7:$C$1492,0),0)),0,OFFSET('HARGA SATUAN'!$I$6,MATCH(RAB!C58,'HARGA SATUAN'!$C$7:$C$1492,0),0))</f>
        <v>0</v>
      </c>
      <c r="H58" s="284">
        <f t="shared" ca="1" si="19"/>
        <v>0</v>
      </c>
      <c r="I58" s="284">
        <f t="shared" ca="1" si="20"/>
        <v>0</v>
      </c>
      <c r="J58" s="284">
        <f t="shared" ca="1" si="21"/>
        <v>0</v>
      </c>
      <c r="K58" s="285">
        <f t="shared" ca="1" si="22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IF(AND(C59=0,C60=0,#REF!=0),"BLANKS",1)</f>
        <v>#REF!</v>
      </c>
      <c r="B59" s="478" t="s">
        <v>520</v>
      </c>
      <c r="C59" s="479" t="s">
        <v>1577</v>
      </c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/>
      </c>
      <c r="F59" s="473"/>
      <c r="G59" s="390">
        <f ca="1">IF(ISERROR(OFFSET('HARGA SATUAN'!$I$6,MATCH(RAB!C59,'HARGA SATUAN'!$C$7:$C$1492,0),0)),0,OFFSET('HARGA SATUAN'!$I$6,MATCH(RAB!C59,'HARGA SATUAN'!$C$7:$C$1492,0),0))</f>
        <v>0</v>
      </c>
      <c r="H59" s="284">
        <f t="shared" ca="1" si="19"/>
        <v>0</v>
      </c>
      <c r="I59" s="284">
        <f t="shared" ca="1" si="20"/>
        <v>0</v>
      </c>
      <c r="J59" s="284">
        <f t="shared" ca="1" si="21"/>
        <v>0</v>
      </c>
      <c r="K59" s="285">
        <f t="shared" ca="1" si="22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 t="e">
        <f>IF(AND(C60=0,#REF!=0,#REF!=0),"BLANKS",1)</f>
        <v>#REF!</v>
      </c>
      <c r="B60" s="476"/>
      <c r="C60" s="433"/>
      <c r="D60" s="281" t="str">
        <f ca="1">IF(ISERROR(OFFSET('HARGA SATUAN'!$D$6,MATCH(RAB!C60,'HARGA SATUAN'!$C$7:$C$1492,0),0)),"",OFFSET('HARGA SATUAN'!$D$6,MATCH(RAB!C60,'HARGA SATUAN'!$C$7:$C$1492,0),0))</f>
        <v/>
      </c>
      <c r="E60" s="282" t="str">
        <f ca="1">IF(B60="+","Unit",IF(ISERROR(OFFSET('HARGA SATUAN'!$E$6,MATCH(RAB!C60,'HARGA SATUAN'!$C$7:$C$1492,0),0)),"",OFFSET('HARGA SATUAN'!$E$6,MATCH(RAB!C60,'HARGA SATUAN'!$C$7:$C$1492,0),0)))</f>
        <v/>
      </c>
      <c r="F60" s="473"/>
      <c r="G60" s="390">
        <f ca="1">IF(ISERROR(OFFSET('HARGA SATUAN'!$I$6,MATCH(RAB!C60,'HARGA SATUAN'!$C$7:$C$1492,0),0)),0,OFFSET('HARGA SATUAN'!$I$6,MATCH(RAB!C60,'HARGA SATUAN'!$C$7:$C$1492,0),0))</f>
        <v>0</v>
      </c>
      <c r="H60" s="284">
        <f t="shared" ca="1" si="19"/>
        <v>0</v>
      </c>
      <c r="I60" s="284">
        <f t="shared" ca="1" si="20"/>
        <v>0</v>
      </c>
      <c r="J60" s="284">
        <f t="shared" ca="1" si="21"/>
        <v>0</v>
      </c>
      <c r="K60" s="285">
        <f t="shared" ca="1" si="22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/>
      <c r="B61" s="476"/>
      <c r="C61" s="433"/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/>
      </c>
      <c r="F61" s="473"/>
      <c r="G61" s="390">
        <f ca="1">IF(ISERROR(OFFSET('HARGA SATUAN'!$I$6,MATCH(RAB!C61,'HARGA SATUAN'!$C$7:$C$1492,0),0)),0,OFFSET('HARGA SATUAN'!$I$6,MATCH(RAB!C61,'HARGA SATUAN'!$C$7:$C$1492,0),0))</f>
        <v>0</v>
      </c>
      <c r="H61" s="284">
        <f t="shared" ref="H61" ca="1" si="23">IF(OR(D61="MDU",D61="MDU-KD"),(IF($O$3="RAB NON MDU","PLN KD",G61*F61)),0)</f>
        <v>0</v>
      </c>
      <c r="I61" s="284">
        <f t="shared" ref="I61" ca="1" si="24">IF(D61="HDW",G61*F61,0)</f>
        <v>0</v>
      </c>
      <c r="J61" s="284">
        <f t="shared" ref="J61" ca="1" si="25">IF(D61="JASA",G61*F61,0)</f>
        <v>0</v>
      </c>
      <c r="K61" s="285">
        <f t="shared" ref="K61" ca="1" si="26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IF(AND(C62=0,#REF!=0,#REF!=0),"BLANKS",1)</f>
        <v>#REF!</v>
      </c>
      <c r="B62" s="476"/>
      <c r="C62" s="433"/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IF(B62="+","Unit",IF(ISERROR(OFFSET('HARGA SATUAN'!$E$6,MATCH(RAB!C62,'HARGA SATUAN'!$C$7:$C$1492,0),0)),"",OFFSET('HARGA SATUAN'!$E$6,MATCH(RAB!C62,'HARGA SATUAN'!$C$7:$C$1492,0),0)))</f>
        <v/>
      </c>
      <c r="F62" s="473"/>
      <c r="G62" s="390">
        <f ca="1">IF(ISERROR(OFFSET('HARGA SATUAN'!$I$6,MATCH(RAB!C62,'HARGA SATUAN'!$C$7:$C$1492,0),0)),0,OFFSET('HARGA SATUAN'!$I$6,MATCH(RAB!C62,'HARGA SATUAN'!$C$7:$C$1492,0),0))</f>
        <v>0</v>
      </c>
      <c r="H62" s="284">
        <f t="shared" ref="H62:H63" ca="1" si="27">IF(OR(D62="MDU",D62="MDU-KD"),(IF($O$3="RAB NON MDU","PLN KD",G62*F62)),0)</f>
        <v>0</v>
      </c>
      <c r="I62" s="284">
        <f t="shared" ref="I62:I63" ca="1" si="28">IF(D62="HDW",G62*F62,0)</f>
        <v>0</v>
      </c>
      <c r="J62" s="284">
        <f t="shared" ref="J62:J63" ca="1" si="29">IF(D62="JASA",G62*F62,0)</f>
        <v>0</v>
      </c>
      <c r="K62" s="285">
        <f t="shared" ref="K62:K63" ca="1" si="30">SUM(H62:J62)</f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s">
        <v>1413</v>
      </c>
      <c r="B63" s="476"/>
      <c r="C63" s="433"/>
      <c r="D63" s="281" t="str">
        <f ca="1">IF(ISERROR(OFFSET('HARGA SATUAN'!$D$6,MATCH(RAB!C63,'HARGA SATUAN'!$C$7:$C$1492,0),0)),"",OFFSET('HARGA SATUAN'!$D$6,MATCH(RAB!C63,'HARGA SATUAN'!$C$7:$C$1492,0),0))</f>
        <v/>
      </c>
      <c r="E63" s="282" t="str">
        <f ca="1">IF(B63="+","Unit",IF(ISERROR(OFFSET('HARGA SATUAN'!$E$6,MATCH(RAB!C63,'HARGA SATUAN'!$C$7:$C$1492,0),0)),"",OFFSET('HARGA SATUAN'!$E$6,MATCH(RAB!C63,'HARGA SATUAN'!$C$7:$C$1492,0),0)))</f>
        <v/>
      </c>
      <c r="F63" s="473"/>
      <c r="G63" s="390">
        <f ca="1">IF(ISERROR(OFFSET('HARGA SATUAN'!$I$6,MATCH(RAB!C63,'HARGA SATUAN'!$C$7:$C$1492,0),0)),0,OFFSET('HARGA SATUAN'!$I$6,MATCH(RAB!C63,'HARGA SATUAN'!$C$7:$C$1492,0),0))</f>
        <v>0</v>
      </c>
      <c r="H63" s="284">
        <f t="shared" ca="1" si="27"/>
        <v>0</v>
      </c>
      <c r="I63" s="284">
        <f t="shared" ca="1" si="28"/>
        <v>0</v>
      </c>
      <c r="J63" s="284">
        <f t="shared" ca="1" si="29"/>
        <v>0</v>
      </c>
      <c r="K63" s="285">
        <f t="shared" ca="1" si="30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>
      <c r="B64" s="291"/>
      <c r="C64" s="292" t="s">
        <v>465</v>
      </c>
      <c r="D64" s="281" t="str">
        <f ca="1">IF(ISERROR(OFFSET('HARGA SATUAN'!$D$6,MATCH(RAB!C64,'HARGA SATUAN'!$C$7:$C$1492,0),0)),"",OFFSET('HARGA SATUAN'!$D$6,MATCH(RAB!C64,'HARGA SATUAN'!$C$7:$C$1492,0),0))</f>
        <v/>
      </c>
      <c r="E64" s="282" t="str">
        <f ca="1">IF(B64="+","Unit",IF(ISERROR(OFFSET('HARGA SATUAN'!$E$6,MATCH(RAB!C64,'HARGA SATUAN'!$C$7:$C$1492,0),0)),"",OFFSET('HARGA SATUAN'!$E$6,MATCH(RAB!C64,'HARGA SATUAN'!$C$7:$C$1492,0),0)))</f>
        <v/>
      </c>
      <c r="F64" s="293"/>
      <c r="G64" s="283">
        <f ca="1">IF(ISERROR(OFFSET('HARGA SATUAN'!$I$6,MATCH(RAB!C64,'HARGA SATUAN'!$C$7:$C$1492,0),0)),0,OFFSET('HARGA SATUAN'!$I$6,MATCH(RAB!C64,'HARGA SATUAN'!$C$7:$C$1492,0),0))</f>
        <v>0</v>
      </c>
      <c r="H64" s="284">
        <f t="shared" ref="H64" ca="1" si="31">IF(OR(D64="MDU",D64="MDU-KD"),(IF($O$3="RAB NON MDU","PLN KD",G64*F64)),0)</f>
        <v>0</v>
      </c>
      <c r="I64" s="284">
        <f ca="1">IF(D64="HDW",G64*F64,0)</f>
        <v>0</v>
      </c>
      <c r="J64" s="284">
        <f ca="1">IF(D64="JASA",G64*F64,0)</f>
        <v>0</v>
      </c>
      <c r="K64" s="285">
        <f ca="1">SUM(H64:J64)</f>
        <v>0</v>
      </c>
    </row>
    <row r="65" spans="2:13">
      <c r="B65" s="294">
        <v>1</v>
      </c>
      <c r="C65" s="295" t="s">
        <v>1061</v>
      </c>
      <c r="D65" s="296" t="str">
        <f ca="1">IF(ISERROR(OFFSET('HARGA SATUAN'!$D$6,MATCH(RAB!C65,'HARGA SATUAN'!$C$7:$C$1492,0),0)),"",OFFSET('HARGA SATUAN'!$D$6,MATCH(RAB!C65,'HARGA SATUAN'!$C$7:$C$1492,0),0))</f>
        <v>JASA</v>
      </c>
      <c r="E65" s="297" t="str">
        <f ca="1">IF(ISERROR(OFFSET('HARGA SATUAN'!$E$6,MATCH(RAB!C65,'HARGA SATUAN'!$C$7:$C$1492,0),0)),"",OFFSET('HARGA SATUAN'!$E$6,MATCH(RAB!C65,'HARGA SATUAN'!$C$7:$C$1492,0),0))</f>
        <v>Lot</v>
      </c>
      <c r="F65" s="298">
        <v>1</v>
      </c>
      <c r="G65" s="299">
        <f ca="1">IF(ISERROR(OFFSET('HARGA SATUAN'!$I$6,MATCH(RAB!C65,'HARGA SATUAN'!$C$7:$C$1492,0),0)),0,OFFSET('HARGA SATUAN'!$I$6,MATCH(RAB!C65,'HARGA SATUAN'!$C$7:$C$1492,0),0))</f>
        <v>2.5000000000000001E-2</v>
      </c>
      <c r="H65" s="300"/>
      <c r="I65" s="300"/>
      <c r="J65" s="300">
        <f ca="1">SUM(K15:K63)*G65</f>
        <v>779976.92500000005</v>
      </c>
      <c r="K65" s="301">
        <f ca="1">SUM(H65:J65)</f>
        <v>779976.92500000005</v>
      </c>
    </row>
    <row r="66" spans="2:13">
      <c r="B66" s="302"/>
      <c r="C66" s="303"/>
      <c r="D66" s="281" t="str">
        <f ca="1">IF(ISERROR(OFFSET('HARGA SATUAN'!$D$6,MATCH(RAB!C66,'HARGA SATUAN'!$C$7:$C$1492,0),0)),"",OFFSET('HARGA SATUAN'!$D$6,MATCH(RAB!C66,'HARGA SATUAN'!$C$7:$C$1492,0),0))</f>
        <v/>
      </c>
      <c r="E66" s="282" t="str">
        <f ca="1">IF(ISERROR(OFFSET('HARGA SATUAN'!$E$6,MATCH(RAB!C66,'HARGA SATUAN'!$C$7:$C$1492,0),0)),"",OFFSET('HARGA SATUAN'!$E$6,MATCH(RAB!C66,'HARGA SATUAN'!$C$7:$C$1492,0),0))</f>
        <v/>
      </c>
      <c r="F66" s="293"/>
      <c r="G66" s="283" t="str">
        <f ca="1">IF(ISERROR(OFFSET('HARGA SATUAN'!$I$6,MATCH(RAB!C66,'HARGA SATUAN'!$C$7:$C$1492,0),0)),"",OFFSET('HARGA SATUAN'!$I$6,MATCH(RAB!C66,'HARGA SATUAN'!$C$7:$C$1492,0),0))</f>
        <v/>
      </c>
      <c r="H66" s="284">
        <f ca="1">IF(OR(D66="MDU",D66="MDU-KD"),IF(G66="PLN",0,G66*F66),0)</f>
        <v>0</v>
      </c>
      <c r="I66" s="284">
        <f ca="1">IF(D66="HDW",IF(G66="PLN",0,G66*F66),0)</f>
        <v>0</v>
      </c>
      <c r="J66" s="284">
        <f ca="1">IF(D66="JASA",IF(G66="PLN",0,G66*F66),0)</f>
        <v>0</v>
      </c>
      <c r="K66" s="285">
        <f ca="1">SUM(H66:J66)</f>
        <v>0</v>
      </c>
    </row>
    <row r="67" spans="2:13" ht="15.75" thickBot="1">
      <c r="B67" s="304"/>
      <c r="C67" s="305"/>
      <c r="D67" s="306"/>
      <c r="E67" s="307"/>
      <c r="F67" s="307"/>
      <c r="G67" s="307"/>
      <c r="H67" s="308"/>
      <c r="I67" s="308"/>
      <c r="J67" s="308"/>
      <c r="K67" s="309"/>
    </row>
    <row r="68" spans="2:13">
      <c r="B68" s="310"/>
      <c r="C68" s="620" t="s">
        <v>980</v>
      </c>
      <c r="D68" s="620"/>
      <c r="E68" s="620"/>
      <c r="F68" s="620"/>
      <c r="G68" s="311" t="s">
        <v>9</v>
      </c>
      <c r="H68" s="312">
        <f ca="1">SUM(H14:H66)</f>
        <v>28471400</v>
      </c>
      <c r="I68" s="312">
        <f ca="1">SUM(I14:I66)</f>
        <v>2261477</v>
      </c>
      <c r="J68" s="312">
        <f ca="1">SUM(J14:J66)</f>
        <v>1246176.925</v>
      </c>
      <c r="K68" s="312">
        <f ca="1">SUM(K14:K66)</f>
        <v>31979053.925000001</v>
      </c>
    </row>
    <row r="69" spans="2:13">
      <c r="B69" s="313"/>
      <c r="C69" s="637" t="s">
        <v>1426</v>
      </c>
      <c r="D69" s="637"/>
      <c r="E69" s="637"/>
      <c r="F69" s="637"/>
      <c r="G69" s="314" t="s">
        <v>9</v>
      </c>
      <c r="H69" s="315">
        <f ca="1">H68*0.11</f>
        <v>3131854</v>
      </c>
      <c r="I69" s="315">
        <f ca="1">I68*0.11</f>
        <v>248762.47</v>
      </c>
      <c r="J69" s="315">
        <f ca="1">J68*0.11</f>
        <v>137079.46175000002</v>
      </c>
      <c r="K69" s="315">
        <f ca="1">K68*0.11</f>
        <v>3517695.93175</v>
      </c>
    </row>
    <row r="70" spans="2:13" ht="15.75" thickBot="1">
      <c r="B70" s="313"/>
      <c r="C70" s="636" t="s">
        <v>453</v>
      </c>
      <c r="D70" s="636"/>
      <c r="E70" s="636"/>
      <c r="F70" s="636"/>
      <c r="G70" s="316" t="s">
        <v>9</v>
      </c>
      <c r="H70" s="317">
        <f ca="1">SUM(H68:H69)</f>
        <v>31603254</v>
      </c>
      <c r="I70" s="317">
        <f ca="1">SUM(I68:I69)</f>
        <v>2510239.4700000002</v>
      </c>
      <c r="J70" s="316">
        <f ca="1">SUM(J68:J69)</f>
        <v>1383256.3867500001</v>
      </c>
      <c r="K70" s="316">
        <f ca="1">SUM(K68:K69)</f>
        <v>35496749.856750004</v>
      </c>
      <c r="M70" s="381"/>
    </row>
    <row r="71" spans="2:13">
      <c r="B71" s="638" t="str">
        <f ca="1">"Terbilang : "&amp;PROPER(IF(K70=0,"nol",IF(K70&lt;0,"minus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IF(--MID(TEXT(ABS(K70),"000000000000000"),1,3)=0,"",MID(TEXT(ABS(K70),"000000000000000"),1,1)&amp;" ratus "&amp;MID(TEXT(ABS(K70),"000000000000000"),2,1)&amp;" puluh "&amp;MID(TEXT(ABS(K70),"000000000000000"),3,1)&amp;" trilyun ")&amp; IF(--MID(TEXT(ABS(K70),"000000000000000"),4,3)=0,"",MID(TEXT(ABS(K70),"000000000000000"),4,1)&amp;" ratus "&amp;MID(TEXT(ABS(K70),"000000000000000"),5,1)&amp;" puluh "&amp;MID(TEXT(ABS(K70),"000000000000000"),6,1)&amp;" milyar ")&amp; IF(--MID(TEXT(ABS(K70),"000000000000000"),7,3)=0,"",MID(TEXT(ABS(K70),"000000000000000"),7,1)&amp;" ratus "&amp;MID(TEXT(ABS(K70),"000000000000000"),8,1)&amp;" puluh "&amp;MID(TEXT(ABS(K70),"000000000000000"),9,1)&amp;" juta ")&amp; IF(--MID(TEXT(ABS(K70),"000000000000000"),10,3)=0,"",IF(--MID(TEXT(ABS(K70),"000000000000000"),10,3)=1,"*",MID(TEXT(ABS(K70),"000000000000000"),10,1)&amp;" ratus "&amp;MID(TEXT(ABS(K70),"000000000000000"),11,1)&amp;" puluh ")&amp;MID(TEXT(ABS(K70),"000000000000000"),12,1)&amp;" ribu ")&amp; IF(--MID(TEXT(ABS(K70),"000000000000000"),13,3)=0,"",MID(TEXT(ABS(K70),"000000000000000"),13,1)&amp;" ratus "&amp;MID(TEXT(ABS(K70),"000000000000000"),14,1)&amp;" puluh "&amp;MID(TEXT(ABS(K70),"000000000000000"),15,1)),1,"satu"),2,"dua"),3,"tiga"),4,"empat"),5,"lima"),6,"enam"),7,"tujuh"),8,"delapan"),9,"sembilan"),"0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Lima Juta Empat Ratus Sembilan Puluh Enam Ribu Tujuh Ratus Lima Puluh Rupiah</v>
      </c>
      <c r="C71" s="639"/>
      <c r="D71" s="639"/>
      <c r="E71" s="639"/>
      <c r="F71" s="639"/>
      <c r="G71" s="639"/>
      <c r="H71" s="639"/>
      <c r="I71" s="639"/>
      <c r="J71" s="639"/>
      <c r="K71" s="640"/>
    </row>
    <row r="72" spans="2:13">
      <c r="B72" s="641"/>
      <c r="C72" s="642"/>
      <c r="D72" s="642"/>
      <c r="E72" s="642"/>
      <c r="F72" s="642"/>
      <c r="G72" s="642"/>
      <c r="H72" s="642"/>
      <c r="I72" s="642"/>
      <c r="J72" s="642"/>
      <c r="K72" s="643"/>
    </row>
    <row r="73" spans="2:13" ht="15.75" thickBot="1">
      <c r="B73" s="318" t="str">
        <f>"Harga yang dipakai adalah "&amp;'HARGA SATUAN'!I5&amp;""</f>
        <v>Harga yang dipakai adalah RAB HSS 2023</v>
      </c>
      <c r="C73" s="319"/>
      <c r="D73" s="320"/>
      <c r="E73" s="320"/>
      <c r="F73" s="320"/>
      <c r="G73" s="321"/>
      <c r="H73" s="321"/>
      <c r="I73" s="321"/>
      <c r="J73" s="321"/>
      <c r="K73" s="322"/>
    </row>
    <row r="74" spans="2:13">
      <c r="C74" s="323"/>
      <c r="E74" s="325"/>
      <c r="F74" s="325"/>
      <c r="G74" s="325"/>
    </row>
    <row r="75" spans="2:13">
      <c r="C75" s="260"/>
      <c r="E75" s="325"/>
      <c r="F75" s="325"/>
      <c r="G75" s="325"/>
      <c r="H75" s="644"/>
      <c r="I75" s="644"/>
      <c r="J75" s="645"/>
      <c r="K75" s="645"/>
    </row>
    <row r="76" spans="2:13">
      <c r="C76" s="260"/>
      <c r="E76" s="325"/>
      <c r="F76" s="325"/>
      <c r="G76" s="325"/>
      <c r="H76" s="326"/>
      <c r="I76" s="635" t="s">
        <v>1636</v>
      </c>
      <c r="J76" s="635"/>
      <c r="K76" s="635"/>
    </row>
    <row r="77" spans="2:13">
      <c r="C77" s="260"/>
      <c r="E77" s="325"/>
      <c r="F77" s="325"/>
      <c r="G77" s="325"/>
      <c r="H77" s="326"/>
      <c r="I77" s="635" t="s">
        <v>1637</v>
      </c>
      <c r="J77" s="635"/>
      <c r="K77" s="635"/>
    </row>
    <row r="78" spans="2:13">
      <c r="C78" s="260"/>
      <c r="E78" s="325"/>
      <c r="F78" s="325"/>
      <c r="G78" s="325"/>
      <c r="H78" s="327"/>
      <c r="I78" s="328"/>
      <c r="J78" s="328"/>
      <c r="K78" s="328"/>
    </row>
    <row r="79" spans="2:13">
      <c r="C79" s="260"/>
      <c r="E79" s="325"/>
      <c r="F79" s="325"/>
      <c r="G79" s="325"/>
      <c r="H79" s="327"/>
      <c r="I79" s="327"/>
      <c r="J79" s="327"/>
      <c r="K79" s="327"/>
    </row>
    <row r="80" spans="2:13">
      <c r="C80" s="260"/>
      <c r="E80" s="325"/>
      <c r="F80" s="325"/>
      <c r="G80" s="325"/>
      <c r="H80" s="327"/>
      <c r="I80" s="327"/>
      <c r="J80" s="327"/>
      <c r="K80" s="327"/>
    </row>
    <row r="81" spans="3:11">
      <c r="C81" s="260"/>
      <c r="E81" s="325"/>
      <c r="F81" s="325"/>
      <c r="G81" s="325"/>
      <c r="H81" s="327"/>
      <c r="I81" s="327"/>
      <c r="J81" s="327"/>
      <c r="K81" s="327"/>
    </row>
    <row r="82" spans="3:11">
      <c r="C82" s="260"/>
      <c r="E82" s="325"/>
      <c r="F82" s="325"/>
      <c r="G82" s="325"/>
      <c r="H82" s="329"/>
      <c r="I82" s="635" t="s">
        <v>1638</v>
      </c>
      <c r="J82" s="635"/>
      <c r="K82" s="635"/>
    </row>
    <row r="83" spans="3:11">
      <c r="C83" s="323"/>
      <c r="E83" s="325"/>
      <c r="F83" s="325"/>
      <c r="G83" s="325"/>
      <c r="H83" s="327"/>
      <c r="I83" s="327"/>
      <c r="J83" s="327"/>
      <c r="K83" s="327"/>
    </row>
    <row r="84" spans="3:11">
      <c r="C84" s="323"/>
      <c r="E84" s="325"/>
      <c r="F84" s="325"/>
      <c r="G84" s="325"/>
      <c r="H84" s="327"/>
      <c r="I84" s="327"/>
      <c r="J84" s="327"/>
      <c r="K84" s="327"/>
    </row>
    <row r="85" spans="3:11">
      <c r="C85" s="323"/>
      <c r="E85" s="325"/>
      <c r="F85" s="325"/>
      <c r="G85" s="325"/>
      <c r="H85" s="327"/>
      <c r="I85" s="327"/>
      <c r="J85" s="327"/>
      <c r="K85" s="327"/>
    </row>
  </sheetData>
  <sheetProtection sort="0" autoFilter="0"/>
  <protectedRanges>
    <protectedRange sqref="F15" name="Range1_1_2_2"/>
    <protectedRange sqref="B47:C47 B56 B60:B63 B50:C55 B57:C59 B20 B48:B49 B19:C19 B36:C37 B44:B46 B42:C43 B40:B41 B39:C39 B38 B35 B34:C34 B18 B31:B33 B30:C30 B29 B28:C28 B26:B27 B24:C25 B22:B23 B21:C21" name="Range1_1_2"/>
    <protectedRange sqref="B15 C18" name="Range1_6"/>
    <protectedRange sqref="C46" name="Range1_1_2_1"/>
    <protectedRange sqref="C56" name="Range1_1_2_3"/>
    <protectedRange sqref="B16:B17" name="Range1_1_1_1_1"/>
    <protectedRange sqref="C17" name="Range1_6_1_2"/>
    <protectedRange sqref="C16" name="Range1_1_2_12"/>
    <protectedRange sqref="C63" name="Range1_1_2_13"/>
    <protectedRange sqref="C60" name="Range1_1_3_1"/>
    <protectedRange sqref="C61" name="Range1_1_3_2"/>
    <protectedRange sqref="C62" name="Range1_1_3_3"/>
    <protectedRange sqref="C20 C41 C38 C44:C45 C35 C33 C29 C27 C23" name="Range1_1_3_4"/>
    <protectedRange sqref="C26 C22 C40 C31:C32" name="Range1_1_3_5"/>
    <protectedRange sqref="C48" name="Range1_1_3"/>
    <protectedRange sqref="C49" name="Range1_1_3_2_1"/>
  </protectedRanges>
  <mergeCells count="22">
    <mergeCell ref="I77:K77"/>
    <mergeCell ref="I82:K82"/>
    <mergeCell ref="C70:F70"/>
    <mergeCell ref="I76:K76"/>
    <mergeCell ref="C69:F69"/>
    <mergeCell ref="B71:K72"/>
    <mergeCell ref="H75:K75"/>
    <mergeCell ref="O3:P4"/>
    <mergeCell ref="B4:K4"/>
    <mergeCell ref="C68:F68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20" type="noConversion"/>
  <conditionalFormatting sqref="E1:E3 G1:G5 H12:I12 O13 G64:H64 E66:H66 E67:F67 G8:G13 H64:K67 E64:G65 E5:E18 S14:V18 G46:K63 F46:F51 S46:V63 E46:E63">
    <cfRule type="cellIs" dxfId="48" priority="1091" stopIfTrue="1" operator="equal">
      <formula>0</formula>
    </cfRule>
  </conditionalFormatting>
  <conditionalFormatting sqref="F14:K15 G16:K18">
    <cfRule type="cellIs" dxfId="47" priority="313" stopIfTrue="1" operator="equal">
      <formula>0</formula>
    </cfRule>
  </conditionalFormatting>
  <conditionalFormatting sqref="G66:G65532 E71:E65532">
    <cfRule type="cellIs" dxfId="46" priority="225" stopIfTrue="1" operator="equal">
      <formula>0</formula>
    </cfRule>
  </conditionalFormatting>
  <conditionalFormatting sqref="F16:F17">
    <cfRule type="cellIs" dxfId="45" priority="149" stopIfTrue="1" operator="equal">
      <formula>0</formula>
    </cfRule>
  </conditionalFormatting>
  <conditionalFormatting sqref="F18">
    <cfRule type="cellIs" dxfId="44" priority="134" stopIfTrue="1" operator="equal">
      <formula>0</formula>
    </cfRule>
  </conditionalFormatting>
  <conditionalFormatting sqref="G6:G7">
    <cfRule type="cellIs" dxfId="43" priority="118" stopIfTrue="1" operator="equal">
      <formula>0</formula>
    </cfRule>
  </conditionalFormatting>
  <conditionalFormatting sqref="C15:C16">
    <cfRule type="cellIs" dxfId="42" priority="114" operator="equal">
      <formula>0</formula>
    </cfRule>
  </conditionalFormatting>
  <conditionalFormatting sqref="C46">
    <cfRule type="cellIs" dxfId="41" priority="117" operator="equal">
      <formula>0</formula>
    </cfRule>
  </conditionalFormatting>
  <conditionalFormatting sqref="C63">
    <cfRule type="cellIs" dxfId="40" priority="110" operator="equal">
      <formula>0</formula>
    </cfRule>
  </conditionalFormatting>
  <conditionalFormatting sqref="F58:F63">
    <cfRule type="cellIs" dxfId="39" priority="104" stopIfTrue="1" operator="equal">
      <formula>0</formula>
    </cfRule>
  </conditionalFormatting>
  <conditionalFormatting sqref="F57">
    <cfRule type="cellIs" dxfId="38" priority="102" stopIfTrue="1" operator="equal">
      <formula>0</formula>
    </cfRule>
  </conditionalFormatting>
  <conditionalFormatting sqref="C60">
    <cfRule type="cellIs" dxfId="37" priority="101" operator="equal">
      <formula>0</formula>
    </cfRule>
  </conditionalFormatting>
  <conditionalFormatting sqref="C61">
    <cfRule type="cellIs" dxfId="36" priority="100" operator="equal">
      <formula>0</formula>
    </cfRule>
  </conditionalFormatting>
  <conditionalFormatting sqref="C62">
    <cfRule type="cellIs" dxfId="35" priority="99" operator="equal">
      <formula>0</formula>
    </cfRule>
  </conditionalFormatting>
  <conditionalFormatting sqref="C53">
    <cfRule type="cellIs" dxfId="34" priority="96" operator="equal">
      <formula>0</formula>
    </cfRule>
  </conditionalFormatting>
  <conditionalFormatting sqref="F52:F56">
    <cfRule type="cellIs" dxfId="33" priority="95" stopIfTrue="1" operator="equal">
      <formula>0</formula>
    </cfRule>
  </conditionalFormatting>
  <conditionalFormatting sqref="C48">
    <cfRule type="cellIs" dxfId="32" priority="94" operator="equal">
      <formula>0</formula>
    </cfRule>
  </conditionalFormatting>
  <conditionalFormatting sqref="C49">
    <cfRule type="cellIs" dxfId="31" priority="93" operator="equal">
      <formula>0</formula>
    </cfRule>
  </conditionalFormatting>
  <conditionalFormatting sqref="E35:E36 S35:V36 G36:K36">
    <cfRule type="cellIs" dxfId="30" priority="75" stopIfTrue="1" operator="equal">
      <formula>0</formula>
    </cfRule>
  </conditionalFormatting>
  <conditionalFormatting sqref="G35:K35">
    <cfRule type="cellIs" dxfId="29" priority="74" stopIfTrue="1" operator="equal">
      <formula>0</formula>
    </cfRule>
  </conditionalFormatting>
  <conditionalFormatting sqref="G34:K34 S32:V34 E32:E34">
    <cfRule type="cellIs" dxfId="28" priority="71" stopIfTrue="1" operator="equal">
      <formula>0</formula>
    </cfRule>
  </conditionalFormatting>
  <conditionalFormatting sqref="G32:K33">
    <cfRule type="cellIs" dxfId="27" priority="70" stopIfTrue="1" operator="equal">
      <formula>0</formula>
    </cfRule>
  </conditionalFormatting>
  <conditionalFormatting sqref="F33">
    <cfRule type="cellIs" dxfId="26" priority="68" stopIfTrue="1" operator="equal">
      <formula>0</formula>
    </cfRule>
  </conditionalFormatting>
  <conditionalFormatting sqref="C33">
    <cfRule type="cellIs" dxfId="25" priority="67" operator="equal">
      <formula>0</formula>
    </cfRule>
  </conditionalFormatting>
  <conditionalFormatting sqref="S31:V31 E31">
    <cfRule type="cellIs" dxfId="24" priority="65" stopIfTrue="1" operator="equal">
      <formula>0</formula>
    </cfRule>
  </conditionalFormatting>
  <conditionalFormatting sqref="G31:K31">
    <cfRule type="cellIs" dxfId="23" priority="64" stopIfTrue="1" operator="equal">
      <formula>0</formula>
    </cfRule>
  </conditionalFormatting>
  <conditionalFormatting sqref="G29:K29">
    <cfRule type="cellIs" dxfId="22" priority="60" stopIfTrue="1" operator="equal">
      <formula>0</formula>
    </cfRule>
  </conditionalFormatting>
  <conditionalFormatting sqref="E29:E30 S29:V30 G30:K30">
    <cfRule type="cellIs" dxfId="21" priority="61" stopIfTrue="1" operator="equal">
      <formula>0</formula>
    </cfRule>
  </conditionalFormatting>
  <conditionalFormatting sqref="G26:K27">
    <cfRule type="cellIs" dxfId="20" priority="56" stopIfTrue="1" operator="equal">
      <formula>0</formula>
    </cfRule>
  </conditionalFormatting>
  <conditionalFormatting sqref="G28:K28 S26:V28 E26:E28">
    <cfRule type="cellIs" dxfId="19" priority="57" stopIfTrue="1" operator="equal">
      <formula>0</formula>
    </cfRule>
  </conditionalFormatting>
  <conditionalFormatting sqref="S25:V25 E25 G25:K25">
    <cfRule type="cellIs" dxfId="18" priority="51" stopIfTrue="1" operator="equal">
      <formula>0</formula>
    </cfRule>
  </conditionalFormatting>
  <conditionalFormatting sqref="G24:K24 S22:V24 E22:E24">
    <cfRule type="cellIs" dxfId="17" priority="50" stopIfTrue="1" operator="equal">
      <formula>0</formula>
    </cfRule>
  </conditionalFormatting>
  <conditionalFormatting sqref="G22:K23">
    <cfRule type="cellIs" dxfId="16" priority="49" stopIfTrue="1" operator="equal">
      <formula>0</formula>
    </cfRule>
  </conditionalFormatting>
  <conditionalFormatting sqref="E20:E21 S20:V21 G21:K21">
    <cfRule type="cellIs" dxfId="15" priority="44" stopIfTrue="1" operator="equal">
      <formula>0</formula>
    </cfRule>
  </conditionalFormatting>
  <conditionalFormatting sqref="G20:K20">
    <cfRule type="cellIs" dxfId="14" priority="43" stopIfTrue="1" operator="equal">
      <formula>0</formula>
    </cfRule>
  </conditionalFormatting>
  <conditionalFormatting sqref="S19:V19 E19:K19">
    <cfRule type="cellIs" dxfId="13" priority="40" stopIfTrue="1" operator="equal">
      <formula>0</formula>
    </cfRule>
  </conditionalFormatting>
  <conditionalFormatting sqref="S44:V45 E44:E45">
    <cfRule type="cellIs" dxfId="12" priority="21" stopIfTrue="1" operator="equal">
      <formula>0</formula>
    </cfRule>
  </conditionalFormatting>
  <conditionalFormatting sqref="G44:K45">
    <cfRule type="cellIs" dxfId="11" priority="20" stopIfTrue="1" operator="equal">
      <formula>0</formula>
    </cfRule>
  </conditionalFormatting>
  <conditionalFormatting sqref="F45">
    <cfRule type="cellIs" dxfId="10" priority="18" stopIfTrue="1" operator="equal">
      <formula>0</formula>
    </cfRule>
  </conditionalFormatting>
  <conditionalFormatting sqref="C45">
    <cfRule type="cellIs" dxfId="9" priority="17" operator="equal">
      <formula>0</formula>
    </cfRule>
  </conditionalFormatting>
  <conditionalFormatting sqref="S43:V43 E43 G43:K43">
    <cfRule type="cellIs" dxfId="8" priority="15" stopIfTrue="1" operator="equal">
      <formula>0</formula>
    </cfRule>
  </conditionalFormatting>
  <conditionalFormatting sqref="G42:K42 S40:V42 E40:E42">
    <cfRule type="cellIs" dxfId="7" priority="14" stopIfTrue="1" operator="equal">
      <formula>0</formula>
    </cfRule>
  </conditionalFormatting>
  <conditionalFormatting sqref="G40:K41">
    <cfRule type="cellIs" dxfId="6" priority="13" stopIfTrue="1" operator="equal">
      <formula>0</formula>
    </cfRule>
  </conditionalFormatting>
  <conditionalFormatting sqref="E38:E39 S38:V39 G39:K39">
    <cfRule type="cellIs" dxfId="5" priority="8" stopIfTrue="1" operator="equal">
      <formula>0</formula>
    </cfRule>
  </conditionalFormatting>
  <conditionalFormatting sqref="G38:K38">
    <cfRule type="cellIs" dxfId="4" priority="7" stopIfTrue="1" operator="equal">
      <formula>0</formula>
    </cfRule>
  </conditionalFormatting>
  <conditionalFormatting sqref="S37:V37 E37 G37:K37">
    <cfRule type="cellIs" dxfId="3" priority="4" stopIfTrue="1" operator="equal">
      <formula>0</formula>
    </cfRule>
  </conditionalFormatting>
  <conditionalFormatting sqref="F21:F32">
    <cfRule type="cellIs" dxfId="2" priority="3" stopIfTrue="1" operator="equal">
      <formula>0</formula>
    </cfRule>
  </conditionalFormatting>
  <conditionalFormatting sqref="F34:F43">
    <cfRule type="cellIs" dxfId="1" priority="2" stopIfTrue="1" operator="equal">
      <formula>0</formula>
    </cfRule>
  </conditionalFormatting>
  <conditionalFormatting sqref="F4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58:F63 C29:C32 C22:C24 F18:F19 F21:F43 C44 F45:F51 H14:K67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topLeftCell="C13" zoomScaleNormal="100" zoomScaleSheetLayoutView="100" workbookViewId="0">
      <selection activeCell="E18" sqref="E18"/>
    </sheetView>
  </sheetViews>
  <sheetFormatPr defaultColWidth="9.140625" defaultRowHeight="12"/>
  <cols>
    <col min="1" max="2" width="1.42578125" style="469" customWidth="1"/>
    <col min="3" max="3" width="7.42578125" style="469" customWidth="1"/>
    <col min="4" max="23" width="5.7109375" style="469" customWidth="1"/>
    <col min="24" max="24" width="6.28515625" style="469" customWidth="1"/>
    <col min="25" max="26" width="5.7109375" style="469" customWidth="1"/>
    <col min="27" max="27" width="6.5703125" style="469" customWidth="1"/>
    <col min="28" max="118" width="5.7109375" style="469" customWidth="1"/>
    <col min="119" max="16384" width="9.140625" style="469"/>
  </cols>
  <sheetData>
    <row r="1" spans="3:30" ht="12.75" thickBot="1"/>
    <row r="2" spans="3:30" ht="12.75" customHeight="1">
      <c r="C2" s="393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394"/>
      <c r="V2" s="394"/>
      <c r="W2" s="714" t="s">
        <v>1409</v>
      </c>
      <c r="X2" s="715"/>
      <c r="Y2" s="715"/>
      <c r="Z2" s="715"/>
      <c r="AA2" s="715"/>
      <c r="AB2" s="715"/>
      <c r="AC2" s="715"/>
      <c r="AD2" s="716"/>
    </row>
    <row r="3" spans="3:30">
      <c r="C3" s="395"/>
      <c r="D3" s="494" t="s">
        <v>1621</v>
      </c>
      <c r="E3" s="494"/>
      <c r="F3" s="495"/>
      <c r="G3" s="494"/>
      <c r="H3" s="494"/>
      <c r="I3" s="494"/>
      <c r="J3" s="494"/>
      <c r="K3" s="495"/>
      <c r="L3" s="495"/>
      <c r="W3" s="717"/>
      <c r="X3" s="718"/>
      <c r="Y3" s="718"/>
      <c r="Z3" s="718"/>
      <c r="AA3" s="718"/>
      <c r="AB3" s="718"/>
      <c r="AC3" s="718"/>
      <c r="AD3" s="719"/>
    </row>
    <row r="4" spans="3:30">
      <c r="C4" s="395"/>
      <c r="D4" s="709"/>
      <c r="E4" s="709"/>
      <c r="F4" s="427" t="s">
        <v>1578</v>
      </c>
      <c r="G4" s="710" t="s">
        <v>1579</v>
      </c>
      <c r="H4" s="711"/>
      <c r="I4" s="710" t="s">
        <v>1580</v>
      </c>
      <c r="J4" s="711"/>
      <c r="K4" s="712" t="s">
        <v>1581</v>
      </c>
      <c r="L4" s="713"/>
      <c r="W4" s="396" t="s">
        <v>1582</v>
      </c>
      <c r="AD4" s="397"/>
    </row>
    <row r="5" spans="3:30">
      <c r="C5" s="395"/>
      <c r="D5" s="709" t="s">
        <v>1583</v>
      </c>
      <c r="E5" s="709"/>
      <c r="F5" s="427"/>
      <c r="G5" s="710"/>
      <c r="H5" s="711"/>
      <c r="I5" s="710"/>
      <c r="J5" s="711"/>
      <c r="K5" s="712"/>
      <c r="L5" s="713"/>
      <c r="W5" s="426" t="s">
        <v>1584</v>
      </c>
      <c r="X5" s="658" t="s">
        <v>1585</v>
      </c>
      <c r="Y5" s="658"/>
      <c r="Z5" s="658"/>
      <c r="AA5" s="658" t="s">
        <v>1586</v>
      </c>
      <c r="AB5" s="658"/>
      <c r="AC5" s="658" t="s">
        <v>1587</v>
      </c>
      <c r="AD5" s="659"/>
    </row>
    <row r="6" spans="3:30">
      <c r="C6" s="395"/>
      <c r="D6" s="709" t="s">
        <v>1588</v>
      </c>
      <c r="E6" s="709"/>
      <c r="F6" s="427"/>
      <c r="G6" s="710"/>
      <c r="H6" s="711"/>
      <c r="I6" s="710"/>
      <c r="J6" s="711"/>
      <c r="K6" s="712"/>
      <c r="L6" s="713"/>
      <c r="W6" s="426">
        <v>1</v>
      </c>
      <c r="X6" s="658" t="s">
        <v>1589</v>
      </c>
      <c r="Y6" s="658"/>
      <c r="Z6" s="658"/>
      <c r="AA6" s="658"/>
      <c r="AB6" s="658"/>
      <c r="AC6" s="658"/>
      <c r="AD6" s="659"/>
    </row>
    <row r="7" spans="3:30">
      <c r="C7" s="395"/>
      <c r="W7" s="426">
        <v>2</v>
      </c>
      <c r="X7" s="658" t="s">
        <v>1590</v>
      </c>
      <c r="Y7" s="658"/>
      <c r="Z7" s="658"/>
      <c r="AA7" s="658"/>
      <c r="AB7" s="658"/>
      <c r="AC7" s="658"/>
      <c r="AD7" s="659"/>
    </row>
    <row r="8" spans="3:30">
      <c r="C8" s="395"/>
      <c r="W8" s="426">
        <v>3</v>
      </c>
      <c r="X8" s="658" t="s">
        <v>1591</v>
      </c>
      <c r="Y8" s="658"/>
      <c r="Z8" s="658"/>
      <c r="AA8" s="658"/>
      <c r="AB8" s="658"/>
      <c r="AC8" s="658"/>
      <c r="AD8" s="659"/>
    </row>
    <row r="9" spans="3:30">
      <c r="C9" s="395"/>
      <c r="W9" s="426">
        <v>4</v>
      </c>
      <c r="X9" s="658" t="s">
        <v>1592</v>
      </c>
      <c r="Y9" s="658"/>
      <c r="Z9" s="658"/>
      <c r="AA9" s="658"/>
      <c r="AB9" s="658"/>
      <c r="AC9" s="658"/>
      <c r="AD9" s="659"/>
    </row>
    <row r="10" spans="3:30">
      <c r="C10" s="395"/>
      <c r="W10" s="426">
        <v>5</v>
      </c>
      <c r="X10" s="658" t="s">
        <v>1593</v>
      </c>
      <c r="Y10" s="658"/>
      <c r="Z10" s="658"/>
      <c r="AA10" s="658"/>
      <c r="AB10" s="658"/>
      <c r="AC10" s="658"/>
      <c r="AD10" s="659"/>
    </row>
    <row r="11" spans="3:30">
      <c r="C11" s="395"/>
      <c r="W11" s="426">
        <v>6</v>
      </c>
      <c r="X11" s="658" t="s">
        <v>1594</v>
      </c>
      <c r="Y11" s="658"/>
      <c r="Z11" s="658"/>
      <c r="AA11" s="658"/>
      <c r="AB11" s="658"/>
      <c r="AC11" s="658"/>
      <c r="AD11" s="659"/>
    </row>
    <row r="12" spans="3:30">
      <c r="C12" s="395"/>
      <c r="W12" s="426">
        <v>7</v>
      </c>
      <c r="X12" s="658" t="s">
        <v>1595</v>
      </c>
      <c r="Y12" s="658"/>
      <c r="Z12" s="658"/>
      <c r="AA12" s="658"/>
      <c r="AB12" s="658"/>
      <c r="AC12" s="658"/>
      <c r="AD12" s="659"/>
    </row>
    <row r="13" spans="3:30" ht="12.75" customHeight="1">
      <c r="C13" s="395"/>
      <c r="W13" s="426">
        <v>8</v>
      </c>
      <c r="X13" s="658" t="s">
        <v>1596</v>
      </c>
      <c r="Y13" s="658"/>
      <c r="Z13" s="658"/>
      <c r="AA13" s="658"/>
      <c r="AB13" s="658"/>
      <c r="AC13" s="658"/>
      <c r="AD13" s="659"/>
    </row>
    <row r="14" spans="3:30">
      <c r="C14" s="395"/>
      <c r="W14" s="426">
        <v>9</v>
      </c>
      <c r="X14" s="658" t="s">
        <v>1597</v>
      </c>
      <c r="Y14" s="658"/>
      <c r="Z14" s="658"/>
      <c r="AA14" s="658"/>
      <c r="AB14" s="658"/>
      <c r="AC14" s="658"/>
      <c r="AD14" s="659"/>
    </row>
    <row r="15" spans="3:30">
      <c r="C15" s="395"/>
      <c r="W15" s="426">
        <v>10</v>
      </c>
      <c r="X15" s="658" t="s">
        <v>1598</v>
      </c>
      <c r="Y15" s="658"/>
      <c r="Z15" s="658"/>
      <c r="AA15" s="658"/>
      <c r="AB15" s="658"/>
      <c r="AC15" s="658"/>
      <c r="AD15" s="659"/>
    </row>
    <row r="16" spans="3:30">
      <c r="C16" s="395"/>
      <c r="W16" s="426">
        <v>11</v>
      </c>
      <c r="X16" s="658" t="s">
        <v>1599</v>
      </c>
      <c r="Y16" s="658"/>
      <c r="Z16" s="658"/>
      <c r="AA16" s="658"/>
      <c r="AB16" s="658"/>
      <c r="AC16" s="658"/>
      <c r="AD16" s="659"/>
    </row>
    <row r="17" spans="3:30">
      <c r="C17" s="395"/>
      <c r="S17" s="398"/>
      <c r="W17" s="426">
        <v>12</v>
      </c>
      <c r="X17" s="658" t="s">
        <v>1600</v>
      </c>
      <c r="Y17" s="658"/>
      <c r="Z17" s="658"/>
      <c r="AA17" s="658"/>
      <c r="AB17" s="658"/>
      <c r="AC17" s="658"/>
      <c r="AD17" s="659"/>
    </row>
    <row r="18" spans="3:30">
      <c r="C18" s="399"/>
      <c r="D18" s="400"/>
      <c r="E18" s="400"/>
      <c r="W18" s="426">
        <v>13</v>
      </c>
      <c r="X18" s="658"/>
      <c r="Y18" s="658"/>
      <c r="Z18" s="658"/>
      <c r="AA18" s="658"/>
      <c r="AB18" s="658"/>
      <c r="AC18" s="658"/>
      <c r="AD18" s="659"/>
    </row>
    <row r="19" spans="3:30">
      <c r="C19" s="395"/>
      <c r="W19" s="424"/>
      <c r="X19" s="698"/>
      <c r="Y19" s="698"/>
      <c r="Z19" s="698"/>
      <c r="AA19" s="698"/>
      <c r="AB19" s="698"/>
      <c r="AC19" s="698"/>
      <c r="AD19" s="699"/>
    </row>
    <row r="20" spans="3:30">
      <c r="C20" s="395"/>
      <c r="W20" s="700" t="s">
        <v>1601</v>
      </c>
      <c r="X20" s="701"/>
      <c r="Y20" s="701"/>
      <c r="Z20" s="701"/>
      <c r="AA20" s="701"/>
      <c r="AB20" s="701"/>
      <c r="AC20" s="701"/>
      <c r="AD20" s="702"/>
    </row>
    <row r="21" spans="3:30">
      <c r="C21" s="395"/>
      <c r="W21" s="703" t="s">
        <v>1602</v>
      </c>
      <c r="X21" s="704"/>
      <c r="Y21" s="704"/>
      <c r="Z21" s="705"/>
      <c r="AA21" s="706" t="s">
        <v>1603</v>
      </c>
      <c r="AB21" s="707"/>
      <c r="AC21" s="707"/>
      <c r="AD21" s="708"/>
    </row>
    <row r="22" spans="3:30">
      <c r="C22" s="395"/>
      <c r="W22" s="675" t="s">
        <v>1630</v>
      </c>
      <c r="X22" s="676"/>
      <c r="Y22" s="401" t="s">
        <v>1028</v>
      </c>
      <c r="Z22" s="402">
        <v>1</v>
      </c>
      <c r="AA22" s="696"/>
      <c r="AB22" s="697"/>
      <c r="AC22" s="503"/>
      <c r="AD22" s="504"/>
    </row>
    <row r="23" spans="3:30">
      <c r="C23" s="395"/>
      <c r="W23" s="671" t="s">
        <v>1631</v>
      </c>
      <c r="X23" s="672"/>
      <c r="Y23" s="401" t="s">
        <v>1028</v>
      </c>
      <c r="Z23" s="402">
        <v>2</v>
      </c>
      <c r="AA23" s="692"/>
      <c r="AB23" s="693"/>
      <c r="AC23" s="503"/>
      <c r="AD23" s="504"/>
    </row>
    <row r="24" spans="3:30">
      <c r="C24" s="395"/>
      <c r="W24" s="671"/>
      <c r="X24" s="672"/>
      <c r="Y24" s="401"/>
      <c r="Z24" s="402"/>
      <c r="AA24" s="694"/>
      <c r="AB24" s="695"/>
      <c r="AC24" s="423"/>
      <c r="AD24" s="422"/>
    </row>
    <row r="25" spans="3:30">
      <c r="C25" s="395"/>
      <c r="W25" s="686"/>
      <c r="X25" s="687"/>
      <c r="Y25" s="403"/>
      <c r="Z25" s="404"/>
      <c r="AA25" s="688"/>
      <c r="AB25" s="689"/>
      <c r="AC25" s="423"/>
      <c r="AD25" s="422"/>
    </row>
    <row r="26" spans="3:30">
      <c r="C26" s="395"/>
      <c r="W26" s="686"/>
      <c r="X26" s="687"/>
      <c r="Y26" s="401"/>
      <c r="Z26" s="402"/>
      <c r="AA26" s="688"/>
      <c r="AB26" s="689"/>
      <c r="AC26" s="423"/>
      <c r="AD26" s="422"/>
    </row>
    <row r="27" spans="3:30">
      <c r="C27" s="395"/>
      <c r="W27" s="675"/>
      <c r="X27" s="676"/>
      <c r="Y27" s="401"/>
      <c r="Z27" s="402"/>
      <c r="AA27" s="677"/>
      <c r="AB27" s="678"/>
      <c r="AC27" s="423"/>
      <c r="AD27" s="422"/>
    </row>
    <row r="28" spans="3:30">
      <c r="C28" s="395"/>
      <c r="W28" s="690"/>
      <c r="X28" s="691"/>
      <c r="Y28" s="401"/>
      <c r="Z28" s="402"/>
      <c r="AA28" s="677"/>
      <c r="AB28" s="678"/>
      <c r="AC28" s="423"/>
      <c r="AD28" s="422"/>
    </row>
    <row r="29" spans="3:30">
      <c r="C29" s="395"/>
      <c r="W29" s="684"/>
      <c r="X29" s="685"/>
      <c r="Y29" s="401"/>
      <c r="Z29" s="402"/>
      <c r="AA29" s="677"/>
      <c r="AB29" s="678"/>
      <c r="AC29" s="423"/>
      <c r="AD29" s="422"/>
    </row>
    <row r="30" spans="3:30" ht="11.25" customHeight="1">
      <c r="C30" s="395"/>
      <c r="W30" s="684"/>
      <c r="X30" s="685"/>
      <c r="Y30" s="401"/>
      <c r="Z30" s="402"/>
      <c r="AA30" s="677"/>
      <c r="AB30" s="678"/>
      <c r="AC30" s="423"/>
      <c r="AD30" s="422"/>
    </row>
    <row r="31" spans="3:30">
      <c r="C31" s="395"/>
      <c r="U31" s="405"/>
      <c r="W31" s="684"/>
      <c r="X31" s="685"/>
      <c r="Y31" s="401"/>
      <c r="Z31" s="402"/>
      <c r="AA31" s="677"/>
      <c r="AB31" s="678"/>
      <c r="AC31" s="423"/>
      <c r="AD31" s="422"/>
    </row>
    <row r="32" spans="3:30">
      <c r="C32" s="395"/>
      <c r="U32" s="405"/>
      <c r="W32" s="684"/>
      <c r="X32" s="685"/>
      <c r="Y32" s="401"/>
      <c r="Z32" s="402"/>
      <c r="AA32" s="677"/>
      <c r="AB32" s="678"/>
      <c r="AC32" s="423"/>
      <c r="AD32" s="422"/>
    </row>
    <row r="33" spans="3:30">
      <c r="C33" s="395"/>
      <c r="W33" s="686"/>
      <c r="X33" s="687"/>
      <c r="Y33" s="403"/>
      <c r="Z33" s="404"/>
      <c r="AA33" s="677"/>
      <c r="AB33" s="678"/>
      <c r="AC33" s="423"/>
      <c r="AD33" s="422"/>
    </row>
    <row r="34" spans="3:30">
      <c r="C34" s="395"/>
      <c r="W34" s="675"/>
      <c r="X34" s="676"/>
      <c r="Y34" s="401"/>
      <c r="Z34" s="402"/>
      <c r="AA34" s="677"/>
      <c r="AB34" s="678"/>
      <c r="AC34" s="423"/>
      <c r="AD34" s="422"/>
    </row>
    <row r="35" spans="3:30">
      <c r="C35" s="395"/>
      <c r="W35" s="675"/>
      <c r="X35" s="676"/>
      <c r="Y35" s="401"/>
      <c r="Z35" s="402"/>
      <c r="AA35" s="677"/>
      <c r="AB35" s="678"/>
      <c r="AC35" s="423"/>
      <c r="AD35" s="422"/>
    </row>
    <row r="36" spans="3:30">
      <c r="C36" s="395"/>
      <c r="W36" s="679"/>
      <c r="X36" s="680"/>
      <c r="Y36" s="401"/>
      <c r="Z36" s="404"/>
      <c r="AA36" s="681"/>
      <c r="AB36" s="678"/>
      <c r="AC36" s="423"/>
      <c r="AD36" s="422"/>
    </row>
    <row r="37" spans="3:30" ht="12.75" customHeight="1">
      <c r="C37" s="395"/>
      <c r="W37" s="667"/>
      <c r="X37" s="668"/>
      <c r="Y37" s="401"/>
      <c r="Z37" s="404"/>
      <c r="AA37" s="682"/>
      <c r="AB37" s="683"/>
      <c r="AC37" s="419"/>
      <c r="AD37" s="418"/>
    </row>
    <row r="38" spans="3:30" ht="12.75" customHeight="1">
      <c r="C38" s="395"/>
      <c r="W38" s="667"/>
      <c r="X38" s="668"/>
      <c r="Y38" s="403"/>
      <c r="Z38" s="404"/>
      <c r="AA38" s="421"/>
      <c r="AB38" s="420"/>
      <c r="AC38" s="419"/>
      <c r="AD38" s="418"/>
    </row>
    <row r="39" spans="3:30" ht="12" customHeight="1">
      <c r="C39" s="395"/>
      <c r="W39" s="667"/>
      <c r="X39" s="668"/>
      <c r="Y39" s="403"/>
      <c r="Z39" s="406"/>
      <c r="AA39" s="669"/>
      <c r="AB39" s="670"/>
      <c r="AC39" s="419"/>
      <c r="AD39" s="418"/>
    </row>
    <row r="40" spans="3:30" ht="12" customHeight="1">
      <c r="C40" s="395"/>
      <c r="W40" s="671"/>
      <c r="X40" s="672"/>
      <c r="Y40" s="403"/>
      <c r="Z40" s="406"/>
      <c r="AA40" s="428"/>
      <c r="AB40" s="417"/>
      <c r="AC40" s="419"/>
      <c r="AD40" s="418"/>
    </row>
    <row r="41" spans="3:30" ht="12" customHeight="1">
      <c r="C41" s="395"/>
      <c r="W41" s="673"/>
      <c r="X41" s="674"/>
      <c r="Y41" s="407"/>
      <c r="Z41" s="408"/>
      <c r="AA41" s="669"/>
      <c r="AB41" s="670"/>
      <c r="AC41" s="419"/>
      <c r="AD41" s="418"/>
    </row>
    <row r="42" spans="3:30" ht="12" customHeight="1">
      <c r="C42" s="395"/>
      <c r="W42" s="646" t="s">
        <v>1627</v>
      </c>
      <c r="X42" s="647"/>
      <c r="Y42" s="647"/>
      <c r="Z42" s="647"/>
      <c r="AA42" s="647"/>
      <c r="AB42" s="647"/>
      <c r="AC42" s="647"/>
      <c r="AD42" s="648"/>
    </row>
    <row r="43" spans="3:30" ht="12" customHeight="1">
      <c r="C43" s="395"/>
      <c r="V43" s="409"/>
      <c r="W43" s="649"/>
      <c r="X43" s="650"/>
      <c r="Y43" s="650"/>
      <c r="Z43" s="650"/>
      <c r="AA43" s="650"/>
      <c r="AB43" s="650"/>
      <c r="AC43" s="650"/>
      <c r="AD43" s="651"/>
    </row>
    <row r="44" spans="3:30">
      <c r="C44" s="410"/>
      <c r="D44" s="411"/>
      <c r="E44" s="411"/>
      <c r="F44" s="411"/>
      <c r="G44" s="411"/>
      <c r="H44" s="411"/>
      <c r="I44" s="411"/>
      <c r="J44" s="411"/>
      <c r="K44" s="411"/>
      <c r="L44" s="411"/>
      <c r="M44" s="411"/>
      <c r="N44" s="411"/>
      <c r="O44" s="411"/>
      <c r="P44" s="411"/>
      <c r="Q44" s="411"/>
      <c r="R44" s="411"/>
      <c r="S44" s="411"/>
      <c r="T44" s="411"/>
      <c r="U44" s="411"/>
      <c r="V44" s="409"/>
      <c r="W44" s="656" t="s">
        <v>1604</v>
      </c>
      <c r="X44" s="657"/>
      <c r="Y44" s="658"/>
      <c r="Z44" s="658"/>
      <c r="AA44" s="658"/>
      <c r="AB44" s="658"/>
      <c r="AC44" s="658"/>
      <c r="AD44" s="659"/>
    </row>
    <row r="45" spans="3:30">
      <c r="C45" s="410"/>
      <c r="D45" s="411"/>
      <c r="E45" s="411"/>
      <c r="F45" s="411"/>
      <c r="G45" s="411"/>
      <c r="H45" s="411"/>
      <c r="I45" s="411"/>
      <c r="J45" s="411"/>
      <c r="K45" s="411"/>
      <c r="L45" s="411"/>
      <c r="M45" s="411"/>
      <c r="N45" s="411"/>
      <c r="O45" s="411"/>
      <c r="P45" s="411"/>
      <c r="Q45" s="411"/>
      <c r="R45" s="411"/>
      <c r="S45" s="411"/>
      <c r="T45" s="411"/>
      <c r="U45" s="411"/>
      <c r="V45" s="409"/>
      <c r="W45" s="656" t="s">
        <v>1605</v>
      </c>
      <c r="X45" s="657"/>
      <c r="Y45" s="658">
        <v>1</v>
      </c>
      <c r="Z45" s="658"/>
      <c r="AA45" s="658"/>
      <c r="AB45" s="658" t="s">
        <v>1606</v>
      </c>
      <c r="AC45" s="658"/>
      <c r="AD45" s="425" t="s">
        <v>1607</v>
      </c>
    </row>
    <row r="46" spans="3:30">
      <c r="C46" s="410"/>
      <c r="D46" s="411"/>
      <c r="E46" s="411"/>
      <c r="F46" s="411"/>
      <c r="G46" s="411"/>
      <c r="H46" s="411"/>
      <c r="I46" s="411"/>
      <c r="J46" s="411"/>
      <c r="K46" s="411"/>
      <c r="L46" s="411"/>
      <c r="M46" s="411"/>
      <c r="N46" s="411"/>
      <c r="O46" s="411"/>
      <c r="P46" s="411"/>
      <c r="Q46" s="411"/>
      <c r="R46" s="411"/>
      <c r="S46" s="411"/>
      <c r="T46" s="411"/>
      <c r="U46" s="411"/>
      <c r="V46" s="409"/>
      <c r="W46" s="656" t="s">
        <v>1608</v>
      </c>
      <c r="X46" s="657"/>
      <c r="Y46" s="660"/>
      <c r="Z46" s="660"/>
      <c r="AA46" s="660"/>
      <c r="AB46" s="658" t="s">
        <v>1609</v>
      </c>
      <c r="AC46" s="658"/>
      <c r="AD46" s="392"/>
    </row>
    <row r="47" spans="3:30">
      <c r="C47" s="410"/>
      <c r="D47" s="411"/>
      <c r="E47" s="411"/>
      <c r="F47" s="411"/>
      <c r="G47" s="411"/>
      <c r="H47" s="411"/>
      <c r="I47" s="411"/>
      <c r="J47" s="411"/>
      <c r="K47" s="411"/>
      <c r="L47" s="411"/>
      <c r="M47" s="411"/>
      <c r="N47" s="411"/>
      <c r="O47" s="411"/>
      <c r="P47" s="411"/>
      <c r="Q47" s="411"/>
      <c r="R47" s="411"/>
      <c r="S47" s="411"/>
      <c r="T47" s="411"/>
      <c r="U47" s="411"/>
      <c r="V47" s="409"/>
      <c r="W47" s="661" t="s">
        <v>1610</v>
      </c>
      <c r="X47" s="661"/>
      <c r="Y47" s="661"/>
      <c r="Z47" s="661"/>
      <c r="AA47" s="661"/>
      <c r="AB47" s="661"/>
      <c r="AC47" s="661"/>
      <c r="AD47" s="662"/>
    </row>
    <row r="48" spans="3:30" ht="12.75" customHeight="1">
      <c r="C48" s="410"/>
      <c r="D48" s="411"/>
      <c r="E48" s="411"/>
      <c r="F48" s="411"/>
      <c r="G48" s="411"/>
      <c r="H48" s="411"/>
      <c r="I48" s="411"/>
      <c r="J48" s="411"/>
      <c r="K48" s="411"/>
      <c r="L48" s="411"/>
      <c r="M48" s="411"/>
      <c r="N48" s="411"/>
      <c r="O48" s="411"/>
      <c r="P48" s="411"/>
      <c r="Q48" s="411"/>
      <c r="R48" s="411"/>
      <c r="S48" s="411"/>
      <c r="T48" s="411"/>
      <c r="U48" s="411"/>
      <c r="V48" s="409"/>
      <c r="W48" s="663" t="s">
        <v>1629</v>
      </c>
      <c r="X48" s="663"/>
      <c r="Y48" s="663"/>
      <c r="Z48" s="663"/>
      <c r="AA48" s="663"/>
      <c r="AB48" s="663"/>
      <c r="AC48" s="663"/>
      <c r="AD48" s="664"/>
    </row>
    <row r="49" spans="3:30">
      <c r="C49" s="410"/>
      <c r="D49" s="411"/>
      <c r="E49" s="411"/>
      <c r="F49" s="411"/>
      <c r="G49" s="411"/>
      <c r="H49" s="411"/>
      <c r="I49" s="411"/>
      <c r="J49" s="411"/>
      <c r="K49" s="411"/>
      <c r="L49" s="411"/>
      <c r="M49" s="411"/>
      <c r="N49" s="411"/>
      <c r="O49" s="411"/>
      <c r="P49" s="411"/>
      <c r="Q49" s="411"/>
      <c r="R49" s="411"/>
      <c r="S49" s="411"/>
      <c r="T49" s="411"/>
      <c r="U49" s="411"/>
      <c r="V49" s="412"/>
      <c r="W49" s="663"/>
      <c r="X49" s="663"/>
      <c r="Y49" s="663"/>
      <c r="Z49" s="663"/>
      <c r="AA49" s="663"/>
      <c r="AB49" s="663"/>
      <c r="AC49" s="663"/>
      <c r="AD49" s="664"/>
    </row>
    <row r="50" spans="3:30">
      <c r="C50" s="410"/>
      <c r="D50" s="411"/>
      <c r="E50" s="411"/>
      <c r="F50" s="411"/>
      <c r="G50" s="411"/>
      <c r="H50" s="411"/>
      <c r="I50" s="411"/>
      <c r="J50" s="411"/>
      <c r="K50" s="411"/>
      <c r="L50" s="411"/>
      <c r="M50" s="411"/>
      <c r="N50" s="411"/>
      <c r="O50" s="411"/>
      <c r="P50" s="411"/>
      <c r="Q50" s="411"/>
      <c r="R50" s="411"/>
      <c r="S50" s="411"/>
      <c r="T50" s="411"/>
      <c r="U50" s="411"/>
      <c r="V50" s="412"/>
      <c r="W50" s="663"/>
      <c r="X50" s="663"/>
      <c r="Y50" s="663"/>
      <c r="Z50" s="663"/>
      <c r="AA50" s="663"/>
      <c r="AB50" s="663"/>
      <c r="AC50" s="663"/>
      <c r="AD50" s="664"/>
    </row>
    <row r="51" spans="3:30" ht="19.5" customHeight="1">
      <c r="C51" s="410"/>
      <c r="D51" s="411"/>
      <c r="E51" s="411"/>
      <c r="F51" s="411"/>
      <c r="G51" s="411"/>
      <c r="H51" s="411"/>
      <c r="I51" s="411"/>
      <c r="J51" s="411"/>
      <c r="K51" s="411"/>
      <c r="L51" s="411"/>
      <c r="M51" s="411"/>
      <c r="N51" s="411"/>
      <c r="O51" s="411"/>
      <c r="P51" s="411"/>
      <c r="Q51" s="411"/>
      <c r="R51" s="411"/>
      <c r="S51" s="411"/>
      <c r="T51" s="411"/>
      <c r="U51" s="411"/>
      <c r="V51" s="412"/>
      <c r="W51" s="665"/>
      <c r="X51" s="665"/>
      <c r="Y51" s="665"/>
      <c r="Z51" s="665"/>
      <c r="AA51" s="665"/>
      <c r="AB51" s="665"/>
      <c r="AC51" s="665"/>
      <c r="AD51" s="666"/>
    </row>
    <row r="52" spans="3:30">
      <c r="C52" s="410"/>
      <c r="D52" s="411"/>
      <c r="E52" s="411"/>
      <c r="F52" s="411"/>
      <c r="G52" s="411"/>
      <c r="H52" s="411"/>
      <c r="I52" s="411"/>
      <c r="J52" s="411"/>
      <c r="K52" s="411"/>
      <c r="L52" s="411"/>
      <c r="M52" s="411"/>
      <c r="N52" s="411"/>
      <c r="O52" s="411"/>
      <c r="P52" s="411"/>
      <c r="Q52" s="411"/>
      <c r="R52" s="411"/>
      <c r="S52" s="411"/>
      <c r="T52" s="411"/>
      <c r="U52" s="411"/>
      <c r="V52" s="409"/>
      <c r="W52" s="656" t="s">
        <v>1611</v>
      </c>
      <c r="X52" s="657"/>
      <c r="Y52" s="658" t="s">
        <v>1612</v>
      </c>
      <c r="Z52" s="658"/>
      <c r="AA52" s="658"/>
      <c r="AB52" s="658"/>
      <c r="AC52" s="658"/>
      <c r="AD52" s="659"/>
    </row>
    <row r="53" spans="3:30">
      <c r="C53" s="410"/>
      <c r="D53" s="411"/>
      <c r="E53" s="411"/>
      <c r="F53" s="411"/>
      <c r="G53" s="411"/>
      <c r="H53" s="411"/>
      <c r="I53" s="411"/>
      <c r="J53" s="411"/>
      <c r="K53" s="411"/>
      <c r="L53" s="411"/>
      <c r="M53" s="411"/>
      <c r="N53" s="411"/>
      <c r="O53" s="411"/>
      <c r="P53" s="411"/>
      <c r="Q53" s="411"/>
      <c r="R53" s="411"/>
      <c r="S53" s="411"/>
      <c r="T53" s="411"/>
      <c r="V53" s="409"/>
      <c r="W53" s="656" t="s">
        <v>1613</v>
      </c>
      <c r="X53" s="657"/>
      <c r="Y53" s="658" t="s">
        <v>1614</v>
      </c>
      <c r="Z53" s="658"/>
      <c r="AA53" s="658"/>
      <c r="AB53" s="658"/>
      <c r="AC53" s="658"/>
      <c r="AD53" s="659"/>
    </row>
    <row r="54" spans="3:30">
      <c r="C54" s="410"/>
      <c r="D54" s="411"/>
      <c r="E54" s="411"/>
      <c r="F54" s="411"/>
      <c r="G54" s="411"/>
      <c r="H54" s="411"/>
      <c r="I54" s="411"/>
      <c r="J54" s="411"/>
      <c r="K54" s="411"/>
      <c r="L54" s="411"/>
      <c r="M54" s="411"/>
      <c r="N54" s="411"/>
      <c r="O54" s="411"/>
      <c r="P54" s="411"/>
      <c r="Q54" s="411"/>
      <c r="R54" s="411"/>
      <c r="S54" s="411"/>
      <c r="T54" s="411"/>
      <c r="V54" s="409"/>
      <c r="W54" s="656" t="s">
        <v>1615</v>
      </c>
      <c r="X54" s="657"/>
      <c r="Y54" s="658" t="s">
        <v>1616</v>
      </c>
      <c r="Z54" s="658"/>
      <c r="AA54" s="658"/>
      <c r="AB54" s="658"/>
      <c r="AC54" s="658"/>
      <c r="AD54" s="659"/>
    </row>
    <row r="55" spans="3:30" ht="12.75" thickBot="1">
      <c r="C55" s="413"/>
      <c r="D55" s="414"/>
      <c r="E55" s="414"/>
      <c r="F55" s="414"/>
      <c r="G55" s="414"/>
      <c r="H55" s="414"/>
      <c r="I55" s="414"/>
      <c r="J55" s="414"/>
      <c r="K55" s="414"/>
      <c r="L55" s="414"/>
      <c r="M55" s="414"/>
      <c r="N55" s="414"/>
      <c r="O55" s="414"/>
      <c r="P55" s="414"/>
      <c r="Q55" s="414"/>
      <c r="R55" s="414"/>
      <c r="S55" s="414"/>
      <c r="T55" s="414"/>
      <c r="U55" s="415"/>
      <c r="V55" s="416"/>
      <c r="W55" s="652" t="s">
        <v>1617</v>
      </c>
      <c r="X55" s="653"/>
      <c r="Y55" s="654" t="s">
        <v>1618</v>
      </c>
      <c r="Z55" s="654"/>
      <c r="AA55" s="654"/>
      <c r="AB55" s="654"/>
      <c r="AC55" s="654"/>
      <c r="AD55" s="655"/>
    </row>
  </sheetData>
  <mergeCells count="122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2:AD43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4:X44"/>
    <mergeCell ref="Y44:AD44"/>
    <mergeCell ref="W45:X45"/>
    <mergeCell ref="Y45:AA45"/>
    <mergeCell ref="AB45:AC4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40" zoomScaleNormal="40" zoomScaleSheetLayoutView="40" workbookViewId="0">
      <selection activeCell="AH42" sqref="AH42"/>
    </sheetView>
  </sheetViews>
  <sheetFormatPr defaultColWidth="9.140625" defaultRowHeight="12.75"/>
  <cols>
    <col min="1" max="1" width="1.7109375" style="480" customWidth="1"/>
    <col min="2" max="2" width="10.7109375" style="480" customWidth="1"/>
    <col min="3" max="3" width="2.5703125" style="480" customWidth="1"/>
    <col min="4" max="20" width="9.140625" style="480"/>
    <col min="21" max="21" width="14.5703125" style="480" customWidth="1"/>
    <col min="22" max="22" width="3.140625" style="480" customWidth="1"/>
    <col min="23" max="26" width="9.140625" style="480"/>
    <col min="27" max="27" width="2.85546875" style="480" customWidth="1"/>
    <col min="28" max="30" width="4.7109375" style="480" customWidth="1"/>
    <col min="31" max="31" width="1.7109375" style="480" customWidth="1"/>
    <col min="32" max="16384" width="9.140625" style="480"/>
  </cols>
  <sheetData>
    <row r="1" spans="1:29">
      <c r="A1" s="434"/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5"/>
      <c r="U1" s="435"/>
      <c r="V1" s="435"/>
      <c r="W1" s="436"/>
    </row>
    <row r="2" spans="1:29">
      <c r="A2" s="437"/>
      <c r="W2" s="438"/>
    </row>
    <row r="3" spans="1:29" ht="12.75" customHeight="1">
      <c r="A3" s="437"/>
      <c r="C3" s="720" t="s">
        <v>1619</v>
      </c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  <c r="V3" s="720"/>
      <c r="W3" s="438"/>
      <c r="X3" s="491"/>
      <c r="Y3" s="491"/>
      <c r="Z3" s="491"/>
      <c r="AA3" s="491"/>
      <c r="AB3" s="491"/>
      <c r="AC3" s="481"/>
    </row>
    <row r="4" spans="1:29" ht="18.75" customHeight="1">
      <c r="A4" s="437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438"/>
      <c r="X4" s="491"/>
      <c r="Y4" s="491"/>
      <c r="Z4" s="491"/>
      <c r="AA4" s="491"/>
      <c r="AB4" s="491"/>
      <c r="AC4" s="481"/>
    </row>
    <row r="5" spans="1:29" ht="12.75" customHeight="1">
      <c r="A5" s="437"/>
      <c r="C5" s="482"/>
      <c r="W5" s="438"/>
    </row>
    <row r="6" spans="1:29" ht="12.75" customHeight="1">
      <c r="A6" s="437"/>
      <c r="C6" s="721" t="s">
        <v>1626</v>
      </c>
      <c r="D6" s="721"/>
      <c r="E6" s="721"/>
      <c r="F6" s="721"/>
      <c r="G6" s="721"/>
      <c r="H6" s="721"/>
      <c r="I6" s="721"/>
      <c r="J6" s="721"/>
      <c r="K6" s="721"/>
      <c r="L6" s="721"/>
      <c r="M6" s="721"/>
      <c r="W6" s="438"/>
      <c r="Y6" s="483"/>
      <c r="Z6" s="483"/>
      <c r="AA6" s="483"/>
      <c r="AB6" s="484"/>
      <c r="AC6" s="484"/>
    </row>
    <row r="7" spans="1:29" ht="18" customHeight="1">
      <c r="A7" s="437"/>
      <c r="C7" s="721"/>
      <c r="D7" s="721"/>
      <c r="E7" s="721"/>
      <c r="F7" s="721"/>
      <c r="G7" s="721"/>
      <c r="H7" s="721"/>
      <c r="I7" s="721"/>
      <c r="J7" s="721"/>
      <c r="K7" s="721"/>
      <c r="L7" s="721"/>
      <c r="M7" s="721"/>
      <c r="W7" s="438"/>
      <c r="Y7" s="483"/>
      <c r="Z7" s="483"/>
      <c r="AA7" s="483"/>
      <c r="AB7" s="484"/>
      <c r="AC7" s="484"/>
    </row>
    <row r="8" spans="1:29">
      <c r="A8" s="437"/>
      <c r="W8" s="438"/>
    </row>
    <row r="9" spans="1:29">
      <c r="A9" s="437"/>
      <c r="W9" s="438"/>
    </row>
    <row r="10" spans="1:29">
      <c r="A10" s="437"/>
      <c r="W10" s="438"/>
    </row>
    <row r="11" spans="1:29">
      <c r="A11" s="437"/>
      <c r="W11" s="438"/>
    </row>
    <row r="12" spans="1:29">
      <c r="A12" s="437"/>
      <c r="D12" s="485"/>
      <c r="W12" s="438"/>
    </row>
    <row r="13" spans="1:29">
      <c r="A13" s="437"/>
      <c r="W13" s="438"/>
    </row>
    <row r="14" spans="1:29">
      <c r="A14" s="437"/>
      <c r="W14" s="438"/>
    </row>
    <row r="15" spans="1:29">
      <c r="A15" s="437"/>
      <c r="W15" s="438"/>
    </row>
    <row r="16" spans="1:29">
      <c r="A16" s="437"/>
      <c r="W16" s="438"/>
    </row>
    <row r="17" spans="1:23">
      <c r="A17" s="437"/>
      <c r="W17" s="438"/>
    </row>
    <row r="18" spans="1:23">
      <c r="A18" s="437"/>
      <c r="W18" s="438"/>
    </row>
    <row r="19" spans="1:23">
      <c r="A19" s="437"/>
      <c r="W19" s="438"/>
    </row>
    <row r="20" spans="1:23">
      <c r="A20" s="437"/>
      <c r="W20" s="438"/>
    </row>
    <row r="21" spans="1:23">
      <c r="A21" s="437"/>
      <c r="W21" s="438"/>
    </row>
    <row r="22" spans="1:23">
      <c r="A22" s="437"/>
      <c r="W22" s="438"/>
    </row>
    <row r="23" spans="1:23">
      <c r="A23" s="437"/>
      <c r="W23" s="438"/>
    </row>
    <row r="24" spans="1:23">
      <c r="A24" s="437"/>
      <c r="W24" s="438"/>
    </row>
    <row r="25" spans="1:23">
      <c r="A25" s="437"/>
      <c r="W25" s="438"/>
    </row>
    <row r="26" spans="1:23">
      <c r="A26" s="437"/>
      <c r="W26" s="438"/>
    </row>
    <row r="27" spans="1:23">
      <c r="A27" s="437"/>
      <c r="W27" s="438"/>
    </row>
    <row r="28" spans="1:23">
      <c r="A28" s="437"/>
      <c r="W28" s="438"/>
    </row>
    <row r="29" spans="1:23">
      <c r="A29" s="437"/>
      <c r="W29" s="438"/>
    </row>
    <row r="30" spans="1:23">
      <c r="A30" s="437"/>
      <c r="W30" s="438"/>
    </row>
    <row r="31" spans="1:23">
      <c r="A31" s="437"/>
      <c r="W31" s="438"/>
    </row>
    <row r="32" spans="1:23">
      <c r="A32" s="437"/>
      <c r="W32" s="438"/>
    </row>
    <row r="33" spans="1:23">
      <c r="A33" s="437"/>
      <c r="W33" s="438"/>
    </row>
    <row r="34" spans="1:23">
      <c r="A34" s="437"/>
      <c r="W34" s="438"/>
    </row>
    <row r="35" spans="1:23">
      <c r="A35" s="437"/>
      <c r="W35" s="438"/>
    </row>
    <row r="36" spans="1:23">
      <c r="A36" s="437"/>
      <c r="W36" s="438"/>
    </row>
    <row r="37" spans="1:23">
      <c r="A37" s="437"/>
      <c r="W37" s="438"/>
    </row>
    <row r="38" spans="1:23">
      <c r="A38" s="437"/>
      <c r="W38" s="438"/>
    </row>
    <row r="39" spans="1:23">
      <c r="A39" s="437"/>
      <c r="W39" s="438"/>
    </row>
    <row r="40" spans="1:23">
      <c r="A40" s="437"/>
      <c r="W40" s="438"/>
    </row>
    <row r="41" spans="1:23">
      <c r="A41" s="437"/>
      <c r="W41" s="438"/>
    </row>
    <row r="42" spans="1:23">
      <c r="A42" s="437"/>
      <c r="W42" s="438"/>
    </row>
    <row r="43" spans="1:23">
      <c r="A43" s="437"/>
      <c r="W43" s="438"/>
    </row>
    <row r="44" spans="1:23">
      <c r="A44" s="437"/>
      <c r="W44" s="438"/>
    </row>
    <row r="45" spans="1:23">
      <c r="A45" s="437"/>
      <c r="W45" s="438"/>
    </row>
    <row r="46" spans="1:23">
      <c r="A46" s="437"/>
      <c r="W46" s="438"/>
    </row>
    <row r="47" spans="1:23">
      <c r="A47" s="437"/>
      <c r="W47" s="438"/>
    </row>
    <row r="48" spans="1:23">
      <c r="A48" s="437"/>
      <c r="W48" s="438"/>
    </row>
    <row r="49" spans="1:30">
      <c r="A49" s="437"/>
      <c r="W49" s="438"/>
    </row>
    <row r="50" spans="1:30">
      <c r="A50" s="437"/>
      <c r="W50" s="438"/>
    </row>
    <row r="51" spans="1:30">
      <c r="A51" s="437"/>
      <c r="W51" s="438"/>
    </row>
    <row r="52" spans="1:30">
      <c r="A52" s="437"/>
      <c r="W52" s="438"/>
    </row>
    <row r="53" spans="1:30">
      <c r="A53" s="437"/>
      <c r="W53" s="438"/>
    </row>
    <row r="54" spans="1:30">
      <c r="A54" s="437"/>
      <c r="R54" s="486"/>
      <c r="S54" s="486"/>
      <c r="T54" s="486"/>
      <c r="U54" s="487"/>
      <c r="V54" s="487"/>
      <c r="W54" s="439"/>
      <c r="X54" s="487"/>
      <c r="Y54" s="487"/>
      <c r="Z54" s="487"/>
      <c r="AA54" s="487"/>
      <c r="AB54" s="487"/>
      <c r="AC54" s="487"/>
      <c r="AD54" s="487"/>
    </row>
    <row r="55" spans="1:30" ht="13.5" thickBot="1">
      <c r="A55" s="440"/>
      <c r="B55" s="441"/>
      <c r="C55" s="441"/>
      <c r="D55" s="441"/>
      <c r="E55" s="441"/>
      <c r="F55" s="441"/>
      <c r="G55" s="441"/>
      <c r="H55" s="441"/>
      <c r="I55" s="441"/>
      <c r="J55" s="441"/>
      <c r="K55" s="441"/>
      <c r="L55" s="441"/>
      <c r="M55" s="441"/>
      <c r="N55" s="441"/>
      <c r="O55" s="441"/>
      <c r="P55" s="441"/>
      <c r="Q55" s="441"/>
      <c r="R55" s="492"/>
      <c r="S55" s="493"/>
      <c r="T55" s="493"/>
      <c r="U55" s="442"/>
      <c r="V55" s="443"/>
      <c r="W55" s="444"/>
      <c r="X55" s="487"/>
      <c r="Y55" s="487"/>
      <c r="Z55" s="487"/>
      <c r="AA55" s="488"/>
      <c r="AB55" s="488"/>
      <c r="AC55" s="488"/>
      <c r="AD55" s="488"/>
    </row>
    <row r="56" spans="1:30">
      <c r="U56" s="487"/>
      <c r="V56" s="488"/>
      <c r="W56" s="487"/>
      <c r="X56" s="487"/>
      <c r="Y56" s="487"/>
      <c r="Z56" s="487"/>
      <c r="AA56" s="488"/>
      <c r="AB56" s="487"/>
      <c r="AC56" s="487"/>
      <c r="AD56" s="487"/>
    </row>
    <row r="57" spans="1:30">
      <c r="U57" s="487"/>
      <c r="V57" s="488"/>
      <c r="W57" s="487"/>
      <c r="X57" s="487"/>
      <c r="Y57" s="487"/>
      <c r="Z57" s="487"/>
      <c r="AA57" s="487"/>
      <c r="AB57" s="487"/>
      <c r="AC57" s="487"/>
      <c r="AD57" s="487"/>
    </row>
    <row r="58" spans="1:30">
      <c r="U58" s="487"/>
      <c r="V58" s="488"/>
      <c r="W58" s="487"/>
      <c r="X58" s="487"/>
      <c r="Y58" s="487"/>
      <c r="Z58" s="487"/>
      <c r="AA58" s="487"/>
      <c r="AB58" s="487"/>
      <c r="AC58" s="487"/>
      <c r="AD58" s="487"/>
    </row>
    <row r="59" spans="1:30">
      <c r="U59" s="487"/>
      <c r="V59" s="488"/>
      <c r="W59" s="487"/>
      <c r="X59" s="487"/>
      <c r="Y59" s="487"/>
      <c r="Z59" s="487"/>
      <c r="AA59" s="487"/>
      <c r="AB59" s="487"/>
      <c r="AC59" s="487"/>
      <c r="AD59" s="487"/>
    </row>
    <row r="60" spans="1:30">
      <c r="U60" s="487"/>
      <c r="V60" s="488"/>
      <c r="W60" s="487"/>
      <c r="X60" s="487"/>
      <c r="Y60" s="487"/>
      <c r="Z60" s="487"/>
      <c r="AA60" s="488"/>
      <c r="AB60" s="487"/>
      <c r="AC60" s="487"/>
      <c r="AD60" s="487"/>
    </row>
    <row r="61" spans="1:30">
      <c r="U61" s="487"/>
      <c r="V61" s="488"/>
      <c r="W61" s="487"/>
      <c r="X61" s="487"/>
      <c r="Y61" s="487"/>
      <c r="Z61" s="487"/>
      <c r="AA61" s="487"/>
      <c r="AB61" s="487"/>
      <c r="AC61" s="487"/>
      <c r="AD61" s="487"/>
    </row>
    <row r="62" spans="1:30">
      <c r="U62" s="487"/>
      <c r="V62" s="488"/>
      <c r="W62" s="487"/>
      <c r="X62" s="487"/>
      <c r="Y62" s="487"/>
      <c r="Z62" s="487"/>
      <c r="AA62" s="487"/>
      <c r="AB62" s="487"/>
      <c r="AC62" s="487"/>
      <c r="AD62" s="487"/>
    </row>
    <row r="63" spans="1:30">
      <c r="U63" s="487"/>
      <c r="V63" s="488"/>
      <c r="W63" s="487"/>
      <c r="X63" s="487"/>
      <c r="Y63" s="487"/>
      <c r="Z63" s="487"/>
      <c r="AA63" s="487"/>
      <c r="AB63" s="487"/>
      <c r="AC63" s="487"/>
      <c r="AD63" s="487"/>
    </row>
    <row r="64" spans="1:30">
      <c r="U64" s="487"/>
      <c r="V64" s="488"/>
      <c r="W64" s="487"/>
      <c r="X64" s="487"/>
      <c r="Y64" s="487"/>
      <c r="Z64" s="487"/>
      <c r="AA64" s="487"/>
      <c r="AB64" s="487"/>
      <c r="AC64" s="487"/>
      <c r="AD64" s="487"/>
    </row>
    <row r="65" spans="5:30">
      <c r="U65" s="487"/>
      <c r="V65" s="488"/>
      <c r="W65" s="487"/>
      <c r="X65" s="487"/>
      <c r="Y65" s="487"/>
      <c r="Z65" s="487"/>
      <c r="AA65" s="487"/>
      <c r="AB65" s="487"/>
      <c r="AC65" s="487"/>
      <c r="AD65" s="487"/>
    </row>
    <row r="66" spans="5:30" ht="6" customHeight="1"/>
    <row r="73" spans="5:30">
      <c r="M73" s="489"/>
    </row>
    <row r="74" spans="5:30" ht="15" customHeight="1">
      <c r="E74" s="490"/>
      <c r="M74" s="489"/>
    </row>
    <row r="75" spans="5:30" ht="15" customHeight="1">
      <c r="E75" s="490"/>
      <c r="M75" s="489"/>
    </row>
    <row r="76" spans="5:30" ht="15" customHeight="1">
      <c r="E76" s="490"/>
      <c r="M76" s="489"/>
    </row>
    <row r="77" spans="5:30" ht="15" customHeight="1">
      <c r="E77" s="490"/>
      <c r="M77" s="489"/>
    </row>
    <row r="78" spans="5:30" ht="15" customHeight="1">
      <c r="E78" s="490"/>
      <c r="M78" s="489"/>
    </row>
    <row r="79" spans="5:30" ht="15" customHeight="1">
      <c r="E79" s="490"/>
      <c r="M79" s="489"/>
    </row>
    <row r="80" spans="5:30" ht="15" customHeight="1">
      <c r="E80" s="490"/>
      <c r="M80" s="489"/>
    </row>
    <row r="81" spans="5:13" ht="15" customHeight="1">
      <c r="E81" s="490"/>
      <c r="M81" s="489"/>
    </row>
    <row r="82" spans="5:13" ht="15" customHeight="1">
      <c r="E82" s="490"/>
      <c r="M82" s="489"/>
    </row>
    <row r="83" spans="5:13" ht="15" customHeight="1">
      <c r="E83" s="490"/>
      <c r="M83" s="489"/>
    </row>
    <row r="84" spans="5:13" ht="15" customHeight="1">
      <c r="E84" s="490"/>
      <c r="M84" s="489"/>
    </row>
    <row r="85" spans="5:13" ht="15" customHeight="1">
      <c r="E85" s="490"/>
      <c r="M85" s="489"/>
    </row>
    <row r="86" spans="5:13" ht="15" customHeight="1">
      <c r="E86" s="490"/>
      <c r="M86" s="489"/>
    </row>
    <row r="87" spans="5:13" ht="15" customHeight="1">
      <c r="E87" s="490"/>
      <c r="M87" s="489"/>
    </row>
    <row r="88" spans="5:13" ht="15" customHeight="1">
      <c r="E88" s="490"/>
      <c r="M88" s="489"/>
    </row>
    <row r="89" spans="5:13" ht="15" customHeight="1">
      <c r="E89" s="490"/>
      <c r="M89" s="489"/>
    </row>
    <row r="90" spans="5:13" ht="15" customHeight="1">
      <c r="E90" s="490"/>
      <c r="M90" s="489"/>
    </row>
    <row r="91" spans="5:13" ht="15" customHeight="1">
      <c r="E91" s="490"/>
      <c r="M91" s="489"/>
    </row>
    <row r="92" spans="5:13" ht="15" customHeight="1">
      <c r="E92" s="490"/>
      <c r="M92" s="489"/>
    </row>
    <row r="93" spans="5:13" ht="15" customHeight="1">
      <c r="E93" s="490"/>
      <c r="M93" s="489"/>
    </row>
    <row r="94" spans="5:13" ht="15" customHeight="1">
      <c r="E94" s="490"/>
      <c r="M94" s="489"/>
    </row>
    <row r="95" spans="5:13" ht="15" customHeight="1">
      <c r="E95" s="490"/>
      <c r="M95" s="489"/>
    </row>
    <row r="96" spans="5:13" ht="15" customHeight="1">
      <c r="E96" s="490"/>
    </row>
    <row r="97" spans="5:5" ht="15" customHeight="1">
      <c r="E97" s="490"/>
    </row>
    <row r="98" spans="5:5" ht="15" customHeight="1">
      <c r="E98" s="490"/>
    </row>
    <row r="99" spans="5:5" ht="15" customHeight="1">
      <c r="E99" s="490"/>
    </row>
    <row r="100" spans="5:5" ht="15" customHeight="1">
      <c r="E100" s="490"/>
    </row>
    <row r="101" spans="5:5" ht="15" customHeight="1">
      <c r="E101" s="490"/>
    </row>
    <row r="102" spans="5:5" ht="15" customHeight="1">
      <c r="E102" s="490"/>
    </row>
    <row r="103" spans="5:5" ht="15" customHeight="1">
      <c r="E103" s="490"/>
    </row>
    <row r="104" spans="5:5" ht="15" customHeight="1">
      <c r="E104" s="490"/>
    </row>
    <row r="105" spans="5:5" ht="15" customHeight="1">
      <c r="E105" s="490"/>
    </row>
    <row r="106" spans="5:5" ht="15" customHeight="1">
      <c r="E106" s="490"/>
    </row>
    <row r="107" spans="5:5" ht="15" customHeight="1">
      <c r="E107" s="490"/>
    </row>
    <row r="108" spans="5:5" ht="15" customHeight="1">
      <c r="E108" s="490"/>
    </row>
    <row r="109" spans="5:5" ht="15" customHeight="1">
      <c r="E109" s="490"/>
    </row>
    <row r="110" spans="5:5" ht="15" customHeight="1">
      <c r="E110" s="490"/>
    </row>
    <row r="111" spans="5:5" ht="15" customHeight="1">
      <c r="E111" s="490"/>
    </row>
    <row r="112" spans="5:5" ht="15" customHeight="1">
      <c r="E112" s="490"/>
    </row>
    <row r="113" spans="5:5" ht="15" customHeight="1">
      <c r="E113" s="490"/>
    </row>
    <row r="114" spans="5:5" ht="15" customHeight="1">
      <c r="E114" s="490"/>
    </row>
    <row r="115" spans="5:5" ht="15" customHeight="1">
      <c r="E115" s="490"/>
    </row>
    <row r="116" spans="5:5" ht="15" customHeight="1">
      <c r="E116" s="490"/>
    </row>
    <row r="117" spans="5:5" ht="15" customHeight="1">
      <c r="E117" s="490"/>
    </row>
    <row r="118" spans="5:5" ht="15" customHeight="1">
      <c r="E118" s="490"/>
    </row>
    <row r="119" spans="5:5" ht="15" customHeight="1">
      <c r="E119" s="490"/>
    </row>
    <row r="120" spans="5:5">
      <c r="E120" s="490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5" zoomScale="55" zoomScaleNormal="55" zoomScaleSheetLayoutView="55" workbookViewId="0">
      <selection activeCell="AD30" sqref="AD30"/>
    </sheetView>
  </sheetViews>
  <sheetFormatPr defaultColWidth="9.140625" defaultRowHeight="12.75"/>
  <cols>
    <col min="1" max="1" width="1.7109375" style="445" customWidth="1"/>
    <col min="2" max="2" width="1.5703125" style="445" customWidth="1"/>
    <col min="3" max="3" width="10.7109375" style="445" customWidth="1"/>
    <col min="4" max="4" width="2.5703125" style="445" customWidth="1"/>
    <col min="5" max="21" width="9.140625" style="445"/>
    <col min="22" max="22" width="14.5703125" style="445" customWidth="1"/>
    <col min="23" max="23" width="3.140625" style="445" customWidth="1"/>
    <col min="24" max="27" width="9.140625" style="445"/>
    <col min="28" max="28" width="2.85546875" style="445" customWidth="1"/>
    <col min="29" max="31" width="4.7109375" style="445" customWidth="1"/>
    <col min="32" max="32" width="1.7109375" style="445" customWidth="1"/>
    <col min="33" max="16384" width="9.140625" style="445"/>
  </cols>
  <sheetData>
    <row r="1" spans="2:32" ht="13.5" thickBot="1"/>
    <row r="2" spans="2:32" ht="6" customHeight="1" thickBot="1">
      <c r="B2" s="446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448"/>
    </row>
    <row r="3" spans="2:32" ht="13.5" thickBot="1">
      <c r="B3" s="449"/>
      <c r="C3" s="446"/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447"/>
      <c r="Z3" s="447"/>
      <c r="AA3" s="447"/>
      <c r="AB3" s="447"/>
      <c r="AC3" s="447"/>
      <c r="AD3" s="447"/>
      <c r="AE3" s="448"/>
      <c r="AF3" s="450"/>
    </row>
    <row r="4" spans="2:32" ht="12.75" customHeight="1">
      <c r="B4" s="449"/>
      <c r="C4" s="449"/>
      <c r="D4" s="722" t="s">
        <v>1620</v>
      </c>
      <c r="E4" s="723"/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4"/>
      <c r="AD4" s="451"/>
      <c r="AE4" s="450"/>
      <c r="AF4" s="450"/>
    </row>
    <row r="5" spans="2:32" ht="13.5" customHeight="1">
      <c r="B5" s="449"/>
      <c r="C5" s="449"/>
      <c r="D5" s="725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6"/>
      <c r="AD5" s="451"/>
      <c r="AE5" s="450"/>
      <c r="AF5" s="450"/>
    </row>
    <row r="6" spans="2:32" ht="12.75" customHeight="1">
      <c r="B6" s="449"/>
      <c r="C6" s="449"/>
      <c r="D6" s="725"/>
      <c r="E6" s="720"/>
      <c r="F6" s="720"/>
      <c r="G6" s="720"/>
      <c r="H6" s="720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0"/>
      <c r="X6" s="720"/>
      <c r="Y6" s="720"/>
      <c r="Z6" s="720"/>
      <c r="AA6" s="720"/>
      <c r="AB6" s="720"/>
      <c r="AC6" s="726"/>
      <c r="AE6" s="450"/>
      <c r="AF6" s="450"/>
    </row>
    <row r="7" spans="2:32" ht="12.75" customHeight="1" thickBot="1">
      <c r="B7" s="449"/>
      <c r="C7" s="449"/>
      <c r="D7" s="727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8"/>
      <c r="P7" s="728"/>
      <c r="Q7" s="728"/>
      <c r="R7" s="728"/>
      <c r="S7" s="728"/>
      <c r="T7" s="728"/>
      <c r="U7" s="728"/>
      <c r="V7" s="728"/>
      <c r="W7" s="728"/>
      <c r="X7" s="728"/>
      <c r="Y7" s="728"/>
      <c r="Z7" s="728"/>
      <c r="AA7" s="728"/>
      <c r="AB7" s="728"/>
      <c r="AC7" s="729"/>
      <c r="AD7" s="453"/>
      <c r="AE7" s="450"/>
      <c r="AF7" s="450"/>
    </row>
    <row r="8" spans="2:32" ht="12.75" customHeight="1">
      <c r="B8" s="449"/>
      <c r="C8" s="449"/>
      <c r="Z8" s="452"/>
      <c r="AA8" s="452"/>
      <c r="AB8" s="452"/>
      <c r="AC8" s="453"/>
      <c r="AD8" s="453"/>
      <c r="AE8" s="450"/>
      <c r="AF8" s="450"/>
    </row>
    <row r="9" spans="2:32" ht="12.75" customHeight="1">
      <c r="B9" s="449"/>
      <c r="C9" s="449"/>
      <c r="AE9" s="450"/>
      <c r="AF9" s="450"/>
    </row>
    <row r="10" spans="2:32" ht="12.75" customHeight="1">
      <c r="B10" s="449"/>
      <c r="C10" s="449"/>
      <c r="AE10" s="450"/>
      <c r="AF10" s="450"/>
    </row>
    <row r="11" spans="2:32">
      <c r="B11" s="449"/>
      <c r="C11" s="449"/>
      <c r="D11" s="455"/>
      <c r="AE11" s="450"/>
      <c r="AF11" s="450"/>
    </row>
    <row r="12" spans="2:32">
      <c r="B12" s="449"/>
      <c r="C12" s="449"/>
      <c r="AE12" s="450"/>
      <c r="AF12" s="450"/>
    </row>
    <row r="13" spans="2:32">
      <c r="B13" s="449"/>
      <c r="C13" s="449"/>
      <c r="AE13" s="450"/>
      <c r="AF13" s="450"/>
    </row>
    <row r="14" spans="2:32">
      <c r="B14" s="449"/>
      <c r="C14" s="449"/>
      <c r="AE14" s="450"/>
      <c r="AF14" s="450"/>
    </row>
    <row r="15" spans="2:32">
      <c r="B15" s="449"/>
      <c r="C15" s="449"/>
      <c r="E15" s="454"/>
      <c r="AE15" s="450"/>
      <c r="AF15" s="450"/>
    </row>
    <row r="16" spans="2:32">
      <c r="B16" s="449"/>
      <c r="C16" s="449"/>
      <c r="AE16" s="450"/>
      <c r="AF16" s="450"/>
    </row>
    <row r="17" spans="2:32">
      <c r="B17" s="449"/>
      <c r="C17" s="449"/>
      <c r="AE17" s="450"/>
      <c r="AF17" s="450"/>
    </row>
    <row r="18" spans="2:32">
      <c r="B18" s="449"/>
      <c r="C18" s="449"/>
      <c r="AE18" s="450"/>
      <c r="AF18" s="450"/>
    </row>
    <row r="19" spans="2:32">
      <c r="B19" s="449"/>
      <c r="C19" s="449"/>
      <c r="AE19" s="450"/>
      <c r="AF19" s="450"/>
    </row>
    <row r="20" spans="2:32">
      <c r="B20" s="449"/>
      <c r="C20" s="449"/>
      <c r="AE20" s="450"/>
      <c r="AF20" s="450"/>
    </row>
    <row r="21" spans="2:32">
      <c r="B21" s="449"/>
      <c r="C21" s="449"/>
      <c r="AE21" s="450"/>
      <c r="AF21" s="450"/>
    </row>
    <row r="22" spans="2:32">
      <c r="B22" s="449"/>
      <c r="C22" s="449"/>
      <c r="AE22" s="450"/>
      <c r="AF22" s="450"/>
    </row>
    <row r="23" spans="2:32">
      <c r="B23" s="449"/>
      <c r="C23" s="449"/>
      <c r="AE23" s="450"/>
      <c r="AF23" s="450"/>
    </row>
    <row r="24" spans="2:32">
      <c r="B24" s="449"/>
      <c r="C24" s="449"/>
      <c r="AE24" s="450"/>
      <c r="AF24" s="450"/>
    </row>
    <row r="25" spans="2:32">
      <c r="B25" s="449"/>
      <c r="C25" s="449"/>
      <c r="AE25" s="450"/>
      <c r="AF25" s="450"/>
    </row>
    <row r="26" spans="2:32">
      <c r="B26" s="449"/>
      <c r="C26" s="449"/>
      <c r="AE26" s="450"/>
      <c r="AF26" s="450"/>
    </row>
    <row r="27" spans="2:32">
      <c r="B27" s="449"/>
      <c r="C27" s="449"/>
      <c r="AE27" s="450"/>
      <c r="AF27" s="450"/>
    </row>
    <row r="28" spans="2:32">
      <c r="B28" s="449"/>
      <c r="C28" s="449"/>
      <c r="AE28" s="450"/>
      <c r="AF28" s="450"/>
    </row>
    <row r="29" spans="2:32">
      <c r="B29" s="449"/>
      <c r="C29" s="449"/>
      <c r="AE29" s="450"/>
      <c r="AF29" s="450"/>
    </row>
    <row r="30" spans="2:32">
      <c r="B30" s="449"/>
      <c r="C30" s="449"/>
      <c r="AE30" s="450"/>
      <c r="AF30" s="450"/>
    </row>
    <row r="31" spans="2:32">
      <c r="B31" s="449"/>
      <c r="C31" s="449"/>
      <c r="AE31" s="450"/>
      <c r="AF31" s="450"/>
    </row>
    <row r="32" spans="2:32">
      <c r="B32" s="449"/>
      <c r="C32" s="449"/>
      <c r="AE32" s="450"/>
      <c r="AF32" s="450"/>
    </row>
    <row r="33" spans="2:32">
      <c r="B33" s="449"/>
      <c r="C33" s="449"/>
      <c r="AE33" s="450"/>
      <c r="AF33" s="450"/>
    </row>
    <row r="34" spans="2:32">
      <c r="B34" s="449"/>
      <c r="C34" s="449"/>
      <c r="AE34" s="450"/>
      <c r="AF34" s="450"/>
    </row>
    <row r="35" spans="2:32">
      <c r="B35" s="449"/>
      <c r="C35" s="449"/>
      <c r="AE35" s="450"/>
      <c r="AF35" s="450"/>
    </row>
    <row r="36" spans="2:32">
      <c r="B36" s="449"/>
      <c r="C36" s="449"/>
      <c r="AE36" s="450"/>
      <c r="AF36" s="450"/>
    </row>
    <row r="37" spans="2:32">
      <c r="B37" s="449"/>
      <c r="C37" s="449"/>
      <c r="AE37" s="450"/>
      <c r="AF37" s="450"/>
    </row>
    <row r="38" spans="2:32">
      <c r="B38" s="449"/>
      <c r="C38" s="449"/>
      <c r="AE38" s="450"/>
      <c r="AF38" s="450"/>
    </row>
    <row r="39" spans="2:32">
      <c r="B39" s="449"/>
      <c r="C39" s="449"/>
      <c r="AE39" s="450"/>
      <c r="AF39" s="450"/>
    </row>
    <row r="40" spans="2:32">
      <c r="B40" s="449"/>
      <c r="C40" s="449"/>
      <c r="AE40" s="450"/>
      <c r="AF40" s="450"/>
    </row>
    <row r="41" spans="2:32">
      <c r="B41" s="449"/>
      <c r="C41" s="449"/>
      <c r="AE41" s="450"/>
      <c r="AF41" s="450"/>
    </row>
    <row r="42" spans="2:32">
      <c r="B42" s="449"/>
      <c r="C42" s="449"/>
      <c r="AE42" s="450"/>
      <c r="AF42" s="450"/>
    </row>
    <row r="43" spans="2:32">
      <c r="B43" s="449"/>
      <c r="C43" s="449"/>
      <c r="AE43" s="450"/>
      <c r="AF43" s="450"/>
    </row>
    <row r="44" spans="2:32">
      <c r="B44" s="449"/>
      <c r="C44" s="449"/>
      <c r="AE44" s="450"/>
      <c r="AF44" s="450"/>
    </row>
    <row r="45" spans="2:32">
      <c r="B45" s="449"/>
      <c r="C45" s="449"/>
      <c r="AE45" s="450"/>
      <c r="AF45" s="450"/>
    </row>
    <row r="46" spans="2:32">
      <c r="B46" s="449"/>
      <c r="C46" s="449"/>
      <c r="AE46" s="450"/>
      <c r="AF46" s="450"/>
    </row>
    <row r="47" spans="2:32">
      <c r="B47" s="449"/>
      <c r="C47" s="449"/>
      <c r="AE47" s="450"/>
      <c r="AF47" s="450"/>
    </row>
    <row r="48" spans="2:32">
      <c r="B48" s="449"/>
      <c r="C48" s="449"/>
      <c r="AE48" s="450"/>
      <c r="AF48" s="450"/>
    </row>
    <row r="49" spans="2:32">
      <c r="B49" s="449"/>
      <c r="C49" s="449"/>
      <c r="AE49" s="450"/>
      <c r="AF49" s="450"/>
    </row>
    <row r="50" spans="2:32">
      <c r="B50" s="449"/>
      <c r="C50" s="449"/>
      <c r="AE50" s="450"/>
      <c r="AF50" s="450"/>
    </row>
    <row r="51" spans="2:32">
      <c r="B51" s="449"/>
      <c r="C51" s="449"/>
      <c r="AE51" s="450"/>
      <c r="AF51" s="450"/>
    </row>
    <row r="52" spans="2:32">
      <c r="B52" s="449"/>
      <c r="C52" s="449"/>
      <c r="AE52" s="450"/>
      <c r="AF52" s="450"/>
    </row>
    <row r="53" spans="2:32">
      <c r="B53" s="449"/>
      <c r="C53" s="449"/>
      <c r="AE53" s="450"/>
      <c r="AF53" s="450"/>
    </row>
    <row r="54" spans="2:32">
      <c r="B54" s="449"/>
      <c r="C54" s="449"/>
      <c r="AE54" s="450"/>
      <c r="AF54" s="450"/>
    </row>
    <row r="55" spans="2:32">
      <c r="B55" s="449"/>
      <c r="C55" s="449"/>
      <c r="AE55" s="450"/>
      <c r="AF55" s="450"/>
    </row>
    <row r="56" spans="2:32">
      <c r="B56" s="449"/>
      <c r="C56" s="449"/>
      <c r="AE56" s="450"/>
      <c r="AF56" s="450"/>
    </row>
    <row r="57" spans="2:32">
      <c r="B57" s="449"/>
      <c r="C57" s="449"/>
      <c r="S57" s="455"/>
      <c r="T57" s="455"/>
      <c r="U57" s="455"/>
      <c r="V57" s="456"/>
      <c r="W57" s="456"/>
      <c r="X57" s="456"/>
      <c r="Y57" s="456"/>
      <c r="Z57" s="456"/>
      <c r="AA57" s="456"/>
      <c r="AB57" s="456"/>
      <c r="AC57" s="456"/>
      <c r="AD57" s="456"/>
      <c r="AE57" s="457"/>
      <c r="AF57" s="450"/>
    </row>
    <row r="58" spans="2:32">
      <c r="B58" s="449"/>
      <c r="C58" s="449"/>
      <c r="S58" s="458"/>
      <c r="T58" s="455"/>
      <c r="U58" s="455"/>
      <c r="V58" s="456"/>
      <c r="W58" s="459"/>
      <c r="X58" s="456"/>
      <c r="Y58" s="456"/>
      <c r="Z58" s="456"/>
      <c r="AA58" s="456"/>
      <c r="AB58" s="459"/>
      <c r="AC58" s="459"/>
      <c r="AD58" s="459"/>
      <c r="AE58" s="460"/>
      <c r="AF58" s="450"/>
    </row>
    <row r="59" spans="2:32">
      <c r="B59" s="449"/>
      <c r="C59" s="449"/>
      <c r="V59" s="456"/>
      <c r="W59" s="459"/>
      <c r="X59" s="456"/>
      <c r="Y59" s="456"/>
      <c r="Z59" s="456"/>
      <c r="AA59" s="456"/>
      <c r="AB59" s="459"/>
      <c r="AC59" s="456"/>
      <c r="AD59" s="456"/>
      <c r="AE59" s="457"/>
      <c r="AF59" s="450"/>
    </row>
    <row r="60" spans="2:32">
      <c r="B60" s="449"/>
      <c r="C60" s="449"/>
      <c r="V60" s="456"/>
      <c r="W60" s="459"/>
      <c r="X60" s="456"/>
      <c r="Y60" s="456"/>
      <c r="Z60" s="456"/>
      <c r="AA60" s="456"/>
      <c r="AB60" s="456"/>
      <c r="AC60" s="456"/>
      <c r="AD60" s="456"/>
      <c r="AE60" s="457"/>
      <c r="AF60" s="450"/>
    </row>
    <row r="61" spans="2:32">
      <c r="B61" s="449"/>
      <c r="C61" s="449"/>
      <c r="V61" s="461"/>
      <c r="W61" s="461"/>
      <c r="X61" s="461"/>
      <c r="Y61" s="461"/>
      <c r="Z61" s="461"/>
      <c r="AA61" s="461"/>
      <c r="AB61" s="461"/>
      <c r="AC61" s="461"/>
      <c r="AD61" s="461"/>
      <c r="AE61" s="462"/>
      <c r="AF61" s="450"/>
    </row>
    <row r="62" spans="2:32">
      <c r="B62" s="449"/>
      <c r="C62" s="449"/>
      <c r="V62" s="456"/>
      <c r="W62" s="456"/>
      <c r="X62" s="456"/>
      <c r="Y62" s="456"/>
      <c r="Z62" s="456"/>
      <c r="AA62" s="456"/>
      <c r="AB62" s="456"/>
      <c r="AC62" s="456"/>
      <c r="AD62" s="456"/>
      <c r="AE62" s="457"/>
      <c r="AF62" s="450"/>
    </row>
    <row r="63" spans="2:32">
      <c r="B63" s="449"/>
      <c r="C63" s="449"/>
      <c r="V63" s="456"/>
      <c r="W63" s="459"/>
      <c r="X63" s="456"/>
      <c r="Y63" s="456"/>
      <c r="Z63" s="456"/>
      <c r="AA63" s="456"/>
      <c r="AB63" s="456"/>
      <c r="AC63" s="456"/>
      <c r="AD63" s="456"/>
      <c r="AE63" s="457"/>
      <c r="AF63" s="450"/>
    </row>
    <row r="64" spans="2:32">
      <c r="B64" s="449"/>
      <c r="C64" s="449"/>
      <c r="V64" s="456"/>
      <c r="W64" s="459"/>
      <c r="X64" s="456"/>
      <c r="Y64" s="456"/>
      <c r="Z64" s="456"/>
      <c r="AA64" s="456"/>
      <c r="AB64" s="456"/>
      <c r="AC64" s="456"/>
      <c r="AD64" s="456"/>
      <c r="AE64" s="457"/>
      <c r="AF64" s="450"/>
    </row>
    <row r="65" spans="2:32">
      <c r="B65" s="449"/>
      <c r="C65" s="449"/>
      <c r="V65" s="456"/>
      <c r="W65" s="459"/>
      <c r="X65" s="456"/>
      <c r="Y65" s="456"/>
      <c r="Z65" s="456"/>
      <c r="AA65" s="456"/>
      <c r="AB65" s="456"/>
      <c r="AC65" s="456"/>
      <c r="AD65" s="456"/>
      <c r="AE65" s="457"/>
      <c r="AF65" s="450"/>
    </row>
    <row r="66" spans="2:32">
      <c r="B66" s="449"/>
      <c r="C66" s="449"/>
      <c r="V66" s="456"/>
      <c r="W66" s="459"/>
      <c r="X66" s="456"/>
      <c r="Y66" s="456"/>
      <c r="Z66" s="456"/>
      <c r="AA66" s="456"/>
      <c r="AB66" s="456"/>
      <c r="AC66" s="456"/>
      <c r="AD66" s="456"/>
      <c r="AE66" s="457"/>
      <c r="AF66" s="450"/>
    </row>
    <row r="67" spans="2:32" ht="13.5" thickBot="1">
      <c r="B67" s="449"/>
      <c r="C67" s="463"/>
      <c r="D67" s="464"/>
      <c r="E67" s="464"/>
      <c r="F67" s="464"/>
      <c r="G67" s="464"/>
      <c r="H67" s="464"/>
      <c r="I67" s="464"/>
      <c r="J67" s="464"/>
      <c r="K67" s="464"/>
      <c r="L67" s="464"/>
      <c r="M67" s="464"/>
      <c r="N67" s="464"/>
      <c r="O67" s="464"/>
      <c r="P67" s="464"/>
      <c r="Q67" s="464"/>
      <c r="R67" s="464"/>
      <c r="S67" s="464"/>
      <c r="T67" s="464"/>
      <c r="U67" s="464"/>
      <c r="V67" s="465"/>
      <c r="W67" s="466"/>
      <c r="X67" s="465"/>
      <c r="Y67" s="465"/>
      <c r="Z67" s="465"/>
      <c r="AA67" s="465"/>
      <c r="AB67" s="465"/>
      <c r="AC67" s="465"/>
      <c r="AD67" s="465"/>
      <c r="AE67" s="467"/>
      <c r="AF67" s="450"/>
    </row>
    <row r="68" spans="2:32" ht="6" customHeight="1" thickBot="1">
      <c r="B68" s="463"/>
      <c r="C68" s="464"/>
      <c r="D68" s="464"/>
      <c r="E68" s="464"/>
      <c r="F68" s="464"/>
      <c r="G68" s="464"/>
      <c r="H68" s="464"/>
      <c r="I68" s="464"/>
      <c r="J68" s="464"/>
      <c r="K68" s="464"/>
      <c r="L68" s="464"/>
      <c r="M68" s="464"/>
      <c r="N68" s="464"/>
      <c r="O68" s="464"/>
      <c r="P68" s="464"/>
      <c r="Q68" s="464"/>
      <c r="R68" s="464"/>
      <c r="S68" s="464"/>
      <c r="T68" s="464"/>
      <c r="U68" s="464"/>
      <c r="V68" s="464"/>
      <c r="W68" s="464"/>
      <c r="X68" s="464"/>
      <c r="Y68" s="464"/>
      <c r="Z68" s="464"/>
      <c r="AA68" s="464"/>
      <c r="AB68" s="464"/>
      <c r="AC68" s="464"/>
      <c r="AD68" s="464"/>
      <c r="AE68" s="464"/>
      <c r="AF68" s="468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58">
        <v>1</v>
      </c>
    </row>
    <row r="2" spans="1:11" ht="48" customHeight="1">
      <c r="A2" s="358">
        <v>3</v>
      </c>
    </row>
    <row r="4" spans="1:11" ht="48" customHeight="1">
      <c r="C4" s="358">
        <v>1</v>
      </c>
    </row>
    <row r="5" spans="1:11" ht="48" customHeight="1">
      <c r="C5" s="358">
        <v>3</v>
      </c>
    </row>
    <row r="7" spans="1:11" ht="48" customHeight="1">
      <c r="E7" s="358">
        <v>1</v>
      </c>
    </row>
    <row r="8" spans="1:11" ht="48" customHeight="1">
      <c r="E8" s="358">
        <v>3</v>
      </c>
    </row>
    <row r="10" spans="1:11" ht="48" customHeight="1">
      <c r="G10" s="358">
        <v>3</v>
      </c>
    </row>
    <row r="11" spans="1:11" ht="48" customHeight="1">
      <c r="G11" s="358">
        <v>1</v>
      </c>
    </row>
    <row r="13" spans="1:11" ht="48" customHeight="1">
      <c r="I13" s="358">
        <v>3</v>
      </c>
    </row>
    <row r="14" spans="1:11" ht="48" customHeight="1">
      <c r="I14" s="358">
        <v>1</v>
      </c>
    </row>
    <row r="16" spans="1:11" ht="48" customHeight="1">
      <c r="K16" s="358">
        <v>3</v>
      </c>
    </row>
    <row r="17" spans="11:21" ht="48" customHeight="1">
      <c r="K17" s="358">
        <v>1</v>
      </c>
    </row>
    <row r="19" spans="11:21" ht="48" customHeight="1">
      <c r="M19" s="358">
        <v>3</v>
      </c>
    </row>
    <row r="20" spans="11:21" ht="48" customHeight="1">
      <c r="M20" s="358">
        <v>1</v>
      </c>
    </row>
    <row r="22" spans="11:21" ht="48" customHeight="1">
      <c r="O22" s="358">
        <v>3</v>
      </c>
    </row>
    <row r="23" spans="11:21" ht="48" customHeight="1">
      <c r="O23" s="358">
        <v>1</v>
      </c>
    </row>
    <row r="25" spans="11:21" ht="57" customHeight="1">
      <c r="Q25" s="358">
        <v>3</v>
      </c>
    </row>
    <row r="26" spans="11:21" ht="57" customHeight="1">
      <c r="Q26" s="358">
        <v>1</v>
      </c>
    </row>
    <row r="28" spans="11:21" ht="57" customHeight="1">
      <c r="S28" s="358">
        <v>3</v>
      </c>
    </row>
    <row r="29" spans="11:21" ht="57" customHeight="1">
      <c r="S29" s="358">
        <v>1</v>
      </c>
    </row>
    <row r="31" spans="11:21" ht="57" customHeight="1">
      <c r="U31" s="358">
        <v>3</v>
      </c>
    </row>
    <row r="32" spans="11:21" ht="57" customHeight="1">
      <c r="U32" s="35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2023-10-24T08:45:24Z</dcterms:modified>
</cp:coreProperties>
</file>