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AED3D14D-67C2-435E-90EE-E789CDB6BEAF}" xr6:coauthVersionLast="47" xr6:coauthVersionMax="47" xr10:uidLastSave="{00000000-0000-0000-0000-000000000000}"/>
  <bookViews>
    <workbookView xWindow="-120" yWindow="-120" windowWidth="20730" windowHeight="11160" tabRatio="859" firstSheet="1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INDEX([93]KKO!#REF!,MATCH([93]KKO!#REF!:[93]KKO!#REF!,0)*2)</definedName>
    <definedName name="GBR" localSheetId="11">INDEX([93]KKO!#REF!,MATCH([93]KKO!#REF!:[93]KKO!#REF!,0)*2)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INDEX([93]PDL!$B$1:$B$3,IFERROR(MATCH([93]KKO!$D$15,[93]PDL!$A$1:$A$2,),3))</definedName>
    <definedName name="Kutools_PDL0_1" localSheetId="11">INDEX([93]PDL!$B$1:$B$3,IFERROR(MATCH([93]KKO!$D$15,[93]PDL!$A$1:$A$2,),3))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INDEX([93]PDL!$D$4:$D$6,IFERROR(MATCH([93]KKO!$D$15,[93]PDL!$C$4:$C$5,),3))</definedName>
    <definedName name="Kutools_PDL1_1" localSheetId="11">INDEX([93]PDL!$D$4:$D$6,IFERROR(MATCH([93]KKO!$D$15,[93]PDL!$C$4:$C$5,),3))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INDEX([93]PDL!$V$31:$V$33,IFERROR(MATCH([93]KKO!$K$15,[93]PDL!$U$31:$U$32,),3))</definedName>
    <definedName name="Kutools_PDL10_1" localSheetId="11">INDEX([93]PDL!$V$31:$V$33,IFERROR(MATCH([93]KKO!$K$15,[93]PDL!$U$31:$U$32,),3))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INDEX([93]PDL!$F$7:$F$9,IFERROR(MATCH([93]KKO!$K$15,[93]PDL!$E$7:$E$8,),3))</definedName>
    <definedName name="Kutools_PDL2_1" localSheetId="11">INDEX([93]PDL!$F$7:$F$9,IFERROR(MATCH([93]KKO!$K$15,[93]PDL!$E$7:$E$8,),3))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INDEX([93]PDL!$H$10:$H$12,IFERROR(MATCH([93]KKO!$D$15,[93]PDL!$G$10:$G$11,),3))</definedName>
    <definedName name="Kutools_PDL3_1" localSheetId="11">INDEX([93]PDL!$H$10:$H$12,IFERROR(MATCH([93]KKO!$D$15,[93]PDL!$G$10:$G$11,),3))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INDEX([93]PDL!$J$13:$J$15,IFERROR(MATCH([93]KKO!$D$15,[93]PDL!$I$13:$I$14,),3))</definedName>
    <definedName name="Kutools_PDL4_1" localSheetId="11">INDEX([93]PDL!$J$13:$J$15,IFERROR(MATCH([93]KKO!$D$15,[93]PDL!$I$13:$I$14,),3))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INDEX([93]PDL!$L$16:$L$18,IFERROR(MATCH([93]KKO!$K$15,[93]PDL!$K$16:$K$17,),3))</definedName>
    <definedName name="Kutools_PDL5_1" localSheetId="11">INDEX([93]PDL!$L$16:$L$18,IFERROR(MATCH([93]KKO!$K$15,[93]PDL!$K$16:$K$17,),3))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INDEX([93]PDL!$N$19:$N$21,IFERROR(MATCH([93]KKO!$D$15,[93]PDL!$M$19:$M$20,),3))</definedName>
    <definedName name="Kutools_PDL6_1" localSheetId="11">INDEX([93]PDL!$N$19:$N$21,IFERROR(MATCH([93]KKO!$D$15,[93]PDL!$M$19:$M$20,),3))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INDEX([93]PDL!$P$22:$P$24,IFERROR(MATCH([93]KKO!$D$15,[93]PDL!$O$22:$O$23,),3))</definedName>
    <definedName name="Kutools_PDL7_1" localSheetId="11">INDEX([93]PDL!$P$22:$P$24,IFERROR(MATCH([93]KKO!$D$15,[93]PDL!$O$22:$O$23,),3))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INDEX([93]PDL!$R$25:$R$27,IFERROR(MATCH([93]KKO!$D$15,[93]PDL!$Q$25:$Q$26,),3))</definedName>
    <definedName name="Kutools_PDL8_1" localSheetId="11">INDEX([93]PDL!$R$25:$R$27,IFERROR(MATCH([93]KKO!$D$15,[93]PDL!$Q$25:$Q$26,),3))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INDEX([93]PDL!$T$28:$T$30,IFERROR(MATCH([93]KKO!$D$15,[93]PDL!$S$28:$S$29,),3))</definedName>
    <definedName name="Kutools_PDL9_1" localSheetId="11">INDEX([93]PDL!$T$28:$T$30,IFERROR(MATCH([93]KKO!$D$15,[93]PDL!$S$28:$S$29,),3))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[93]KKO!#REF!</definedName>
    <definedName name="pict" localSheetId="11">[93]KKO!#REF!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RAB!$A$1:$K$115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8"/>
</workbook>
</file>

<file path=xl/calcChain.xml><?xml version="1.0" encoding="utf-8"?>
<calcChain xmlns="http://schemas.openxmlformats.org/spreadsheetml/2006/main">
  <c r="G82" i="11" l="1"/>
  <c r="G83" i="11"/>
  <c r="G84" i="11"/>
  <c r="G85" i="11"/>
  <c r="G86" i="11"/>
  <c r="F86" i="11"/>
  <c r="F85" i="11"/>
  <c r="F84" i="11"/>
  <c r="F83" i="11"/>
  <c r="F82" i="11"/>
  <c r="D16" i="11"/>
  <c r="D17" i="11"/>
  <c r="D18" i="11"/>
  <c r="D19" i="11"/>
  <c r="F93" i="11" l="1"/>
  <c r="F92" i="11"/>
  <c r="F91" i="11"/>
  <c r="F90" i="11"/>
  <c r="F89" i="11"/>
  <c r="D86" i="11"/>
  <c r="H86" i="11" s="1"/>
  <c r="E86" i="11"/>
  <c r="G80" i="11"/>
  <c r="G81" i="11"/>
  <c r="G87" i="11"/>
  <c r="G88" i="11"/>
  <c r="G89" i="11"/>
  <c r="G90" i="11"/>
  <c r="G91" i="11"/>
  <c r="G92" i="11"/>
  <c r="G93" i="11"/>
  <c r="G94" i="11"/>
  <c r="D80" i="11"/>
  <c r="H80" i="11" s="1"/>
  <c r="E80" i="11"/>
  <c r="D81" i="11"/>
  <c r="J81" i="11" s="1"/>
  <c r="E81" i="11"/>
  <c r="D82" i="11"/>
  <c r="I82" i="11" s="1"/>
  <c r="E82" i="11"/>
  <c r="D83" i="11"/>
  <c r="E83" i="11"/>
  <c r="D84" i="11"/>
  <c r="E84" i="11"/>
  <c r="D85" i="11"/>
  <c r="E85" i="11"/>
  <c r="D87" i="11"/>
  <c r="I87" i="11" s="1"/>
  <c r="E87" i="11"/>
  <c r="D88" i="11"/>
  <c r="H88" i="11" s="1"/>
  <c r="E88" i="11"/>
  <c r="D89" i="11"/>
  <c r="H89" i="11" s="1"/>
  <c r="E89" i="11"/>
  <c r="D90" i="11"/>
  <c r="J90" i="11" s="1"/>
  <c r="E90" i="11"/>
  <c r="D91" i="11"/>
  <c r="I91" i="11" s="1"/>
  <c r="E91" i="11"/>
  <c r="D92" i="11"/>
  <c r="H92" i="11" s="1"/>
  <c r="E92" i="11"/>
  <c r="D93" i="11"/>
  <c r="H93" i="11" s="1"/>
  <c r="E93" i="11"/>
  <c r="D94" i="11"/>
  <c r="J94" i="11" s="1"/>
  <c r="E94" i="11"/>
  <c r="F52" i="11"/>
  <c r="F51" i="11"/>
  <c r="F50" i="11"/>
  <c r="F49" i="11"/>
  <c r="F48" i="11"/>
  <c r="F47" i="11"/>
  <c r="F46" i="11"/>
  <c r="F45" i="11"/>
  <c r="F44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3" i="11"/>
  <c r="G15" i="11"/>
  <c r="G16" i="11"/>
  <c r="G17" i="11"/>
  <c r="I17" i="11" s="1"/>
  <c r="H17" i="11"/>
  <c r="J17" i="11"/>
  <c r="G18" i="11"/>
  <c r="J18" i="11" s="1"/>
  <c r="H18" i="11"/>
  <c r="I18" i="11"/>
  <c r="G19" i="11"/>
  <c r="G20" i="11"/>
  <c r="J86" i="11" l="1"/>
  <c r="I86" i="11"/>
  <c r="H84" i="11"/>
  <c r="J85" i="11"/>
  <c r="H83" i="11"/>
  <c r="J89" i="11"/>
  <c r="H87" i="11"/>
  <c r="H81" i="11"/>
  <c r="I90" i="11"/>
  <c r="J84" i="11"/>
  <c r="H82" i="11"/>
  <c r="H90" i="11"/>
  <c r="J88" i="11"/>
  <c r="I85" i="11"/>
  <c r="J80" i="11"/>
  <c r="H91" i="11"/>
  <c r="H85" i="11"/>
  <c r="J83" i="11"/>
  <c r="I81" i="11"/>
  <c r="I94" i="11"/>
  <c r="J93" i="11"/>
  <c r="H94" i="11"/>
  <c r="I93" i="11"/>
  <c r="J92" i="11"/>
  <c r="I89" i="11"/>
  <c r="I84" i="11"/>
  <c r="I80" i="11"/>
  <c r="I92" i="11"/>
  <c r="K92" i="11" s="1"/>
  <c r="J91" i="11"/>
  <c r="I88" i="11"/>
  <c r="J87" i="11"/>
  <c r="I83" i="11"/>
  <c r="J82" i="11"/>
  <c r="K18" i="11"/>
  <c r="K17" i="11"/>
  <c r="K89" i="11" l="1"/>
  <c r="K86" i="11"/>
  <c r="K85" i="11"/>
  <c r="K83" i="11"/>
  <c r="K93" i="11"/>
  <c r="K91" i="11"/>
  <c r="K90" i="11"/>
  <c r="K88" i="11"/>
  <c r="K84" i="11"/>
  <c r="K82" i="11"/>
  <c r="K87" i="11"/>
  <c r="K80" i="11"/>
  <c r="K94" i="11"/>
  <c r="K81" i="11"/>
  <c r="D8" i="59" l="1"/>
  <c r="G77" i="11"/>
  <c r="G78" i="11"/>
  <c r="D77" i="11"/>
  <c r="H77" i="11" s="1"/>
  <c r="E77" i="11"/>
  <c r="D78" i="11"/>
  <c r="E78" i="11"/>
  <c r="E16" i="11"/>
  <c r="E17" i="11"/>
  <c r="E18" i="11"/>
  <c r="E19" i="11"/>
  <c r="E20" i="11"/>
  <c r="G42" i="11"/>
  <c r="G43" i="11"/>
  <c r="G44" i="11"/>
  <c r="G45" i="11"/>
  <c r="G46" i="11"/>
  <c r="G47" i="11"/>
  <c r="G48" i="11"/>
  <c r="G49" i="11"/>
  <c r="G50" i="11"/>
  <c r="G5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E46" i="11"/>
  <c r="D47" i="11"/>
  <c r="E47" i="11"/>
  <c r="D48" i="11"/>
  <c r="H48" i="11" s="1"/>
  <c r="E48" i="11"/>
  <c r="D49" i="11"/>
  <c r="H49" i="11" s="1"/>
  <c r="E49" i="11"/>
  <c r="D50" i="11"/>
  <c r="J50" i="11" s="1"/>
  <c r="E50" i="11"/>
  <c r="D51" i="11"/>
  <c r="E51" i="11"/>
  <c r="I51" i="11" l="1"/>
  <c r="I47" i="11"/>
  <c r="H19" i="11"/>
  <c r="I19" i="11"/>
  <c r="J19" i="11"/>
  <c r="J78" i="11"/>
  <c r="I78" i="11"/>
  <c r="J77" i="11"/>
  <c r="H78" i="11"/>
  <c r="I77" i="11"/>
  <c r="J46" i="11"/>
  <c r="I43" i="11"/>
  <c r="H51" i="11"/>
  <c r="I50" i="11"/>
  <c r="J49" i="11"/>
  <c r="H47" i="11"/>
  <c r="I46" i="11"/>
  <c r="J45" i="11"/>
  <c r="H43" i="11"/>
  <c r="I42" i="11"/>
  <c r="H50" i="11"/>
  <c r="I49" i="11"/>
  <c r="J48" i="11"/>
  <c r="H46" i="11"/>
  <c r="I45" i="11"/>
  <c r="J44" i="11"/>
  <c r="H42" i="11"/>
  <c r="J51" i="11"/>
  <c r="I48" i="11"/>
  <c r="J47" i="11"/>
  <c r="I44" i="11"/>
  <c r="J43" i="11"/>
  <c r="K48" i="11" l="1"/>
  <c r="K19" i="11"/>
  <c r="K78" i="11"/>
  <c r="K45" i="11"/>
  <c r="K50" i="11"/>
  <c r="K77" i="11"/>
  <c r="K49" i="11"/>
  <c r="K46" i="11"/>
  <c r="K44" i="11"/>
  <c r="K42" i="11"/>
  <c r="K51" i="11"/>
  <c r="K47" i="11"/>
  <c r="K43" i="11"/>
  <c r="D79" i="11" l="1"/>
  <c r="H79" i="11" s="1"/>
  <c r="D95" i="11"/>
  <c r="J95" i="11" s="1"/>
  <c r="G79" i="11"/>
  <c r="D15" i="11"/>
  <c r="D20" i="11"/>
  <c r="D21" i="11"/>
  <c r="H21" i="11" s="1"/>
  <c r="D22" i="11"/>
  <c r="H22" i="11" s="1"/>
  <c r="G21" i="11"/>
  <c r="G22" i="11"/>
  <c r="G23" i="11"/>
  <c r="K6" i="60"/>
  <c r="M96" i="11"/>
  <c r="M22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31" i="11"/>
  <c r="H31" i="11" s="1"/>
  <c r="E31" i="11"/>
  <c r="D32" i="11"/>
  <c r="H32" i="11" s="1"/>
  <c r="E32" i="11"/>
  <c r="O217" i="10"/>
  <c r="P217" i="10"/>
  <c r="K217" i="10"/>
  <c r="M217" i="10"/>
  <c r="J217" i="10"/>
  <c r="I217" i="10"/>
  <c r="G73" i="11"/>
  <c r="E73" i="11"/>
  <c r="D73" i="11"/>
  <c r="G72" i="11"/>
  <c r="E72" i="11"/>
  <c r="D72" i="11"/>
  <c r="H72" i="11" s="1"/>
  <c r="G71" i="11"/>
  <c r="E71" i="11"/>
  <c r="D71" i="11"/>
  <c r="G70" i="11"/>
  <c r="E70" i="11"/>
  <c r="D70" i="11"/>
  <c r="J70" i="11" s="1"/>
  <c r="G69" i="11"/>
  <c r="E69" i="11"/>
  <c r="D69" i="11"/>
  <c r="I69" i="11" s="1"/>
  <c r="G68" i="11"/>
  <c r="E68" i="11"/>
  <c r="D68" i="11"/>
  <c r="G67" i="11"/>
  <c r="E67" i="11"/>
  <c r="D67" i="11"/>
  <c r="H67" i="11" s="1"/>
  <c r="G66" i="11"/>
  <c r="E66" i="11"/>
  <c r="D66" i="11"/>
  <c r="G65" i="11"/>
  <c r="E65" i="11"/>
  <c r="D65" i="11"/>
  <c r="G64" i="11"/>
  <c r="E64" i="11"/>
  <c r="D64" i="11"/>
  <c r="G63" i="11"/>
  <c r="E63" i="11"/>
  <c r="D63" i="11"/>
  <c r="J63" i="11" s="1"/>
  <c r="G62" i="11"/>
  <c r="E62" i="11"/>
  <c r="D62" i="11"/>
  <c r="J62" i="11" s="1"/>
  <c r="G61" i="11"/>
  <c r="E61" i="11"/>
  <c r="D61" i="11"/>
  <c r="G60" i="11"/>
  <c r="E60" i="11"/>
  <c r="D60" i="11"/>
  <c r="G59" i="11"/>
  <c r="E59" i="11"/>
  <c r="D59" i="11"/>
  <c r="G58" i="11"/>
  <c r="E58" i="11"/>
  <c r="D58" i="11"/>
  <c r="G57" i="11"/>
  <c r="E57" i="11"/>
  <c r="D57" i="11"/>
  <c r="J57" i="11" s="1"/>
  <c r="G56" i="11"/>
  <c r="E56" i="11"/>
  <c r="D56" i="11"/>
  <c r="G55" i="11"/>
  <c r="E55" i="11"/>
  <c r="D55" i="11"/>
  <c r="G54" i="11"/>
  <c r="E54" i="11"/>
  <c r="D54" i="11"/>
  <c r="G53" i="11"/>
  <c r="E53" i="11"/>
  <c r="D53" i="11"/>
  <c r="G52" i="11"/>
  <c r="E52" i="11"/>
  <c r="D52" i="11"/>
  <c r="M25" i="11"/>
  <c r="M52" i="11"/>
  <c r="D14" i="59"/>
  <c r="D5" i="60" s="1"/>
  <c r="K5" i="60" s="1"/>
  <c r="E41" i="11"/>
  <c r="D41" i="11"/>
  <c r="E40" i="11"/>
  <c r="D40" i="11"/>
  <c r="E39" i="11"/>
  <c r="D39" i="11"/>
  <c r="H39" i="11" s="1"/>
  <c r="E38" i="11"/>
  <c r="D38" i="11"/>
  <c r="J38" i="11" s="1"/>
  <c r="E37" i="11"/>
  <c r="D37" i="11"/>
  <c r="H37" i="11" s="1"/>
  <c r="G36" i="11"/>
  <c r="E36" i="11"/>
  <c r="D36" i="11"/>
  <c r="H36" i="11" s="1"/>
  <c r="G35" i="11"/>
  <c r="E35" i="11"/>
  <c r="D35" i="11"/>
  <c r="J35" i="11" s="1"/>
  <c r="E34" i="11"/>
  <c r="D34" i="11"/>
  <c r="E33" i="11"/>
  <c r="D33" i="11"/>
  <c r="J33" i="11" s="1"/>
  <c r="G31" i="11"/>
  <c r="E30" i="11"/>
  <c r="D30" i="11"/>
  <c r="J30" i="11" s="1"/>
  <c r="E29" i="11"/>
  <c r="D29" i="11"/>
  <c r="J29" i="11" s="1"/>
  <c r="E28" i="11"/>
  <c r="D28" i="11"/>
  <c r="E27" i="11"/>
  <c r="D27" i="11"/>
  <c r="G26" i="11"/>
  <c r="E26" i="11"/>
  <c r="D26" i="11"/>
  <c r="E25" i="11"/>
  <c r="D25" i="11"/>
  <c r="J25" i="11" s="1"/>
  <c r="G24" i="11"/>
  <c r="E24" i="11"/>
  <c r="D24" i="11"/>
  <c r="I24" i="11" s="1"/>
  <c r="E23" i="11"/>
  <c r="D23" i="11"/>
  <c r="E22" i="11"/>
  <c r="E21" i="11"/>
  <c r="E15" i="11"/>
  <c r="A15" i="11"/>
  <c r="D19" i="59"/>
  <c r="D18" i="59"/>
  <c r="M16" i="11"/>
  <c r="E79" i="11"/>
  <c r="D74" i="11"/>
  <c r="E74" i="11"/>
  <c r="D75" i="11"/>
  <c r="E75" i="11"/>
  <c r="M79" i="11"/>
  <c r="D76" i="11"/>
  <c r="E76" i="11"/>
  <c r="E95" i="11"/>
  <c r="G95" i="11"/>
  <c r="D14" i="11"/>
  <c r="H14" i="11" s="1"/>
  <c r="E14" i="11"/>
  <c r="G14" i="11"/>
  <c r="K19" i="60"/>
  <c r="D19" i="60"/>
  <c r="M9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9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96" i="11"/>
  <c r="D97" i="11"/>
  <c r="E9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97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7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4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9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8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76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7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2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30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75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96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04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40" i="11"/>
  <c r="G33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8" i="11"/>
  <c r="G25" i="11"/>
  <c r="G29" i="11"/>
  <c r="G41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74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88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53" i="11" l="1"/>
  <c r="H28" i="11"/>
  <c r="J40" i="11"/>
  <c r="H15" i="11"/>
  <c r="I15" i="11"/>
  <c r="J15" i="11"/>
  <c r="H20" i="11"/>
  <c r="I20" i="11"/>
  <c r="J20" i="11"/>
  <c r="J16" i="11"/>
  <c r="H16" i="11"/>
  <c r="I16" i="11"/>
  <c r="H76" i="11"/>
  <c r="D312" i="29"/>
  <c r="E312" i="29" s="1"/>
  <c r="D802" i="41"/>
  <c r="E802" i="41" s="1"/>
  <c r="D22" i="59"/>
  <c r="K8" i="60" s="1"/>
  <c r="D21" i="59"/>
  <c r="M89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90" i="11"/>
  <c r="M91" i="11"/>
  <c r="M93" i="11"/>
  <c r="M92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31" i="11"/>
  <c r="E1048" i="41"/>
  <c r="E1170" i="41"/>
  <c r="E1130" i="41"/>
  <c r="E1136" i="41"/>
  <c r="E813" i="41"/>
  <c r="E1106" i="41"/>
  <c r="E895" i="41"/>
  <c r="F810" i="41"/>
  <c r="E1053" i="41"/>
  <c r="F838" i="41"/>
  <c r="F769" i="41"/>
  <c r="E1080" i="41"/>
  <c r="E1303" i="41"/>
  <c r="E891" i="41"/>
  <c r="E955" i="41"/>
  <c r="E1306" i="41"/>
  <c r="E918" i="41"/>
  <c r="E1103" i="41"/>
  <c r="E986" i="41"/>
  <c r="F797" i="41"/>
  <c r="J32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9" i="11"/>
  <c r="I27" i="11"/>
  <c r="H29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9" i="11"/>
  <c r="F866" i="41"/>
  <c r="E1029" i="41"/>
  <c r="E784" i="41"/>
  <c r="E973" i="41"/>
  <c r="F315" i="29"/>
  <c r="F322" i="29"/>
  <c r="F250" i="29"/>
  <c r="E273" i="29"/>
  <c r="I32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40" i="11"/>
  <c r="H24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76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74" i="11"/>
  <c r="I74" i="11"/>
  <c r="F806" i="41"/>
  <c r="E1081" i="41"/>
  <c r="E1027" i="41"/>
  <c r="F861" i="41"/>
  <c r="E861" i="41"/>
  <c r="E230" i="29"/>
  <c r="E346" i="29"/>
  <c r="E274" i="29"/>
  <c r="F274" i="29"/>
  <c r="H97" i="11"/>
  <c r="J97" i="11"/>
  <c r="I39" i="11"/>
  <c r="J37" i="11"/>
  <c r="J76" i="11"/>
  <c r="H35" i="11"/>
  <c r="I36" i="11"/>
  <c r="E340" i="29"/>
  <c r="H30" i="11"/>
  <c r="I35" i="11"/>
  <c r="I57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8" i="11"/>
  <c r="J14" i="11"/>
  <c r="J28" i="11"/>
  <c r="H38" i="11"/>
  <c r="E1149" i="41"/>
  <c r="F833" i="41"/>
  <c r="H57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5" i="11"/>
  <c r="J36" i="11"/>
  <c r="I22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3" i="11"/>
  <c r="J23" i="11"/>
  <c r="H23" i="11"/>
  <c r="H34" i="11"/>
  <c r="J34" i="11"/>
  <c r="I31" i="11"/>
  <c r="E287" i="29"/>
  <c r="F287" i="29"/>
  <c r="J75" i="11"/>
  <c r="I75" i="11"/>
  <c r="E348" i="29"/>
  <c r="F348" i="29"/>
  <c r="E59" i="39"/>
  <c r="E290" i="29"/>
  <c r="I30" i="11"/>
  <c r="F323" i="29"/>
  <c r="E260" i="29"/>
  <c r="E236" i="29"/>
  <c r="E73" i="39"/>
  <c r="E341" i="29"/>
  <c r="F341" i="29"/>
  <c r="F299" i="29"/>
  <c r="H41" i="11"/>
  <c r="J41" i="11"/>
  <c r="J73" i="11"/>
  <c r="H73" i="11"/>
  <c r="I73" i="11"/>
  <c r="F300" i="29"/>
  <c r="E284" i="29"/>
  <c r="M51" i="11"/>
  <c r="J21" i="11"/>
  <c r="F233" i="29"/>
  <c r="E58" i="39"/>
  <c r="F319" i="29"/>
  <c r="F310" i="29"/>
  <c r="I41" i="11"/>
  <c r="I38" i="11"/>
  <c r="I33" i="11"/>
  <c r="H75" i="11"/>
  <c r="I37" i="11"/>
  <c r="H74" i="11"/>
  <c r="J24" i="11"/>
  <c r="J22" i="11"/>
  <c r="M87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F718" i="41" s="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52" i="11"/>
  <c r="H52" i="11"/>
  <c r="H56" i="11"/>
  <c r="J56" i="11"/>
  <c r="I56" i="11"/>
  <c r="J60" i="11"/>
  <c r="I60" i="11"/>
  <c r="H60" i="11"/>
  <c r="J64" i="11"/>
  <c r="H64" i="11"/>
  <c r="I68" i="11"/>
  <c r="J68" i="11"/>
  <c r="H68" i="11"/>
  <c r="J27" i="11"/>
  <c r="H27" i="11"/>
  <c r="I52" i="11"/>
  <c r="I55" i="11"/>
  <c r="H55" i="11"/>
  <c r="J55" i="11"/>
  <c r="I59" i="11"/>
  <c r="J59" i="11"/>
  <c r="H59" i="11"/>
  <c r="H63" i="11"/>
  <c r="I63" i="11"/>
  <c r="I67" i="11"/>
  <c r="J67" i="11"/>
  <c r="I71" i="11"/>
  <c r="H71" i="11"/>
  <c r="J71" i="11"/>
  <c r="I97" i="11"/>
  <c r="I34" i="11"/>
  <c r="J26" i="11"/>
  <c r="H26" i="11"/>
  <c r="I26" i="11"/>
  <c r="J54" i="11"/>
  <c r="H54" i="11"/>
  <c r="I54" i="11"/>
  <c r="J58" i="11"/>
  <c r="H58" i="11"/>
  <c r="I58" i="11"/>
  <c r="I62" i="11"/>
  <c r="H62" i="11"/>
  <c r="J66" i="11"/>
  <c r="H66" i="11"/>
  <c r="I66" i="11"/>
  <c r="H70" i="11"/>
  <c r="I70" i="11"/>
  <c r="I64" i="11"/>
  <c r="H53" i="11"/>
  <c r="J53" i="11"/>
  <c r="I61" i="11"/>
  <c r="H61" i="11"/>
  <c r="J61" i="11"/>
  <c r="J65" i="11"/>
  <c r="H65" i="11"/>
  <c r="I65" i="11"/>
  <c r="J69" i="11"/>
  <c r="H69" i="11"/>
  <c r="I72" i="11"/>
  <c r="I95" i="11"/>
  <c r="J79" i="11"/>
  <c r="H33" i="11"/>
  <c r="J72" i="11"/>
  <c r="I21" i="11"/>
  <c r="H95" i="11"/>
  <c r="I79" i="11"/>
  <c r="H40" i="11"/>
  <c r="I25" i="11"/>
  <c r="F351" i="29" l="1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80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20" i="1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9" i="11"/>
  <c r="M29" i="11" s="1"/>
  <c r="F60" i="39"/>
  <c r="D9" i="59"/>
  <c r="K7" i="54" s="1"/>
  <c r="C7" i="54"/>
  <c r="C8" i="54"/>
  <c r="K14" i="11"/>
  <c r="M14" i="11" s="1"/>
  <c r="K79" i="11"/>
  <c r="K35" i="11"/>
  <c r="M35" i="11" s="1"/>
  <c r="K37" i="11"/>
  <c r="M37" i="11" s="1"/>
  <c r="K39" i="11"/>
  <c r="M39" i="11" s="1"/>
  <c r="K31" i="11"/>
  <c r="M31" i="11" s="1"/>
  <c r="K32" i="11"/>
  <c r="M32" i="11" s="1"/>
  <c r="K40" i="11"/>
  <c r="M40" i="11" s="1"/>
  <c r="K67" i="11"/>
  <c r="M67" i="11" s="1"/>
  <c r="K57" i="11"/>
  <c r="M57" i="11" s="1"/>
  <c r="K76" i="11"/>
  <c r="M76" i="11" s="1"/>
  <c r="K24" i="11"/>
  <c r="M24" i="11" s="1"/>
  <c r="K38" i="11"/>
  <c r="M38" i="11" s="1"/>
  <c r="K36" i="11"/>
  <c r="M36" i="11" s="1"/>
  <c r="K22" i="11"/>
  <c r="K28" i="11"/>
  <c r="M28" i="11" s="1"/>
  <c r="K21" i="11"/>
  <c r="M21" i="11" s="1"/>
  <c r="K27" i="11"/>
  <c r="M27" i="11" s="1"/>
  <c r="K30" i="11"/>
  <c r="M30" i="11" s="1"/>
  <c r="M94" i="11"/>
  <c r="K97" i="11"/>
  <c r="K73" i="11"/>
  <c r="M73" i="11" s="1"/>
  <c r="K41" i="11"/>
  <c r="M41" i="11" s="1"/>
  <c r="K74" i="11"/>
  <c r="M74" i="11" s="1"/>
  <c r="K25" i="11"/>
  <c r="M20" i="11"/>
  <c r="F350" i="29"/>
  <c r="K70" i="11"/>
  <c r="M70" i="11" s="1"/>
  <c r="K72" i="11"/>
  <c r="M72" i="11" s="1"/>
  <c r="K53" i="11"/>
  <c r="M53" i="11" s="1"/>
  <c r="K34" i="11"/>
  <c r="M34" i="11" s="1"/>
  <c r="K63" i="11"/>
  <c r="M63" i="11" s="1"/>
  <c r="K56" i="11"/>
  <c r="M56" i="11" s="1"/>
  <c r="K23" i="11"/>
  <c r="M23" i="11" s="1"/>
  <c r="K33" i="11"/>
  <c r="M33" i="11" s="1"/>
  <c r="K61" i="11"/>
  <c r="M61" i="11" s="1"/>
  <c r="K75" i="11"/>
  <c r="M75" i="11" s="1"/>
  <c r="K95" i="11"/>
  <c r="K58" i="11"/>
  <c r="M58" i="11" s="1"/>
  <c r="K26" i="11"/>
  <c r="M26" i="11" s="1"/>
  <c r="H96" i="11"/>
  <c r="H99" i="11" s="1"/>
  <c r="F312" i="29"/>
  <c r="F339" i="29"/>
  <c r="F226" i="29"/>
  <c r="F345" i="29"/>
  <c r="F239" i="29"/>
  <c r="I96" i="11"/>
  <c r="I99" i="11" s="1"/>
  <c r="J96" i="11"/>
  <c r="J99" i="11" s="1"/>
  <c r="K62" i="11"/>
  <c r="M62" i="11" s="1"/>
  <c r="K71" i="11"/>
  <c r="M71" i="11" s="1"/>
  <c r="K64" i="11"/>
  <c r="M64" i="11" s="1"/>
  <c r="K52" i="11"/>
  <c r="K65" i="11"/>
  <c r="M65" i="11" s="1"/>
  <c r="K68" i="11"/>
  <c r="M68" i="11" s="1"/>
  <c r="K69" i="11"/>
  <c r="M69" i="11" s="1"/>
  <c r="K66" i="11"/>
  <c r="M66" i="11" s="1"/>
  <c r="K54" i="11"/>
  <c r="M54" i="11" s="1"/>
  <c r="K59" i="11"/>
  <c r="M59" i="11" s="1"/>
  <c r="K55" i="11"/>
  <c r="M55" i="11" s="1"/>
  <c r="K60" i="11"/>
  <c r="M60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00" i="11"/>
  <c r="J101" i="11" s="1"/>
  <c r="H100" i="11"/>
  <c r="H101" i="11" s="1"/>
  <c r="I100" i="11"/>
  <c r="I101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8" i="29"/>
  <c r="D67" i="29"/>
  <c r="D106" i="29"/>
  <c r="D92" i="29"/>
  <c r="D21" i="39"/>
  <c r="B21" i="39"/>
  <c r="E21" i="39" s="1"/>
  <c r="G21" i="39"/>
  <c r="G25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96" i="11"/>
  <c r="K99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B124" i="29" l="1"/>
  <c r="E124" i="29" s="1"/>
  <c r="D148" i="29"/>
  <c r="D90" i="29"/>
  <c r="G18" i="39"/>
  <c r="G77" i="29"/>
  <c r="I30" i="39"/>
  <c r="G133" i="29"/>
  <c r="G29" i="39"/>
  <c r="G24" i="29"/>
  <c r="D124" i="29"/>
  <c r="D33" i="39"/>
  <c r="B112" i="29"/>
  <c r="E112" i="29" s="1"/>
  <c r="B149" i="29"/>
  <c r="E149" i="29" s="1"/>
  <c r="D85" i="29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B28" i="39"/>
  <c r="E28" i="39" s="1"/>
  <c r="D20" i="39"/>
  <c r="J20" i="39" s="1"/>
  <c r="B38" i="29"/>
  <c r="E38" i="29" s="1"/>
  <c r="G85" i="29"/>
  <c r="G115" i="29"/>
  <c r="G58" i="29"/>
  <c r="D122" i="29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G32" i="39"/>
  <c r="D18" i="29"/>
  <c r="G66" i="29"/>
  <c r="G105" i="29"/>
  <c r="D24" i="39"/>
  <c r="J24" i="39" s="1"/>
  <c r="G17" i="39"/>
  <c r="B97" i="29"/>
  <c r="E97" i="29" s="1"/>
  <c r="D19" i="29"/>
  <c r="I19" i="29" s="1"/>
  <c r="G104" i="29"/>
  <c r="D20" i="29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K30" i="39" s="1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00" i="11"/>
  <c r="K101" i="11" s="1"/>
  <c r="H83" i="29"/>
  <c r="J35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I22" i="39"/>
  <c r="J148" i="29"/>
  <c r="I148" i="29"/>
  <c r="H148" i="29"/>
  <c r="H48" i="29"/>
  <c r="J48" i="29"/>
  <c r="I48" i="29"/>
  <c r="H38" i="29"/>
  <c r="J38" i="29"/>
  <c r="I38" i="29"/>
  <c r="I86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92" i="29"/>
  <c r="I92" i="29"/>
  <c r="J92" i="29"/>
  <c r="H138" i="29"/>
  <c r="J138" i="29"/>
  <c r="I138" i="29"/>
  <c r="I90" i="29"/>
  <c r="H90" i="29"/>
  <c r="J90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H20" i="29"/>
  <c r="I20" i="29"/>
  <c r="J20" i="29"/>
  <c r="I81" i="29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H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17" i="39"/>
  <c r="I27" i="39"/>
  <c r="H27" i="39"/>
  <c r="J27" i="39"/>
  <c r="H126" i="29"/>
  <c r="I126" i="29"/>
  <c r="J126" i="29"/>
  <c r="H85" i="29"/>
  <c r="J85" i="29"/>
  <c r="I85" i="29"/>
  <c r="I33" i="39"/>
  <c r="H33" i="39"/>
  <c r="J33" i="3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J29" i="39"/>
  <c r="I29" i="39"/>
  <c r="H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8" i="29"/>
  <c r="J18" i="29"/>
  <c r="I160" i="29"/>
  <c r="H160" i="29"/>
  <c r="J160" i="29"/>
  <c r="H58" i="29"/>
  <c r="J58" i="29"/>
  <c r="I58" i="29"/>
  <c r="H113" i="29"/>
  <c r="J113" i="29"/>
  <c r="J132" i="29"/>
  <c r="I132" i="29"/>
  <c r="H132" i="29"/>
  <c r="I33" i="29"/>
  <c r="H33" i="29"/>
  <c r="J33" i="29"/>
  <c r="I122" i="29"/>
  <c r="H122" i="29"/>
  <c r="J122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34" i="39" l="1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J82" i="29"/>
  <c r="H145" i="29"/>
  <c r="I159" i="29"/>
  <c r="J19" i="29"/>
  <c r="H154" i="29"/>
  <c r="H19" i="29"/>
  <c r="H81" i="29"/>
  <c r="K81" i="29" s="1"/>
  <c r="J86" i="29"/>
  <c r="K86" i="29" s="1"/>
  <c r="I151" i="29"/>
  <c r="J159" i="29"/>
  <c r="H109" i="29"/>
  <c r="H149" i="29"/>
  <c r="H17" i="39"/>
  <c r="K17" i="39" s="1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K30" i="29" s="1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34" i="39"/>
  <c r="K112" i="29"/>
  <c r="K24" i="29"/>
  <c r="K116" i="29"/>
  <c r="K162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132" i="29"/>
  <c r="K115" i="29"/>
  <c r="K23" i="39"/>
  <c r="K97" i="29"/>
  <c r="K100" i="29"/>
  <c r="K73" i="29"/>
  <c r="K21" i="29"/>
  <c r="K72" i="29"/>
  <c r="K124" i="29"/>
  <c r="K20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29" i="39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K92" i="29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47" i="29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157" i="29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02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K1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60" i="29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90" i="29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120" i="29" l="1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38" i="39" s="1"/>
  <c r="K39" i="39" s="1"/>
  <c r="K40" i="39" s="1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D12" i="54" l="1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<sst xmlns="http://schemas.openxmlformats.org/spreadsheetml/2006/main" count="4756" uniqueCount="1641">
  <si>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</si>
  <si>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</si>
  <si>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</si>
  <si>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</si>
  <si>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</si>
  <si>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</si>
  <si>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</si>
  <si>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</si>
  <si>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</si>
  <si>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</si>
  <si>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</si>
  <si>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</si>
  <si>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</si>
  <si>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</si>
  <si>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</si>
  <si>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</si>
  <si>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</si>
  <si>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</si>
  <si>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</si>
  <si>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</si>
  <si>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</si>
  <si>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</si>
  <si>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</si>
  <si>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</si>
  <si>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</si>
  <si>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</si>
  <si>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</si>
  <si>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</si>
  <si>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</si>
  <si>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</si>
  <si>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</si>
  <si>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</si>
  <si>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</si>
  <si>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</si>
  <si>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</si>
  <si>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</si>
  <si>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</si>
  <si>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</si>
  <si>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</si>
  <si>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</si>
  <si>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</si>
  <si>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</si>
  <si>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</si>
  <si>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</si>
  <si>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</si>
  <si>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</si>
  <si>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</si>
  <si>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</si>
  <si>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</si>
  <si>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</si>
  <si>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</si>
  <si>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</si>
  <si>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</si>
  <si>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</si>
  <si>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</si>
  <si>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</si>
  <si>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</si>
  <si>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</si>
  <si>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</si>
  <si>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</si>
  <si>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</si>
  <si>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</si>
  <si>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</si>
  <si>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</si>
  <si>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</si>
  <si>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</si>
  <si>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</si>
  <si>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</si>
  <si>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</si>
  <si>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</si>
  <si>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</si>
  <si>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</si>
  <si>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</si>
  <si>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</si>
  <si>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</si>
  <si>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</si>
  <si>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</si>
  <si>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</si>
  <si>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</si>
  <si>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</si>
  <si>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</si>
  <si>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</si>
  <si>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</si>
  <si>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</si>
  <si>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</si>
  <si>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</si>
  <si>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</si>
  <si>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</si>
  <si>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</si>
  <si>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</si>
  <si>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</si>
  <si>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</si>
  <si>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</si>
  <si>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</si>
  <si>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</si>
  <si>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</si>
  <si>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</si>
  <si>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</si>
  <si>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</si>
  <si>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</si>
  <si>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</si>
  <si>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</si>
  <si>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</si>
  <si>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</si>
  <si>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</si>
  <si>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</si>
  <si>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</si>
  <si>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</si>
  <si>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</si>
  <si>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</si>
  <si>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</si>
  <si>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</si>
  <si>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</si>
  <si>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</si>
  <si>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</si>
  <si>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</si>
  <si>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</si>
  <si>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</si>
  <si>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</si>
  <si>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</si>
  <si>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</si>
  <si>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</si>
  <si>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</si>
  <si>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</si>
  <si>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</si>
  <si>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</si>
  <si>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</si>
  <si>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</si>
  <si>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</si>
  <si>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</si>
  <si>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</si>
  <si>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</si>
  <si>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</si>
  <si>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</si>
  <si>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</si>
  <si>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</si>
  <si>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</si>
  <si>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</si>
  <si>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</si>
  <si>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</si>
  <si>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</si>
  <si>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</si>
  <si>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</si>
  <si>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</si>
  <si>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</si>
  <si>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</si>
  <si>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</si>
  <si>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</si>
  <si>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</si>
  <si>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</si>
  <si>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</si>
  <si>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</si>
  <si>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</si>
  <si>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</si>
  <si>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</si>
  <si>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</si>
  <si>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</si>
  <si>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</si>
  <si>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</si>
  <si>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</si>
  <si>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</si>
  <si>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</si>
  <si>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</si>
  <si>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</si>
  <si>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</si>
  <si>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</si>
  <si>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</si>
  <si>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</si>
  <si>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</si>
  <si>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</si>
  <si>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</si>
  <si>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</si>
  <si>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</si>
  <si>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</si>
  <si>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</si>
  <si>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</si>
  <si>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</si>
  <si>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</si>
  <si>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</si>
  <si>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</si>
  <si>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</si>
  <si>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</si>
  <si>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</si>
  <si>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</si>
  <si>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</si>
  <si>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</si>
  <si>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</si>
  <si>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</si>
  <si>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</si>
  <si>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</si>
  <si>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</si>
  <si>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</si>
  <si>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</si>
  <si>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</si>
  <si>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</si>
  <si>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</si>
  <si>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</si>
  <si>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</si>
  <si>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</si>
  <si>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</si>
  <si>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</si>
  <si>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</si>
  <si>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</si>
  <si>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</si>
  <si>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</si>
  <si>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</si>
  <si>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</si>
  <si>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</si>
  <si>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</si>
  <si>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</si>
  <si>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</si>
  <si>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</si>
  <si>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</si>
  <si>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</si>
  <si>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</si>
  <si>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</si>
  <si>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</si>
  <si>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</si>
  <si>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</si>
  <si>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</si>
  <si>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</si>
  <si>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</si>
  <si>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</si>
  <si>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</si>
  <si>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</si>
  <si>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</si>
  <si>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</si>
  <si>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</si>
  <si>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</si>
  <si>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</si>
  <si>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</si>
  <si>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</si>
  <si>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</si>
  <si>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</si>
  <si>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</si>
  <si>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</si>
  <si>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</si>
  <si>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</si>
  <si>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</si>
  <si>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</si>
  <si>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</si>
  <si>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</si>
  <si>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</si>
  <si>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</si>
  <si>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</si>
  <si>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</si>
  <si>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</si>
  <si>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</si>
  <si>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</si>
  <si>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</si>
  <si>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</si>
  <si>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</si>
  <si>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</si>
  <si>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</si>
  <si>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</si>
  <si>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</si>
  <si>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</si>
  <si>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</si>
  <si>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</si>
  <si>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</si>
  <si>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</si>
  <si>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</si>
  <si>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</si>
  <si>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</si>
  <si>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</si>
  <si>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</si>
  <si>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</si>
  <si>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</si>
  <si>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</si>
  <si>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</si>
  <si>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</si>
  <si>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</si>
  <si>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</si>
  <si>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</si>
  <si>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</si>
  <si>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</si>
  <si>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</si>
  <si>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</si>
  <si>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</si>
  <si>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</si>
  <si>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</si>
  <si>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</si>
  <si>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</si>
  <si>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</si>
  <si>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</si>
  <si>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</si>
  <si>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</si>
  <si>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</si>
  <si>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</si>
  <si>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</si>
  <si>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</si>
  <si>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</si>
  <si>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</si>
  <si>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</si>
  <si>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</si>
  <si>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</si>
  <si>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</si>
  <si>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</si>
  <si>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</si>
  <si>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</si>
  <si>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</si>
  <si>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</si>
  <si>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</si>
  <si>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</si>
  <si>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</si>
  <si>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</si>
  <si>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</si>
  <si>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</si>
  <si>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</si>
  <si>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</si>
  <si>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</si>
  <si>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</si>
  <si>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</si>
  <si>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</si>
  <si>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</si>
  <si>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</si>
  <si>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</si>
  <si>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</si>
  <si>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</si>
  <si>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</si>
  <si>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</si>
  <si>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</si>
  <si>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</si>
  <si>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</si>
  <si>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</si>
  <si>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</si>
  <si>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</si>
  <si>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</si>
  <si>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</si>
  <si>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</si>
  <si>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</si>
  <si>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</si>
  <si>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</si>
  <si>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</si>
  <si>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</si>
  <si>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</si>
  <si>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</si>
  <si>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</si>
  <si>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</si>
  <si>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</si>
  <si>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</si>
  <si>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</si>
  <si>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</si>
  <si>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</si>
  <si>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</si>
  <si>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</si>
  <si>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</si>
  <si>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</si>
  <si>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</si>
  <si>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</si>
  <si>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</si>
  <si>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</si>
  <si>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</si>
  <si>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</si>
  <si>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</si>
  <si>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</si>
  <si>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</si>
  <si>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</si>
  <si>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</si>
  <si>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</si>
  <si>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</si>
  <si>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</si>
  <si>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</si>
  <si>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</si>
  <si>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</si>
  <si>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</si>
  <si>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</si>
  <si>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</si>
  <si>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</si>
  <si>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</si>
  <si>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</si>
  <si>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</si>
  <si>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</si>
  <si>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</si>
  <si>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</si>
  <si>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</si>
  <si>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</si>
  <si>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</si>
  <si>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</si>
  <si>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</si>
  <si>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</si>
  <si>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</si>
  <si>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</si>
  <si>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</si>
  <si>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</si>
  <si>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</si>
  <si>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</si>
  <si>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</si>
  <si>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</si>
  <si>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</si>
  <si>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</si>
  <si>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</si>
  <si>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</si>
  <si>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</si>
  <si>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</si>
  <si>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</si>
  <si>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</si>
  <si>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</si>
  <si>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</si>
  <si>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</si>
  <si>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</si>
  <si>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</si>
  <si>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</si>
  <si>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</si>
  <si>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</si>
  <si>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</si>
  <si>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</si>
  <si>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</si>
  <si>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</si>
  <si>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</si>
  <si>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</si>
  <si>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</si>
  <si>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</si>
  <si>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</si>
  <si>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</si>
  <si>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</si>
  <si>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</si>
  <si>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</si>
  <si>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</si>
  <si>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</si>
  <si>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</si>
  <si>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</si>
  <si>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</si>
  <si>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</si>
  <si>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</si>
  <si>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</si>
  <si>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</si>
  <si>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</si>
  <si>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</si>
  <si>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</si>
  <si>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</si>
  <si>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</si>
  <si>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</si>
  <si>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</si>
  <si>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</si>
  <si>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</si>
  <si>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</si>
  <si>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</si>
  <si>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</si>
  <si>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</si>
  <si>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</si>
  <si>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</si>
  <si>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</si>
  <si>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</si>
  <si>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</si>
  <si>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</si>
  <si>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</si>
  <si>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</si>
  <si>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</si>
  <si>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</si>
  <si>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</si>
  <si>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</si>
  <si>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</si>
  <si>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</si>
  <si>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</si>
  <si>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</si>
  <si>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</si>
  <si>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</si>
  <si>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</si>
  <si>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</si>
  <si>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</si>
  <si>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</si>
  <si>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</si>
  <si>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</si>
  <si>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</si>
  <si>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</si>
  <si>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</si>
  <si>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</si>
  <si>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</si>
  <si>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</si>
  <si>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</si>
  <si>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</si>
  <si>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</si>
  <si>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</si>
  <si>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</si>
  <si>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</si>
  <si>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</si>
  <si>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</si>
  <si>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</si>
  <si>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</si>
  <si>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</si>
  <si>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</si>
  <si>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</si>
  <si>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</si>
  <si>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</si>
  <si>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</si>
  <si>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</si>
  <si>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</si>
  <si>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</si>
  <si>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</si>
  <si>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</si>
  <si>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</si>
  <si>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</si>
  <si>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</si>
  <si>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</si>
  <si>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</si>
  <si>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</si>
  <si>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</si>
  <si>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</si>
  <si>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</si>
  <si>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</si>
  <si>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</si>
  <si>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</si>
  <si>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</si>
  <si>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</si>
  <si>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</si>
  <si>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</si>
  <si>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</si>
  <si>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</si>
  <si>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</si>
  <si>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</si>
  <si>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</si>
  <si>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</si>
  <si>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</si>
  <si>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</si>
  <si>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</si>
  <si>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</si>
  <si>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</si>
  <si>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</si>
  <si>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</si>
  <si>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</si>
  <si>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</si>
  <si>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</si>
  <si>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</si>
  <si>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</si>
  <si>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</si>
  <si>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</si>
  <si>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</si>
  <si>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</si>
  <si>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</si>
  <si>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</si>
  <si>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</si>
  <si>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</si>
  <si>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</si>
  <si>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</si>
  <si>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</si>
  <si>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</si>
  <si>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</si>
  <si>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</si>
  <si>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</si>
  <si>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</si>
  <si>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</si>
  <si>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</si>
  <si>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</si>
  <si>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</si>
  <si>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</si>
  <si>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</si>
  <si>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</si>
  <si>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</si>
  <si>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</si>
  <si>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</si>
  <si>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</si>
  <si>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</si>
  <si>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</si>
  <si>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</si>
  <si>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</si>
  <si>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</si>
  <si>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</si>
  <si>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</si>
  <si>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</si>
  <si>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</si>
  <si>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</si>
  <si>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</si>
  <si>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</si>
  <si>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</si>
  <si>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</si>
  <si>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</si>
  <si>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</si>
  <si>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</si>
  <si>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</si>
  <si>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</si>
  <si>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</si>
  <si>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</si>
  <si>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</si>
  <si>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</si>
  <si>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</si>
  <si>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</si>
  <si>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</si>
  <si>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</si>
  <si>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</si>
  <si>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</si>
  <si>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</si>
  <si>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</si>
  <si>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</si>
  <si>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</si>
  <si>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</si>
  <si>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</si>
  <si>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</si>
  <si>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</si>
  <si>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</si>
  <si>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</si>
  <si>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</si>
  <si>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</si>
  <si>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</si>
  <si>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</si>
  <si>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</si>
  <si>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</si>
  <si>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</si>
  <si>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</si>
  <si>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</si>
  <si>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</si>
  <si>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</si>
  <si>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</si>
  <si>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</si>
  <si>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</si>
  <si>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</si>
  <si>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</si>
  <si>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</si>
  <si>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</si>
  <si>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</si>
  <si>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</si>
  <si>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</si>
  <si>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</si>
  <si>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</si>
  <si>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</si>
  <si>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</si>
  <si>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</si>
  <si>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</si>
  <si>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</si>
  <si>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</si>
  <si>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</si>
  <si>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</si>
  <si>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</si>
  <si>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</si>
  <si>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</si>
  <si>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</si>
  <si>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</si>
  <si>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</si>
  <si>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</si>
  <si>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</si>
  <si>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</si>
  <si>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</si>
  <si>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</si>
  <si>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</si>
  <si>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</si>
  <si>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</si>
  <si>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</si>
  <si>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</si>
  <si>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</si>
  <si>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</si>
  <si>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</si>
  <si>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</si>
  <si>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</si>
  <si>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</si>
  <si>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</si>
  <si>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</si>
  <si>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</si>
  <si>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</si>
  <si>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</si>
  <si>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</si>
  <si>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</si>
  <si>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</si>
  <si>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</si>
  <si>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</si>
  <si>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</si>
  <si>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</si>
  <si>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</si>
  <si>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</si>
  <si>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</si>
  <si>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</si>
  <si>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</si>
  <si>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</si>
  <si>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</si>
  <si>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</si>
  <si>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</si>
  <si>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</si>
  <si>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</si>
  <si>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</si>
  <si>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</si>
  <si>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</si>
  <si>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</si>
  <si>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</si>
  <si>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</si>
  <si>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</si>
  <si>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</si>
  <si>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</si>
  <si>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</si>
  <si>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</si>
  <si>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</si>
  <si>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</si>
  <si>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</si>
  <si>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</si>
  <si>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</si>
  <si>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</si>
  <si>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</si>
  <si>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</si>
  <si>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</si>
  <si>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</si>
  <si>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</si>
  <si>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</si>
  <si>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</si>
  <si>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</si>
  <si>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</si>
  <si>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</si>
  <si>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</si>
  <si>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</si>
  <si>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</si>
  <si>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</si>
  <si>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</si>
  <si>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</si>
  <si>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</si>
  <si>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</si>
  <si>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</si>
  <si>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</si>
  <si>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</si>
  <si>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</si>
  <si>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</si>
  <si>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</si>
  <si>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</si>
  <si>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</si>
  <si>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</si>
  <si>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</si>
  <si>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</si>
  <si>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</si>
  <si>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</si>
  <si>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</si>
  <si>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</si>
  <si>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</si>
  <si>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</si>
  <si>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</si>
  <si>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</si>
  <si>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</si>
  <si>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</si>
  <si>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</si>
  <si>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</si>
  <si>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</si>
  <si>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</si>
  <si>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</si>
  <si>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</si>
  <si>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</si>
  <si>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</si>
  <si>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</si>
  <si>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</si>
  <si>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</si>
  <si>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</si>
  <si>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</si>
  <si>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</si>
  <si>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</si>
  <si>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</si>
  <si>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</si>
  <si>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</si>
  <si>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</si>
  <si>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</si>
  <si>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</si>
  <si>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</si>
  <si>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</si>
  <si>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</si>
  <si>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</si>
  <si>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</si>
  <si>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</si>
  <si>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</si>
  <si>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</si>
  <si>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</si>
  <si>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</si>
  <si>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</si>
  <si>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</si>
  <si>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</si>
  <si>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</si>
  <si>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</si>
  <si>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</si>
  <si>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</si>
  <si>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</si>
  <si>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</si>
  <si>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</si>
  <si>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</si>
  <si>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</si>
  <si>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</si>
  <si>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</si>
  <si>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</si>
  <si>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</si>
  <si>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</si>
  <si>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</si>
  <si>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</si>
  <si>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</si>
  <si>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</si>
  <si>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</si>
  <si>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</si>
  <si>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</si>
  <si>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</si>
  <si>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</si>
  <si>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</si>
  <si>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</si>
  <si>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</si>
  <si>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</si>
  <si>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</si>
  <si>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</si>
  <si>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</si>
  <si>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</si>
  <si>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</si>
  <si>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</si>
  <si>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</si>
  <si>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</si>
  <si>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</si>
  <si>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</si>
  <si>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</si>
  <si>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</si>
  <si>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</si>
  <si>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</si>
  <si>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</si>
  <si>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</si>
  <si>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</si>
  <si>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</si>
  <si>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</si>
  <si>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</si>
  <si>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</si>
  <si>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</si>
  <si>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</si>
  <si>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</si>
  <si>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</si>
  <si>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</si>
  <si>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</si>
  <si>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</si>
  <si>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</si>
  <si>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</si>
  <si>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</si>
  <si>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</si>
  <si>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</si>
  <si>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</si>
  <si>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</si>
  <si>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</si>
  <si>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</si>
  <si>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</si>
  <si>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</si>
  <si>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</si>
  <si>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</si>
  <si>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</si>
  <si>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</si>
  <si>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</si>
  <si>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</si>
  <si>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</si>
  <si>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</si>
  <si>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</si>
  <si>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</si>
  <si>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</si>
  <si>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</si>
  <si>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</si>
  <si>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</si>
  <si>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</si>
  <si>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</si>
  <si>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</si>
  <si>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</si>
  <si>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</si>
  <si>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</si>
  <si>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</si>
  <si>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</si>
  <si>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</si>
  <si>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</si>
  <si>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</si>
  <si>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</si>
  <si>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</si>
  <si>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</si>
  <si>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</si>
  <si>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</si>
  <si>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</si>
  <si>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</si>
  <si>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</si>
  <si>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</si>
  <si>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</si>
  <si>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</si>
  <si>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</si>
  <si>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</si>
  <si>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</si>
  <si>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</si>
  <si>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</si>
  <si>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</si>
  <si>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</si>
  <si>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</si>
  <si>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</si>
  <si>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</si>
  <si>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</si>
  <si>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</si>
  <si>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</si>
  <si>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</si>
  <si>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</si>
  <si>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</si>
  <si>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</si>
  <si>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</si>
  <si>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</si>
  <si>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</si>
  <si>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</si>
  <si>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</si>
  <si>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</si>
  <si>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</si>
  <si>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</si>
  <si>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</si>
  <si>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</si>
  <si>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</si>
  <si>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</si>
  <si>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</si>
  <si>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</si>
  <si>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</si>
  <si>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</si>
  <si>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</si>
  <si>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</si>
  <si>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</si>
  <si>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</si>
  <si>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</si>
  <si>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</si>
  <si>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</si>
  <si>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</si>
  <si>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</si>
  <si>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</si>
  <si>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</si>
  <si>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</si>
  <si>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</si>
  <si>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</si>
  <si>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</si>
  <si>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</si>
  <si>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</si>
  <si>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</si>
  <si>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</si>
  <si>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</si>
  <si>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</si>
  <si>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</si>
  <si>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</si>
  <si>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</si>
  <si>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</si>
  <si>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</si>
  <si>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</si>
  <si>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</si>
  <si>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</si>
  <si>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</si>
  <si>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</si>
  <si>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</si>
  <si>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</si>
  <si>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</si>
  <si>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</si>
  <si>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</si>
  <si>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</si>
  <si>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</si>
  <si>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</si>
  <si>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</si>
  <si>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</si>
  <si>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</si>
  <si>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</si>
  <si>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</si>
  <si>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</si>
  <si>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</si>
  <si>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</si>
  <si>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</si>
  <si>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</si>
  <si>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</si>
  <si>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</si>
  <si>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</si>
  <si>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</si>
  <si>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</si>
  <si>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</si>
  <si>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</si>
  <si>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</si>
  <si>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</si>
  <si>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</si>
  <si>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</si>
  <si>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</si>
  <si>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</si>
  <si>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</si>
  <si>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</si>
  <si>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</si>
  <si>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</si>
  <si>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</si>
  <si>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</si>
  <si>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</si>
  <si>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</si>
  <si>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</si>
  <si>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</si>
  <si>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</si>
  <si>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</si>
  <si>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</si>
  <si>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</si>
  <si>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</si>
  <si>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</si>
  <si>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</si>
  <si>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</si>
  <si>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</si>
  <si>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</si>
  <si>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</si>
  <si>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</si>
  <si>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</si>
  <si>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</si>
  <si>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</si>
  <si>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</si>
  <si>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</si>
  <si>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</si>
  <si>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</si>
  <si>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</si>
  <si>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</si>
  <si>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</si>
  <si>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</si>
  <si>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</si>
  <si>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</si>
  <si>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</si>
  <si>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</si>
  <si>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</si>
  <si>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</si>
  <si>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</si>
  <si>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</si>
  <si>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</si>
  <si>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</si>
  <si>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</si>
  <si>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</si>
  <si>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</si>
  <si>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</si>
  <si>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</si>
  <si>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</si>
  <si>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</si>
  <si>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</si>
  <si>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</si>
  <si>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</si>
  <si>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</si>
  <si>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</si>
  <si>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</si>
  <si>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</si>
  <si>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</si>
  <si>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</si>
  <si>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</si>
  <si>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</si>
  <si>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</si>
  <si>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</si>
  <si>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</si>
  <si>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</si>
  <si>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</si>
  <si>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</si>
  <si>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</si>
  <si>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</si>
  <si>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</si>
  <si>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</si>
  <si>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</si>
  <si>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</si>
  <si>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</si>
  <si>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</si>
  <si>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</si>
  <si>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</si>
  <si>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</si>
  <si>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</si>
  <si>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</si>
  <si>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</si>
  <si>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</si>
  <si>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</si>
  <si>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</si>
  <si>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</si>
  <si>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</si>
  <si>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</si>
  <si>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</si>
  <si>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</si>
  <si>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</si>
  <si>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</si>
  <si>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</si>
  <si>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</si>
  <si>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</si>
  <si>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</si>
  <si>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</si>
  <si>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</si>
  <si>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</si>
  <si>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</si>
  <si>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</si>
  <si>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</si>
  <si>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</si>
  <si>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</si>
  <si>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</si>
  <si>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</si>
  <si>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</si>
  <si>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</si>
  <si>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</si>
  <si>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</si>
  <si>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</si>
  <si>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</si>
  <si>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</si>
  <si>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</si>
  <si>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</si>
  <si>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</si>
  <si>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</si>
  <si>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</si>
  <si>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</si>
  <si>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</si>
  <si>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</si>
  <si>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</si>
  <si>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</si>
  <si>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</si>
  <si>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</si>
  <si>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</si>
  <si>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</si>
  <si>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</si>
  <si>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</si>
  <si>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</si>
  <si>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</si>
  <si>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</si>
  <si>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</si>
  <si>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</si>
  <si>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</si>
  <si>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</si>
  <si>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</si>
  <si>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</si>
  <si>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</si>
  <si>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</si>
  <si>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</si>
  <si>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</si>
  <si>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</si>
  <si>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</si>
  <si>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</si>
  <si>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</si>
  <si>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</si>
  <si>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</si>
  <si>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</si>
  <si>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</si>
  <si>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</si>
  <si>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</si>
  <si>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</si>
  <si>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</si>
  <si>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</si>
  <si>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</si>
  <si>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</si>
  <si>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</si>
  <si>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</si>
  <si>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</si>
  <si>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</si>
  <si>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</si>
  <si>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</si>
  <si>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</si>
  <si>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</si>
  <si>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</si>
  <si>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</si>
  <si>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</si>
  <si>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</si>
  <si>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</si>
  <si>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</si>
  <si>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</si>
  <si>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</si>
  <si>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</si>
  <si>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</si>
  <si>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</si>
  <si>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</si>
  <si>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</si>
  <si>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</si>
  <si>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</si>
  <si>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</si>
  <si>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</si>
  <si>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</si>
  <si>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</si>
  <si>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</si>
  <si>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</si>
  <si>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</si>
  <si>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</si>
  <si>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</si>
  <si>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</si>
  <si>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</si>
  <si>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</si>
  <si>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</si>
  <si>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</si>
  <si>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</si>
  <si>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</si>
  <si>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</si>
  <si>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</si>
  <si>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</si>
  <si>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</si>
  <si>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</si>
  <si>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</si>
  <si>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</si>
  <si>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</si>
  <si>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</si>
  <si>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</si>
  <si>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</si>
  <si>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</si>
  <si>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</si>
  <si>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</si>
  <si>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</si>
  <si>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</si>
  <si>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</si>
  <si>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</si>
  <si>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</si>
  <si>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</si>
  <si>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</si>
  <si>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</si>
  <si>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</si>
  <si>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</si>
  <si>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</si>
  <si>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</si>
  <si>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</si>
  <si>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</si>
  <si>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</si>
  <si>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</si>
  <si>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</si>
  <si>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</si>
  <si>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</si>
  <si>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</si>
  <si>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</si>
  <si>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</si>
  <si>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</si>
  <si>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</si>
  <si>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</si>
  <si>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</si>
  <si>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</si>
  <si>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</si>
  <si>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</si>
  <si>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</si>
  <si>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</si>
  <si>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</si>
  <si>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</si>
  <si>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</si>
  <si>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</si>
  <si>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</si>
  <si>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</si>
  <si>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</si>
  <si>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</si>
  <si>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</si>
  <si>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</si>
  <si>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</si>
  <si>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</si>
  <si>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</si>
  <si>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</si>
  <si>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</si>
  <si>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</si>
  <si>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</si>
  <si>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</si>
  <si>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</si>
  <si>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</si>
  <si>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</si>
  <si>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</si>
  <si>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</si>
  <si>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</si>
  <si>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</si>
  <si>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</si>
  <si>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</si>
  <si>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</si>
  <si>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</si>
  <si>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</si>
  <si>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</si>
  <si>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</si>
  <si>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</si>
  <si>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</si>
  <si>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</si>
  <si>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</si>
  <si>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</si>
  <si>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</si>
  <si>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</si>
  <si>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</si>
  <si>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</si>
  <si>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</si>
  <si>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</si>
  <si>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</si>
  <si>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</si>
  <si>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</si>
  <si>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</si>
  <si>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</si>
  <si>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</si>
  <si>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</si>
  <si>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</si>
  <si>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</si>
  <si>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</si>
  <si>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</si>
  <si>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</si>
  <si>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</si>
  <si>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</si>
  <si>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</si>
  <si>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</si>
  <si>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</si>
  <si>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</si>
  <si>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</si>
  <si>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</si>
  <si>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</si>
  <si>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</si>
  <si>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</si>
  <si>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</si>
  <si>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</si>
  <si>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</si>
  <si>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</si>
  <si>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</si>
  <si>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</si>
  <si>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</si>
  <si>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</si>
  <si>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</si>
  <si>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</si>
  <si>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</si>
  <si>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</si>
  <si>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</si>
  <si>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</si>
  <si>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</si>
  <si>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</si>
  <si>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</si>
  <si>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</si>
  <si>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</si>
  <si>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</si>
  <si>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</si>
  <si>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</si>
  <si>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</si>
  <si>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</si>
  <si>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</si>
  <si>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</si>
  <si>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</si>
  <si>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</si>
  <si>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</si>
  <si>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</si>
  <si>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</si>
  <si>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</si>
  <si>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</si>
  <si>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</si>
  <si>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</si>
  <si>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</si>
  <si>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</si>
  <si>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</si>
  <si>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</si>
  <si>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</si>
  <si>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</si>
  <si>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</si>
  <si>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</si>
  <si>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</si>
  <si>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</si>
  <si>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</si>
  <si>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</si>
  <si>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</si>
  <si>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</si>
  <si>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</si>
  <si>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</si>
  <si>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</si>
  <si>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</si>
  <si>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</si>
  <si>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</si>
  <si>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</si>
  <si>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</si>
  <si>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</si>
  <si>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</si>
  <si>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</si>
  <si>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</si>
  <si>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</si>
  <si>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</si>
  <si>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</si>
  <si>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</si>
  <si>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</si>
  <si>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</si>
  <si>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</si>
  <si>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</si>
  <si>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</si>
  <si>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</si>
  <si>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</si>
  <si>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</si>
  <si>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</si>
  <si>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</si>
  <si>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</si>
  <si>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</si>
  <si>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</si>
  <si>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</si>
  <si>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</si>
  <si>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</si>
  <si>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</si>
  <si>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</si>
  <si>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</si>
  <si>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</si>
  <si>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</si>
  <si>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</si>
  <si>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</si>
  <si>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</si>
  <si>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</si>
  <si>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</si>
  <si>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</si>
  <si>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</si>
  <si>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</si>
  <si>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</si>
  <si>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</si>
  <si>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</si>
  <si>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</si>
  <si>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</si>
  <si>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</si>
  <si>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</si>
  <si>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</si>
  <si>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</si>
  <si>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</si>
  <si>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</si>
  <si>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</si>
  <si>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</si>
  <si>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</si>
  <si>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</si>
  <si>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</si>
  <si>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</si>
  <si>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</si>
  <si>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</si>
  <si>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</si>
  <si>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</si>
  <si>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</si>
  <si>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</si>
  <si>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</si>
  <si>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</si>
  <si>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</si>
  <si>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</si>
  <si>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</si>
  <si>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</si>
  <si>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</si>
  <si>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</si>
  <si>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</si>
  <si>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</si>
  <si>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</si>
  <si>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</si>
  <si>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</si>
  <si>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</si>
  <si>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</si>
  <si>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</si>
  <si>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</si>
  <si>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</si>
  <si>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</si>
  <si>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</si>
  <si>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</si>
  <si>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</si>
  <si>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</si>
  <si>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</si>
  <si>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</si>
  <si>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</si>
  <si>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</si>
  <si>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</si>
  <si>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</si>
  <si>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</si>
  <si>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</si>
  <si>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</si>
  <si>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</si>
  <si>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</si>
  <si>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</si>
  <si>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</si>
  <si>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</si>
  <si>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</si>
  <si>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</si>
  <si>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</si>
  <si>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</si>
  <si>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</si>
  <si>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</si>
  <si>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</si>
  <si>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</si>
  <si>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</si>
  <si>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</si>
  <si>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</si>
  <si>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</si>
  <si>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</si>
  <si>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</si>
  <si>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</si>
  <si>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</si>
  <si>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</si>
  <si>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</si>
  <si>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</si>
  <si>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</si>
  <si>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</si>
  <si>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</si>
  <si>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</si>
  <si>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</si>
  <si>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</si>
  <si>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</si>
  <si>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</si>
  <si>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</si>
  <si>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</si>
  <si>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</si>
  <si>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</si>
  <si>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</si>
  <si>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</si>
  <si>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</si>
  <si>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</si>
  <si>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</si>
  <si>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</si>
  <si>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</si>
  <si>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</si>
  <si>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</si>
  <si>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</si>
  <si>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</si>
  <si>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</si>
  <si>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</si>
  <si>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</si>
  <si>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</si>
  <si>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</si>
  <si>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</si>
  <si>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</si>
  <si>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</si>
  <si>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</si>
  <si>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</si>
  <si>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</si>
  <si>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</si>
  <si>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</si>
  <si>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</si>
  <si>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</si>
  <si>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</si>
  <si>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</si>
  <si>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</si>
  <si>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</si>
  <si>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</si>
  <si>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</si>
  <si>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</si>
  <si>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</si>
  <si>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</si>
  <si>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</si>
  <si>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</si>
  <si>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</si>
  <si>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</si>
  <si>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</si>
  <si>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</si>
  <si>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</si>
  <si>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</si>
  <si>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</si>
  <si>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</si>
  <si>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</si>
  <si>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</si>
  <si>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</si>
  <si>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</si>
  <si>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</si>
  <si>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</si>
  <si>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</si>
  <si>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</si>
  <si>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</si>
  <si>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</si>
  <si>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</si>
  <si>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</si>
  <si>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</si>
  <si>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</si>
  <si>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</si>
  <si>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</si>
  <si>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</si>
  <si>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</si>
  <si>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</si>
  <si>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</si>
  <si>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</si>
  <si>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</si>
  <si>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</si>
  <si>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</si>
  <si>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</si>
  <si>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</si>
  <si>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</si>
  <si>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</si>
  <si>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</si>
  <si>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</si>
  <si>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</si>
  <si>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</si>
  <si>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</si>
  <si>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</si>
  <si>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</si>
  <si>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</si>
  <si>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</si>
  <si>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</si>
  <si>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</si>
  <si>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</si>
  <si>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</si>
  <si>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</si>
  <si>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</si>
  <si>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</si>
  <si>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</si>
  <si>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</si>
  <si>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</si>
  <si>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</si>
  <si>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</si>
  <si>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</si>
  <si>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</si>
  <si>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</si>
  <si>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</si>
  <si>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</si>
  <si>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</si>
  <si>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</si>
  <si>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</si>
  <si>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</si>
  <si>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</si>
  <si>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</si>
  <si>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</si>
  <si>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</si>
  <si>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</si>
  <si>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</si>
  <si>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</si>
  <si>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</si>
  <si>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</si>
  <si>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</si>
  <si>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</si>
  <si>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</si>
  <si>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</si>
  <si>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</si>
  <si>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</si>
  <si>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</si>
  <si>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</si>
  <si>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</si>
  <si>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</si>
  <si>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</si>
  <si>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</si>
  <si>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</si>
  <si>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</si>
  <si>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</si>
  <si>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</si>
  <si>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</si>
  <si>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</si>
  <si>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</si>
  <si>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</si>
  <si>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</si>
  <si>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</si>
  <si>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</si>
  <si>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</si>
  <si>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</si>
  <si>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</si>
  <si>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</si>
  <si>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</si>
  <si>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</si>
  <si>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</si>
  <si>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</si>
  <si>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</si>
  <si>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</si>
  <si>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</si>
  <si>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</si>
  <si>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</si>
  <si>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</si>
  <si>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</si>
  <si>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</si>
  <si>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</si>
  <si>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</si>
  <si>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</si>
  <si>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</si>
  <si>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</si>
  <si>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</si>
  <si>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</si>
  <si>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</si>
  <si>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</si>
  <si>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</si>
  <si>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</si>
  <si>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</si>
  <si>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</si>
  <si>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</si>
  <si>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</si>
  <si>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</si>
  <si>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</si>
  <si>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</si>
  <si>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</si>
  <si>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</si>
  <si>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</si>
  <si>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</si>
  <si>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</si>
  <si>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</si>
  <si>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</si>
  <si>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</si>
  <si>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</si>
  <si>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</si>
  <si>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</si>
  <si>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</si>
  <si>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</si>
  <si>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</si>
  <si>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</si>
  <si>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</si>
  <si>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 xml:space="preserve">-7.030526, 110.792583  </t>
  </si>
  <si>
    <t>G312-A</t>
  </si>
  <si>
    <t>SR APP 3500 VA</t>
  </si>
  <si>
    <t>Trafo 3 Fasa 50 KVA 1 Tiang (G312-A)</t>
  </si>
  <si>
    <t>Daya 23.000 VA</t>
  </si>
  <si>
    <t>SR APP 23 KVA</t>
  </si>
  <si>
    <t>LUKITO</t>
  </si>
  <si>
    <t>Jl. Semarang - Purwodadi Klampok Godong</t>
  </si>
  <si>
    <t>PB LUKITO 23KVA</t>
  </si>
  <si>
    <t>K2-621/238, PWI-06/236</t>
  </si>
  <si>
    <t>PWI06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</si>
</sst>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7" fillId="0" borderId="0">
      <alignment horizontal="centerContinuous"/>
    </xf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12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8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4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19" fillId="19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59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4" fontId="31" fillId="0" borderId="0" applyFill="0" applyBorder="0" applyAlignment="0"/>
    <xf numFmtId="174" fontId="17" fillId="0" borderId="0" applyFill="0" applyBorder="0" applyAlignment="0"/>
    <xf numFmtId="175" fontId="31" fillId="0" borderId="0" applyFill="0" applyBorder="0" applyAlignment="0"/>
    <xf numFmtId="175" fontId="17" fillId="0" borderId="0" applyFill="0" applyBorder="0" applyAlignment="0"/>
    <xf numFmtId="176" fontId="31" fillId="0" borderId="0" applyFill="0" applyBorder="0" applyAlignment="0"/>
    <xf numFmtId="176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1" fillId="20" borderId="1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0" fontId="22" fillId="21" borderId="2" applyNumberFormat="0" applyAlignment="0" applyProtection="0"/>
    <xf numFmtId="167" fontId="100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167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79" fontId="17" fillId="0" borderId="0" applyFont="0" applyFill="0" applyBorder="0" applyAlignment="0" applyProtection="0"/>
    <xf numFmtId="179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9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8" fontId="31" fillId="0" borderId="0" applyFont="0" applyFill="0" applyBorder="0" applyAlignment="0" applyProtection="0"/>
    <xf numFmtId="168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31" fillId="0" borderId="0" applyFont="0" applyFill="0" applyBorder="0" applyAlignment="0" applyProtection="0"/>
    <xf numFmtId="180" fontId="17" fillId="0" borderId="0" applyFont="0" applyFill="0" applyBorder="0" applyAlignment="0" applyProtection="0"/>
    <xf numFmtId="165" fontId="42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0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1" fillId="0" borderId="0" applyFont="0" applyFill="0" applyBorder="0" applyAlignment="0" applyProtection="0"/>
    <xf numFmtId="165" fontId="17" fillId="0" borderId="0" applyFont="0" applyFill="0" applyBorder="0" applyAlignment="0" applyProtection="0"/>
    <xf numFmtId="177" fontId="31" fillId="0" borderId="0" applyFont="0" applyFill="0" applyBorder="0" applyAlignment="0" applyProtection="0"/>
    <xf numFmtId="177" fontId="17" fillId="0" borderId="0" applyFont="0" applyFill="0" applyBorder="0" applyAlignment="0" applyProtection="0"/>
    <xf numFmtId="169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9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1" fontId="31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43" fillId="0" borderId="0" applyFont="0" applyFill="0" applyBorder="0" applyAlignment="0" applyProtection="0"/>
    <xf numFmtId="18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82" fontId="31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3" fontId="31" fillId="0" borderId="0" applyFont="0" applyFill="0" applyBorder="0" applyAlignment="0" applyProtection="0"/>
    <xf numFmtId="183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7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4" fontId="31" fillId="0" borderId="0" applyFont="0" applyFill="0" applyBorder="0" applyAlignment="0" applyProtection="0"/>
    <xf numFmtId="184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2" fillId="0" borderId="0" applyFont="0" applyFill="0" applyBorder="0" applyAlignment="0" applyProtection="0"/>
    <xf numFmtId="185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7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206" fontId="17" fillId="0" borderId="0" applyFont="0" applyFill="0" applyBorder="0" applyAlignment="0" applyProtection="0"/>
    <xf numFmtId="205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71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43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64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65" fillId="0" borderId="0" applyFont="0" applyFill="0" applyBorder="0" applyAlignment="0" applyProtection="0"/>
    <xf numFmtId="0" fontId="66" fillId="0" borderId="0" applyNumberFormat="0" applyAlignment="0">
      <alignment horizontal="left"/>
    </xf>
    <xf numFmtId="0" fontId="60" fillId="0" borderId="0"/>
    <xf numFmtId="0" fontId="60" fillId="0" borderId="0"/>
    <xf numFmtId="186" fontId="31" fillId="0" borderId="3"/>
    <xf numFmtId="186" fontId="17" fillId="0" borderId="3"/>
    <xf numFmtId="164" fontId="18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31" fillId="0" borderId="0" applyFont="0" applyFill="0" applyBorder="0" applyAlignment="0" applyProtection="0"/>
    <xf numFmtId="173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66" fontId="31" fillId="0" borderId="0" applyFont="0" applyFill="0" applyBorder="0" applyAlignment="0" applyProtection="0"/>
    <xf numFmtId="16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187" fontId="65" fillId="0" borderId="0" applyFont="0" applyFill="0" applyBorder="0" applyAlignment="0" applyProtection="0"/>
    <xf numFmtId="188" fontId="67" fillId="0" borderId="0">
      <protection locked="0"/>
    </xf>
    <xf numFmtId="14" fontId="59" fillId="0" borderId="0" applyFill="0" applyBorder="0" applyAlignment="0"/>
    <xf numFmtId="189" fontId="68" fillId="0" borderId="0">
      <protection locked="0"/>
    </xf>
    <xf numFmtId="0" fontId="69" fillId="0" borderId="0"/>
    <xf numFmtId="0" fontId="69" fillId="0" borderId="4"/>
    <xf numFmtId="0" fontId="69" fillId="0" borderId="4"/>
    <xf numFmtId="0" fontId="69" fillId="0" borderId="4"/>
    <xf numFmtId="0" fontId="69" fillId="0" borderId="4"/>
    <xf numFmtId="0" fontId="70" fillId="22" borderId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71" fillId="0" borderId="0" applyNumberFormat="0" applyAlignment="0">
      <alignment horizontal="left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72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6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3" fillId="0" borderId="0">
      <protection locked="0"/>
    </xf>
    <xf numFmtId="190" fontId="67" fillId="0" borderId="0">
      <protection locked="0"/>
    </xf>
    <xf numFmtId="0" fontId="74" fillId="0" borderId="5"/>
    <xf numFmtId="0" fontId="74" fillId="0" borderId="5"/>
    <xf numFmtId="0" fontId="74" fillId="0" borderId="5"/>
    <xf numFmtId="0" fontId="74" fillId="0" borderId="5"/>
    <xf numFmtId="0" fontId="74" fillId="0" borderId="4"/>
    <xf numFmtId="0" fontId="74" fillId="0" borderId="4"/>
    <xf numFmtId="0" fontId="74" fillId="23" borderId="4"/>
    <xf numFmtId="0" fontId="74" fillId="23" borderId="4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75" fillId="0" borderId="0" applyNumberFormat="0"/>
    <xf numFmtId="38" fontId="36" fillId="24" borderId="0" applyNumberFormat="0" applyBorder="0" applyAlignment="0" applyProtection="0"/>
    <xf numFmtId="0" fontId="76" fillId="0" borderId="6" applyNumberFormat="0" applyAlignment="0" applyProtection="0">
      <alignment horizontal="left" vertical="center"/>
    </xf>
    <xf numFmtId="0" fontId="76" fillId="0" borderId="7">
      <alignment horizontal="left" vertical="center"/>
    </xf>
    <xf numFmtId="0" fontId="76" fillId="0" borderId="7">
      <alignment horizontal="left" vertical="center"/>
    </xf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91" fontId="72" fillId="0" borderId="0">
      <protection locked="0"/>
    </xf>
    <xf numFmtId="191" fontId="72" fillId="0" borderId="0"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28" fillId="7" borderId="1" applyNumberFormat="0" applyAlignment="0" applyProtection="0"/>
    <xf numFmtId="10" fontId="36" fillId="25" borderId="3" applyNumberFormat="0" applyBorder="0" applyAlignment="0" applyProtection="0"/>
    <xf numFmtId="10" fontId="36" fillId="25" borderId="3" applyNumberFormat="0" applyBorder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0" fontId="28" fillId="7" borderId="1" applyNumberFormat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0" fontId="29" fillId="0" borderId="11" applyNumberFormat="0" applyFill="0" applyAlignment="0" applyProtection="0"/>
    <xf numFmtId="192" fontId="31" fillId="0" borderId="0" applyFont="0" applyFill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37" fontId="77" fillId="0" borderId="0"/>
    <xf numFmtId="193" fontId="31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31" fillId="0" borderId="0"/>
    <xf numFmtId="193" fontId="17" fillId="0" borderId="0"/>
    <xf numFmtId="193" fontId="17" fillId="0" borderId="0"/>
    <xf numFmtId="193" fontId="31" fillId="0" borderId="0"/>
    <xf numFmtId="172" fontId="78" fillId="0" borderId="0"/>
    <xf numFmtId="172" fontId="79" fillId="0" borderId="0"/>
    <xf numFmtId="172" fontId="79" fillId="0" borderId="0"/>
    <xf numFmtId="0" fontId="61" fillId="0" borderId="0"/>
    <xf numFmtId="0" fontId="107" fillId="0" borderId="0"/>
    <xf numFmtId="0" fontId="31" fillId="0" borderId="0"/>
    <xf numFmtId="0" fontId="17" fillId="0" borderId="0"/>
    <xf numFmtId="0" fontId="64" fillId="0" borderId="0"/>
    <xf numFmtId="0" fontId="31" fillId="0" borderId="0"/>
    <xf numFmtId="12" fontId="31" fillId="0" borderId="0"/>
    <xf numFmtId="12" fontId="1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80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64" fillId="0" borderId="0"/>
    <xf numFmtId="0" fontId="31" fillId="0" borderId="0"/>
    <xf numFmtId="0" fontId="10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18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31" fillId="0" borderId="0"/>
    <xf numFmtId="0" fontId="31" fillId="0" borderId="0"/>
    <xf numFmtId="0" fontId="62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18" fillId="0" borderId="0"/>
    <xf numFmtId="0" fontId="18" fillId="0" borderId="0"/>
    <xf numFmtId="0" fontId="31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59" fillId="0" borderId="0">
      <alignment vertical="top"/>
    </xf>
    <xf numFmtId="0" fontId="59" fillId="0" borderId="0">
      <alignment vertical="top"/>
    </xf>
    <xf numFmtId="0" fontId="18" fillId="0" borderId="0"/>
    <xf numFmtId="194" fontId="38" fillId="0" borderId="0"/>
    <xf numFmtId="0" fontId="107" fillId="0" borderId="0"/>
    <xf numFmtId="0" fontId="10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0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7" fillId="0" borderId="0"/>
    <xf numFmtId="0" fontId="17" fillId="0" borderId="0"/>
    <xf numFmtId="0" fontId="31" fillId="0" borderId="0" applyNumberFormat="0" applyFont="0" applyFill="0" applyAlignment="0" applyProtection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 applyNumberFormat="0" applyFont="0" applyFill="0" applyAlignment="0" applyProtection="0"/>
    <xf numFmtId="0" fontId="79" fillId="0" borderId="0"/>
    <xf numFmtId="0" fontId="79" fillId="0" borderId="0"/>
    <xf numFmtId="0" fontId="17" fillId="0" borderId="0" applyNumberFormat="0" applyFont="0" applyFill="0" applyAlignment="0" applyProtection="0"/>
    <xf numFmtId="0" fontId="31" fillId="0" borderId="0"/>
    <xf numFmtId="0" fontId="107" fillId="0" borderId="0"/>
    <xf numFmtId="182" fontId="79" fillId="0" borderId="0"/>
    <xf numFmtId="0" fontId="79" fillId="0" borderId="0"/>
    <xf numFmtId="195" fontId="79" fillId="0" borderId="0"/>
    <xf numFmtId="196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5" fontId="79" fillId="0" borderId="0"/>
    <xf numFmtId="0" fontId="79" fillId="0" borderId="0"/>
    <xf numFmtId="0" fontId="31" fillId="0" borderId="0"/>
    <xf numFmtId="0" fontId="17" fillId="0" borderId="0"/>
    <xf numFmtId="182" fontId="7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07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 applyNumberFormat="0" applyFont="0" applyFill="0" applyAlignment="0" applyProtection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 applyNumberFormat="0" applyFont="0" applyFill="0" applyAlignment="0" applyProtection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198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97" fontId="79" fillId="0" borderId="0"/>
    <xf numFmtId="197" fontId="79" fillId="0" borderId="0"/>
    <xf numFmtId="197" fontId="79" fillId="0" borderId="0"/>
    <xf numFmtId="197" fontId="79" fillId="0" borderId="0"/>
    <xf numFmtId="199" fontId="79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8" fillId="0" borderId="0"/>
    <xf numFmtId="0" fontId="18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31" fillId="0" borderId="0"/>
    <xf numFmtId="0" fontId="17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8" fillId="0" borderId="0"/>
    <xf numFmtId="0" fontId="31" fillId="0" borderId="0"/>
    <xf numFmtId="0" fontId="17" fillId="0" borderId="0"/>
    <xf numFmtId="0" fontId="31" fillId="0" borderId="0"/>
    <xf numFmtId="0" fontId="18" fillId="0" borderId="0"/>
    <xf numFmtId="0" fontId="1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07" fillId="0" borderId="0"/>
    <xf numFmtId="0" fontId="31" fillId="0" borderId="0"/>
    <xf numFmtId="0" fontId="38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194" fontId="38" fillId="0" borderId="0"/>
    <xf numFmtId="0" fontId="17" fillId="0" borderId="0"/>
    <xf numFmtId="0" fontId="17" fillId="0" borderId="0" applyProtection="0"/>
    <xf numFmtId="0" fontId="107" fillId="0" borderId="0"/>
    <xf numFmtId="0" fontId="107" fillId="0" borderId="0"/>
    <xf numFmtId="0" fontId="107" fillId="0" borderId="0"/>
    <xf numFmtId="0" fontId="17" fillId="0" borderId="0"/>
    <xf numFmtId="0" fontId="17" fillId="0" borderId="0" applyProtection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8" fillId="0" borderId="0"/>
    <xf numFmtId="0" fontId="31" fillId="0" borderId="0"/>
    <xf numFmtId="0" fontId="17" fillId="0" borderId="0"/>
    <xf numFmtId="0" fontId="10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7" fillId="0" borderId="0"/>
    <xf numFmtId="0" fontId="31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31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31" fillId="0" borderId="0"/>
    <xf numFmtId="0" fontId="17" fillId="0" borderId="0"/>
    <xf numFmtId="0" fontId="109" fillId="0" borderId="0"/>
    <xf numFmtId="0" fontId="17" fillId="0" borderId="0"/>
    <xf numFmtId="0" fontId="17" fillId="0" borderId="0"/>
    <xf numFmtId="0" fontId="1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8" fillId="0" borderId="0"/>
    <xf numFmtId="0" fontId="18" fillId="0" borderId="0"/>
    <xf numFmtId="0" fontId="108" fillId="0" borderId="0"/>
    <xf numFmtId="0" fontId="62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31" fillId="0" borderId="0"/>
    <xf numFmtId="0" fontId="31" fillId="0" borderId="0" applyProtection="0"/>
    <xf numFmtId="0" fontId="17" fillId="0" borderId="0" applyProtection="0"/>
    <xf numFmtId="0" fontId="17" fillId="0" borderId="0"/>
    <xf numFmtId="0" fontId="31" fillId="0" borderId="0"/>
    <xf numFmtId="0" fontId="17" fillId="0" borderId="0"/>
    <xf numFmtId="194" fontId="38" fillId="0" borderId="0"/>
    <xf numFmtId="194" fontId="38" fillId="0" borderId="0"/>
    <xf numFmtId="0" fontId="10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31" fillId="0" borderId="0"/>
    <xf numFmtId="0" fontId="17" fillId="0" borderId="0"/>
    <xf numFmtId="0" fontId="108" fillId="0" borderId="0"/>
    <xf numFmtId="0" fontId="59" fillId="0" borderId="0">
      <alignment vertical="top"/>
    </xf>
    <xf numFmtId="0" fontId="31" fillId="0" borderId="0"/>
    <xf numFmtId="0" fontId="1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31" fillId="0" borderId="0"/>
    <xf numFmtId="0" fontId="1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31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8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1" fillId="27" borderId="12" applyNumberFormat="0" applyFont="0" applyAlignment="0" applyProtection="0"/>
    <xf numFmtId="194" fontId="38" fillId="28" borderId="12" applyAlignment="0" applyProtection="0"/>
    <xf numFmtId="194" fontId="38" fillId="28" borderId="12" applyAlignment="0" applyProtection="0"/>
    <xf numFmtId="0" fontId="17" fillId="27" borderId="12" applyNumberFormat="0" applyFont="0" applyAlignment="0" applyProtection="0"/>
    <xf numFmtId="194" fontId="38" fillId="28" borderId="12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0" fontId="32" fillId="20" borderId="13" applyNumberFormat="0" applyAlignment="0" applyProtection="0"/>
    <xf numFmtId="176" fontId="31" fillId="0" borderId="0" applyFont="0" applyFill="0" applyBorder="0" applyAlignment="0" applyProtection="0"/>
    <xf numFmtId="176" fontId="17" fillId="0" borderId="0" applyFont="0" applyFill="0" applyBorder="0" applyAlignment="0" applyProtection="0"/>
    <xf numFmtId="200" fontId="31" fillId="0" borderId="0" applyFont="0" applyFill="0" applyBorder="0" applyAlignment="0" applyProtection="0"/>
    <xf numFmtId="200" fontId="17" fillId="0" borderId="0" applyFont="0" applyFill="0" applyBorder="0" applyAlignment="0" applyProtection="0"/>
    <xf numFmtId="10" fontId="31" fillId="0" borderId="0" applyFont="0" applyFill="0" applyBorder="0" applyAlignment="0" applyProtection="0"/>
    <xf numFmtId="10" fontId="17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17" fillId="0" borderId="0" applyFont="0" applyFill="0" applyBorder="0" applyAlignment="0" applyProtection="0"/>
    <xf numFmtId="177" fontId="31" fillId="0" borderId="0" applyFill="0" applyBorder="0" applyAlignment="0"/>
    <xf numFmtId="177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177" fontId="31" fillId="0" borderId="0" applyFill="0" applyBorder="0" applyAlignment="0"/>
    <xf numFmtId="177" fontId="17" fillId="0" borderId="0" applyFill="0" applyBorder="0" applyAlignment="0"/>
    <xf numFmtId="178" fontId="31" fillId="0" borderId="0" applyFill="0" applyBorder="0" applyAlignment="0"/>
    <xf numFmtId="178" fontId="17" fillId="0" borderId="0" applyFill="0" applyBorder="0" applyAlignment="0"/>
    <xf numFmtId="173" fontId="31" fillId="0" borderId="0" applyFill="0" applyBorder="0" applyAlignment="0"/>
    <xf numFmtId="173" fontId="17" fillId="0" borderId="0" applyFill="0" applyBorder="0" applyAlignment="0"/>
    <xf numFmtId="0" fontId="69" fillId="0" borderId="0"/>
    <xf numFmtId="201" fontId="82" fillId="0" borderId="0" applyNumberFormat="0" applyFill="0" applyBorder="0" applyAlignment="0" applyProtection="0">
      <alignment horizontal="left"/>
    </xf>
    <xf numFmtId="0" fontId="83" fillId="0" borderId="14"/>
    <xf numFmtId="0" fontId="83" fillId="0" borderId="14"/>
    <xf numFmtId="0" fontId="84" fillId="0" borderId="15"/>
    <xf numFmtId="0" fontId="84" fillId="0" borderId="15"/>
    <xf numFmtId="40" fontId="85" fillId="0" borderId="0" applyBorder="0">
      <alignment horizontal="right"/>
    </xf>
    <xf numFmtId="49" fontId="59" fillId="0" borderId="0" applyFill="0" applyBorder="0" applyAlignment="0"/>
    <xf numFmtId="202" fontId="31" fillId="0" borderId="0" applyFill="0" applyBorder="0" applyAlignment="0"/>
    <xf numFmtId="202" fontId="17" fillId="0" borderId="0" applyFill="0" applyBorder="0" applyAlignment="0"/>
    <xf numFmtId="203" fontId="31" fillId="0" borderId="0" applyFill="0" applyBorder="0" applyAlignment="0"/>
    <xf numFmtId="203" fontId="17" fillId="0" borderId="0" applyFill="0" applyBorder="0" applyAlignment="0"/>
    <xf numFmtId="204" fontId="86" fillId="0" borderId="16" applyFont="0" applyBorder="0" applyAlignment="0">
      <alignment horizontal="right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11" fillId="0" borderId="0"/>
    <xf numFmtId="0" fontId="5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4" fillId="0" borderId="0"/>
    <xf numFmtId="41" fontId="17" fillId="0" borderId="0" applyFont="0" applyFill="0" applyBorder="0" applyAlignment="0" applyProtection="0"/>
    <xf numFmtId="9" fontId="154" fillId="0" borderId="0" applyFont="0" applyFill="0" applyBorder="0" applyAlignment="0" applyProtection="0"/>
    <xf numFmtId="41" fontId="166" fillId="0" borderId="0" applyFont="0" applyFill="0" applyBorder="0" applyAlignment="0" applyProtection="0"/>
    <xf numFmtId="0" fontId="17" fillId="0" borderId="0"/>
  </cellStyleXfs>
  <cellXfs count="721">
    <xf numFmtId="0" fontId="0" fillId="0" borderId="0" xfId="0"/>
    <xf numFmtId="0" fontId="40" fillId="0" borderId="0" xfId="1448" applyFont="1" applyAlignment="1">
      <alignment horizontal="center" wrapText="1"/>
    </xf>
    <xf numFmtId="0" fontId="39" fillId="0" borderId="0" xfId="1448" applyFont="1" applyAlignment="1">
      <alignment horizontal="left" vertical="center" wrapText="1"/>
    </xf>
    <xf numFmtId="0" fontId="49" fillId="0" borderId="0" xfId="1448" applyFont="1" applyAlignment="1">
      <alignment horizontal="center" wrapText="1"/>
    </xf>
    <xf numFmtId="3" fontId="40" fillId="0" borderId="0" xfId="1448" applyNumberFormat="1" applyFont="1" applyAlignment="1">
      <alignment horizontal="center" vertical="center" wrapText="1"/>
    </xf>
    <xf numFmtId="0" fontId="49" fillId="0" borderId="0" xfId="1448" applyFont="1" applyAlignment="1">
      <alignment wrapText="1"/>
    </xf>
    <xf numFmtId="0" fontId="50" fillId="0" borderId="0" xfId="1448" applyFont="1" applyAlignment="1">
      <alignment wrapText="1"/>
    </xf>
    <xf numFmtId="0" fontId="39" fillId="0" borderId="0" xfId="1448" applyFont="1" applyAlignment="1">
      <alignment horizontal="center" wrapText="1"/>
    </xf>
    <xf numFmtId="0" fontId="39" fillId="0" borderId="0" xfId="1448" applyFont="1" applyAlignment="1">
      <alignment horizontal="center" vertical="center" wrapText="1"/>
    </xf>
    <xf numFmtId="3" fontId="39" fillId="0" borderId="0" xfId="1448" applyNumberFormat="1" applyFont="1" applyAlignment="1">
      <alignment horizontal="center" vertical="center" wrapText="1"/>
    </xf>
    <xf numFmtId="0" fontId="39" fillId="0" borderId="18" xfId="1448" applyFont="1" applyBorder="1" applyAlignment="1">
      <alignment horizontal="center" vertical="center" wrapText="1"/>
    </xf>
    <xf numFmtId="0" fontId="40" fillId="0" borderId="0" xfId="1448" applyFont="1" applyAlignment="1">
      <alignment horizontal="center" vertical="center" wrapText="1"/>
    </xf>
    <xf numFmtId="0" fontId="49" fillId="0" borderId="0" xfId="1448" applyFont="1" applyAlignment="1">
      <alignment horizontal="center" vertical="center" wrapText="1"/>
    </xf>
    <xf numFmtId="0" fontId="52" fillId="0" borderId="18" xfId="1448" applyFont="1" applyBorder="1" applyAlignment="1">
      <alignment horizontal="center" wrapText="1"/>
    </xf>
    <xf numFmtId="0" fontId="53" fillId="0" borderId="0" xfId="1448" applyFont="1" applyAlignment="1">
      <alignment wrapText="1"/>
    </xf>
    <xf numFmtId="0" fontId="40" fillId="0" borderId="18" xfId="1448" applyFont="1" applyBorder="1" applyAlignment="1">
      <alignment horizontal="center" vertical="center" wrapText="1"/>
    </xf>
    <xf numFmtId="165" fontId="40" fillId="0" borderId="0" xfId="527" applyNumberFormat="1" applyFont="1" applyFill="1" applyBorder="1" applyAlignment="1">
      <alignment horizontal="center" wrapText="1"/>
    </xf>
    <xf numFmtId="0" fontId="40" fillId="0" borderId="18" xfId="1448" quotePrefix="1" applyFont="1" applyBorder="1" applyAlignment="1">
      <alignment horizontal="center" vertical="center" wrapText="1"/>
    </xf>
    <xf numFmtId="18" fontId="40" fillId="0" borderId="18" xfId="1448" quotePrefix="1" applyNumberFormat="1" applyFont="1" applyBorder="1" applyAlignment="1">
      <alignment horizontal="center" vertical="center" wrapText="1"/>
    </xf>
    <xf numFmtId="0" fontId="49" fillId="0" borderId="0" xfId="1448" applyFont="1" applyAlignment="1">
      <alignment vertical="top" wrapText="1"/>
    </xf>
    <xf numFmtId="165" fontId="40" fillId="0" borderId="18" xfId="1448" applyNumberFormat="1" applyFont="1" applyBorder="1" applyAlignment="1">
      <alignment horizontal="center" vertical="center" wrapText="1"/>
    </xf>
    <xf numFmtId="17" fontId="40" fillId="0" borderId="18" xfId="1448" quotePrefix="1" applyNumberFormat="1" applyFont="1" applyBorder="1" applyAlignment="1">
      <alignment horizontal="center" vertical="center" wrapText="1"/>
    </xf>
    <xf numFmtId="165" fontId="40" fillId="0" borderId="0" xfId="1448" applyNumberFormat="1" applyFont="1" applyAlignment="1">
      <alignment horizontal="center" wrapText="1"/>
    </xf>
    <xf numFmtId="0" fontId="107" fillId="0" borderId="0" xfId="1614" applyAlignment="1">
      <alignment horizontal="center"/>
    </xf>
    <xf numFmtId="0" fontId="44" fillId="0" borderId="0" xfId="1614" applyFont="1" applyAlignment="1">
      <alignment horizontal="center" vertical="center"/>
    </xf>
    <xf numFmtId="0" fontId="39" fillId="0" borderId="0" xfId="1614" applyFont="1" applyAlignment="1">
      <alignment vertical="center"/>
    </xf>
    <xf numFmtId="0" fontId="107" fillId="0" borderId="0" xfId="1614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/>
    </xf>
    <xf numFmtId="167" fontId="48" fillId="0" borderId="0" xfId="1652" applyNumberFormat="1" applyFont="1"/>
    <xf numFmtId="0" fontId="107" fillId="0" borderId="19" xfId="1614" applyBorder="1" applyAlignment="1">
      <alignment horizontal="center"/>
    </xf>
    <xf numFmtId="0" fontId="48" fillId="0" borderId="0" xfId="1614" applyFont="1" applyAlignment="1">
      <alignment horizontal="center"/>
    </xf>
    <xf numFmtId="0" fontId="48" fillId="0" borderId="0" xfId="1614" applyFont="1" applyAlignment="1">
      <alignment horizontal="center" vertical="center" wrapText="1"/>
    </xf>
    <xf numFmtId="3" fontId="40" fillId="0" borderId="0" xfId="1614" applyNumberFormat="1" applyFont="1" applyAlignment="1">
      <alignment vertical="center"/>
    </xf>
    <xf numFmtId="0" fontId="16" fillId="0" borderId="0" xfId="1614" applyFont="1" applyAlignment="1">
      <alignment horizontal="center"/>
    </xf>
    <xf numFmtId="0" fontId="40" fillId="0" borderId="20" xfId="1614" applyFont="1" applyBorder="1" applyAlignment="1">
      <alignment horizontal="center" vertical="center"/>
    </xf>
    <xf numFmtId="0" fontId="40" fillId="0" borderId="21" xfId="1614" applyFont="1" applyBorder="1" applyAlignment="1">
      <alignment horizontal="left" vertical="center" wrapText="1"/>
    </xf>
    <xf numFmtId="0" fontId="40" fillId="0" borderId="21" xfId="1614" applyFont="1" applyBorder="1" applyAlignment="1">
      <alignment horizontal="center" vertical="center" wrapText="1"/>
    </xf>
    <xf numFmtId="0" fontId="42" fillId="0" borderId="21" xfId="1614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40" fillId="0" borderId="22" xfId="1614" applyNumberFormat="1" applyFont="1" applyBorder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3" fontId="40" fillId="0" borderId="0" xfId="1614" applyNumberFormat="1" applyFont="1" applyAlignment="1">
      <alignment horizontal="center" vertical="center"/>
    </xf>
    <xf numFmtId="3" fontId="57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/>
    </xf>
    <xf numFmtId="0" fontId="45" fillId="0" borderId="23" xfId="1614" applyFont="1" applyBorder="1" applyAlignment="1">
      <alignment horizontal="center" vertical="center"/>
    </xf>
    <xf numFmtId="0" fontId="45" fillId="0" borderId="24" xfId="1614" applyFont="1" applyBorder="1" applyAlignment="1">
      <alignment horizontal="left" vertical="center"/>
    </xf>
    <xf numFmtId="0" fontId="45" fillId="0" borderId="24" xfId="1614" applyFont="1" applyBorder="1" applyAlignment="1">
      <alignment vertical="center"/>
    </xf>
    <xf numFmtId="0" fontId="16" fillId="0" borderId="24" xfId="1614" applyFont="1" applyBorder="1" applyAlignment="1">
      <alignment horizontal="center" vertical="center"/>
    </xf>
    <xf numFmtId="3" fontId="40" fillId="0" borderId="24" xfId="1614" applyNumberFormat="1" applyFont="1" applyBorder="1" applyAlignment="1">
      <alignment horizontal="center" vertical="center"/>
    </xf>
    <xf numFmtId="3" fontId="40" fillId="0" borderId="25" xfId="1614" applyNumberFormat="1" applyFont="1" applyBorder="1" applyAlignment="1">
      <alignment horizontal="center" vertical="center"/>
    </xf>
    <xf numFmtId="0" fontId="107" fillId="0" borderId="26" xfId="1614" applyBorder="1" applyAlignment="1">
      <alignment horizontal="center" vertical="center"/>
    </xf>
    <xf numFmtId="37" fontId="107" fillId="0" borderId="27" xfId="1614" applyNumberFormat="1" applyBorder="1" applyAlignment="1">
      <alignment horizontal="center"/>
    </xf>
    <xf numFmtId="0" fontId="107" fillId="0" borderId="28" xfId="1614" applyBorder="1" applyAlignment="1">
      <alignment horizontal="center" vertical="center"/>
    </xf>
    <xf numFmtId="37" fontId="16" fillId="0" borderId="0" xfId="1614" applyNumberFormat="1" applyFont="1" applyAlignment="1">
      <alignment horizontal="center"/>
    </xf>
    <xf numFmtId="37" fontId="58" fillId="0" borderId="0" xfId="1614" applyNumberFormat="1" applyFont="1" applyAlignment="1">
      <alignment horizontal="center"/>
    </xf>
    <xf numFmtId="37" fontId="48" fillId="0" borderId="29" xfId="1614" applyNumberFormat="1" applyFont="1" applyBorder="1" applyAlignment="1">
      <alignment horizontal="center"/>
    </xf>
    <xf numFmtId="37" fontId="107" fillId="0" borderId="29" xfId="1614" applyNumberFormat="1" applyBorder="1" applyAlignment="1">
      <alignment horizontal="center"/>
    </xf>
    <xf numFmtId="37" fontId="58" fillId="0" borderId="30" xfId="1614" applyNumberFormat="1" applyFont="1" applyBorder="1" applyAlignment="1">
      <alignment horizontal="center"/>
    </xf>
    <xf numFmtId="0" fontId="47" fillId="0" borderId="0" xfId="1614" applyFont="1" applyAlignment="1">
      <alignment horizontal="center" vertical="center"/>
    </xf>
    <xf numFmtId="0" fontId="107" fillId="0" borderId="19" xfId="1614" applyBorder="1"/>
    <xf numFmtId="0" fontId="107" fillId="0" borderId="19" xfId="1614" applyBorder="1" applyAlignment="1">
      <alignment horizontal="right"/>
    </xf>
    <xf numFmtId="0" fontId="107" fillId="0" borderId="31" xfId="1614" applyBorder="1" applyAlignment="1">
      <alignment horizontal="right"/>
    </xf>
    <xf numFmtId="0" fontId="45" fillId="0" borderId="0" xfId="1614" applyFont="1" applyAlignment="1">
      <alignment horizontal="center" vertical="center"/>
    </xf>
    <xf numFmtId="0" fontId="45" fillId="0" borderId="0" xfId="1614" applyFont="1" applyAlignment="1">
      <alignment horizontal="left" vertical="center"/>
    </xf>
    <xf numFmtId="0" fontId="45" fillId="0" borderId="0" xfId="1614" applyFont="1" applyAlignment="1">
      <alignment vertical="center"/>
    </xf>
    <xf numFmtId="0" fontId="16" fillId="0" borderId="0" xfId="1614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107" fillId="0" borderId="0" xfId="1652" applyAlignment="1">
      <alignment horizontal="right"/>
    </xf>
    <xf numFmtId="0" fontId="44" fillId="0" borderId="0" xfId="1614" applyFont="1" applyAlignment="1">
      <alignment vertical="center"/>
    </xf>
    <xf numFmtId="0" fontId="44" fillId="0" borderId="0" xfId="1614" applyFont="1" applyAlignment="1">
      <alignment horizontal="center"/>
    </xf>
    <xf numFmtId="0" fontId="87" fillId="0" borderId="0" xfId="1614" applyFont="1" applyAlignment="1">
      <alignment horizontal="center" vertical="center" wrapText="1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37" fontId="48" fillId="0" borderId="27" xfId="1614" applyNumberFormat="1" applyFont="1" applyBorder="1" applyAlignment="1">
      <alignment horizontal="center"/>
    </xf>
    <xf numFmtId="37" fontId="58" fillId="0" borderId="32" xfId="1614" applyNumberFormat="1" applyFont="1" applyBorder="1" applyAlignment="1">
      <alignment horizontal="center"/>
    </xf>
    <xf numFmtId="0" fontId="16" fillId="0" borderId="21" xfId="1652" applyFont="1" applyBorder="1" applyAlignment="1">
      <alignment horizontal="center" vertical="center"/>
    </xf>
    <xf numFmtId="0" fontId="39" fillId="0" borderId="0" xfId="1448" applyFont="1" applyAlignment="1">
      <alignment horizontal="left" vertical="center"/>
    </xf>
    <xf numFmtId="0" fontId="49" fillId="0" borderId="0" xfId="1448" applyFont="1" applyAlignment="1">
      <alignment horizontal="left" wrapText="1"/>
    </xf>
    <xf numFmtId="3" fontId="56" fillId="0" borderId="0" xfId="1614" applyNumberFormat="1" applyFont="1" applyAlignment="1">
      <alignment horizontal="center"/>
    </xf>
    <xf numFmtId="0" fontId="48" fillId="0" borderId="0" xfId="1614" applyFont="1"/>
    <xf numFmtId="0" fontId="40" fillId="0" borderId="21" xfId="1448" applyFont="1" applyBorder="1" applyAlignment="1">
      <alignment horizontal="center" vertical="center"/>
    </xf>
    <xf numFmtId="0" fontId="40" fillId="0" borderId="21" xfId="1448" applyFont="1" applyBorder="1" applyAlignment="1">
      <alignment horizontal="left" wrapText="1"/>
    </xf>
    <xf numFmtId="0" fontId="49" fillId="0" borderId="21" xfId="1448" applyFont="1" applyBorder="1" applyAlignment="1">
      <alignment horizontal="center" wrapText="1"/>
    </xf>
    <xf numFmtId="0" fontId="40" fillId="0" borderId="21" xfId="1448" applyFont="1" applyBorder="1" applyAlignment="1">
      <alignment horizontal="center" vertical="center" wrapText="1"/>
    </xf>
    <xf numFmtId="3" fontId="40" fillId="0" borderId="21" xfId="1448" applyNumberFormat="1" applyFont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58" fillId="0" borderId="34" xfId="1614" applyFont="1" applyBorder="1" applyAlignment="1">
      <alignment vertical="center"/>
    </xf>
    <xf numFmtId="169" fontId="40" fillId="0" borderId="0" xfId="714" applyFont="1" applyFill="1" applyAlignment="1">
      <alignment horizontal="center" wrapText="1"/>
    </xf>
    <xf numFmtId="169" fontId="39" fillId="0" borderId="0" xfId="714" applyFont="1" applyFill="1" applyAlignment="1">
      <alignment horizontal="center" wrapText="1"/>
    </xf>
    <xf numFmtId="4" fontId="89" fillId="0" borderId="3" xfId="1448" applyNumberFormat="1" applyFont="1" applyBorder="1" applyAlignment="1">
      <alignment horizontal="center" vertical="center" wrapText="1"/>
    </xf>
    <xf numFmtId="0" fontId="40" fillId="0" borderId="0" xfId="1448" applyFont="1" applyAlignment="1">
      <alignment vertical="center" wrapText="1"/>
    </xf>
    <xf numFmtId="169" fontId="40" fillId="0" borderId="21" xfId="715" applyNumberFormat="1" applyFont="1" applyFill="1" applyBorder="1" applyAlignment="1">
      <alignment horizontal="center" vertical="center" wrapText="1"/>
    </xf>
    <xf numFmtId="169" fontId="40" fillId="0" borderId="21" xfId="714" applyFont="1" applyFill="1" applyBorder="1" applyAlignment="1">
      <alignment horizontal="center" vertical="center" wrapText="1"/>
    </xf>
    <xf numFmtId="169" fontId="40" fillId="0" borderId="33" xfId="714" applyFont="1" applyFill="1" applyBorder="1" applyAlignment="1">
      <alignment horizontal="center" vertical="center" wrapText="1"/>
    </xf>
    <xf numFmtId="167" fontId="39" fillId="0" borderId="0" xfId="1614" applyNumberFormat="1" applyFont="1" applyAlignment="1">
      <alignment horizontal="left" vertical="center"/>
    </xf>
    <xf numFmtId="37" fontId="107" fillId="0" borderId="0" xfId="1614" applyNumberFormat="1" applyAlignment="1">
      <alignment horizontal="center"/>
    </xf>
    <xf numFmtId="0" fontId="14" fillId="0" borderId="20" xfId="1652" applyFont="1" applyBorder="1" applyAlignment="1">
      <alignment horizontal="center" vertical="center"/>
    </xf>
    <xf numFmtId="0" fontId="14" fillId="0" borderId="21" xfId="1652" applyFont="1" applyBorder="1" applyAlignment="1">
      <alignment horizontal="center" vertical="center"/>
    </xf>
    <xf numFmtId="0" fontId="47" fillId="0" borderId="20" xfId="1652" applyFont="1" applyBorder="1" applyAlignment="1">
      <alignment horizontal="center" vertical="center"/>
    </xf>
    <xf numFmtId="0" fontId="47" fillId="0" borderId="21" xfId="1652" applyFont="1" applyBorder="1" applyAlignment="1">
      <alignment vertical="center" wrapText="1"/>
    </xf>
    <xf numFmtId="0" fontId="90" fillId="0" borderId="21" xfId="1614" applyFont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3" fontId="39" fillId="0" borderId="0" xfId="1614" applyNumberFormat="1" applyFont="1" applyAlignment="1">
      <alignment horizontal="left" vertical="center"/>
    </xf>
    <xf numFmtId="3" fontId="39" fillId="0" borderId="3" xfId="1448" applyNumberFormat="1" applyFont="1" applyBorder="1" applyAlignment="1">
      <alignment horizontal="center" vertical="center" wrapText="1"/>
    </xf>
    <xf numFmtId="0" fontId="40" fillId="0" borderId="21" xfId="1451" applyFont="1" applyBorder="1" applyAlignment="1">
      <alignment horizontal="left" vertical="center" wrapText="1"/>
    </xf>
    <xf numFmtId="0" fontId="52" fillId="0" borderId="18" xfId="1448" quotePrefix="1" applyFont="1" applyBorder="1" applyAlignment="1">
      <alignment horizontal="center" vertical="center" wrapText="1"/>
    </xf>
    <xf numFmtId="0" fontId="44" fillId="0" borderId="0" xfId="1505" applyFont="1"/>
    <xf numFmtId="0" fontId="56" fillId="0" borderId="0" xfId="1615" applyFont="1" applyAlignment="1">
      <alignment horizontal="center"/>
    </xf>
    <xf numFmtId="0" fontId="44" fillId="0" borderId="0" xfId="1615" applyFont="1" applyAlignment="1">
      <alignment horizontal="center" vertical="center"/>
    </xf>
    <xf numFmtId="0" fontId="39" fillId="0" borderId="0" xfId="1615" applyFont="1" applyAlignment="1">
      <alignment horizontal="left" vertical="center"/>
    </xf>
    <xf numFmtId="0" fontId="39" fillId="0" borderId="0" xfId="1615" applyFont="1" applyAlignment="1">
      <alignment vertical="center"/>
    </xf>
    <xf numFmtId="0" fontId="107" fillId="0" borderId="0" xfId="1615" applyAlignment="1">
      <alignment horizontal="center" vertical="center"/>
    </xf>
    <xf numFmtId="3" fontId="41" fillId="0" borderId="0" xfId="1615" applyNumberFormat="1" applyFont="1" applyAlignment="1">
      <alignment horizontal="center" vertical="center"/>
    </xf>
    <xf numFmtId="0" fontId="107" fillId="0" borderId="0" xfId="1615" applyAlignment="1">
      <alignment horizontal="center"/>
    </xf>
    <xf numFmtId="167" fontId="39" fillId="0" borderId="0" xfId="1615" applyNumberFormat="1" applyFont="1" applyAlignment="1">
      <alignment horizontal="left" vertical="center"/>
    </xf>
    <xf numFmtId="167" fontId="48" fillId="0" borderId="0" xfId="1653" applyNumberFormat="1" applyFont="1" applyAlignment="1">
      <alignment horizontal="left" vertical="center"/>
    </xf>
    <xf numFmtId="0" fontId="92" fillId="0" borderId="0" xfId="1653" applyFont="1" applyAlignment="1">
      <alignment horizontal="center" vertical="center"/>
    </xf>
    <xf numFmtId="0" fontId="40" fillId="0" borderId="35" xfId="1615" applyFont="1" applyBorder="1" applyAlignment="1">
      <alignment horizontal="center" vertical="center"/>
    </xf>
    <xf numFmtId="0" fontId="40" fillId="0" borderId="35" xfId="1615" applyFont="1" applyBorder="1" applyAlignment="1">
      <alignment horizontal="left" vertical="center" wrapText="1"/>
    </xf>
    <xf numFmtId="0" fontId="40" fillId="0" borderId="35" xfId="1615" applyFont="1" applyBorder="1" applyAlignment="1">
      <alignment horizontal="center" vertical="center" wrapText="1"/>
    </xf>
    <xf numFmtId="0" fontId="42" fillId="0" borderId="35" xfId="1615" applyFont="1" applyBorder="1" applyAlignment="1">
      <alignment horizontal="center" vertical="center"/>
    </xf>
    <xf numFmtId="0" fontId="9" fillId="0" borderId="35" xfId="1653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0" fontId="9" fillId="0" borderId="0" xfId="1615" applyFont="1" applyAlignment="1">
      <alignment horizontal="center"/>
    </xf>
    <xf numFmtId="0" fontId="48" fillId="0" borderId="21" xfId="1653" applyFont="1" applyBorder="1" applyAlignment="1">
      <alignment horizontal="center" vertical="center"/>
    </xf>
    <xf numFmtId="0" fontId="48" fillId="0" borderId="21" xfId="1653" applyFont="1" applyBorder="1" applyAlignment="1">
      <alignment vertical="center" wrapText="1"/>
    </xf>
    <xf numFmtId="0" fontId="40" fillId="0" borderId="21" xfId="1615" applyFont="1" applyBorder="1" applyAlignment="1">
      <alignment horizontal="center" vertical="center" wrapText="1"/>
    </xf>
    <xf numFmtId="0" fontId="42" fillId="0" borderId="21" xfId="1615" applyFont="1" applyBorder="1" applyAlignment="1">
      <alignment horizontal="center" vertical="center"/>
    </xf>
    <xf numFmtId="0" fontId="9" fillId="0" borderId="21" xfId="1653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0" fontId="57" fillId="0" borderId="0" xfId="1615" applyFont="1" applyAlignment="1">
      <alignment horizontal="center"/>
    </xf>
    <xf numFmtId="3" fontId="9" fillId="0" borderId="21" xfId="1653" applyNumberFormat="1" applyFont="1" applyBorder="1" applyAlignment="1">
      <alignment horizontal="center" vertical="center"/>
    </xf>
    <xf numFmtId="0" fontId="44" fillId="0" borderId="0" xfId="1615" applyFont="1" applyAlignment="1">
      <alignment vertical="center"/>
    </xf>
    <xf numFmtId="0" fontId="44" fillId="0" borderId="33" xfId="1615" applyFont="1" applyBorder="1" applyAlignment="1">
      <alignment horizontal="center" vertical="center"/>
    </xf>
    <xf numFmtId="0" fontId="44" fillId="0" borderId="33" xfId="1615" applyFont="1" applyBorder="1" applyAlignment="1">
      <alignment vertical="center"/>
    </xf>
    <xf numFmtId="0" fontId="107" fillId="0" borderId="33" xfId="1615" applyBorder="1" applyAlignment="1">
      <alignment horizontal="center" vertical="center"/>
    </xf>
    <xf numFmtId="3" fontId="41" fillId="0" borderId="33" xfId="1615" applyNumberFormat="1" applyFont="1" applyBorder="1" applyAlignment="1">
      <alignment horizontal="center" vertical="center"/>
    </xf>
    <xf numFmtId="0" fontId="48" fillId="0" borderId="0" xfId="1614" applyFont="1" applyAlignment="1">
      <alignment horizontal="center" vertical="center"/>
    </xf>
    <xf numFmtId="0" fontId="91" fillId="0" borderId="0" xfId="1448" applyFont="1" applyAlignment="1">
      <alignment horizontal="center" wrapText="1"/>
    </xf>
    <xf numFmtId="0" fontId="46" fillId="0" borderId="0" xfId="1614" applyFont="1" applyAlignment="1">
      <alignment vertical="center"/>
    </xf>
    <xf numFmtId="0" fontId="56" fillId="0" borderId="0" xfId="1614" applyFont="1" applyAlignment="1">
      <alignment horizontal="center" vertical="center"/>
    </xf>
    <xf numFmtId="0" fontId="56" fillId="0" borderId="0" xfId="1614" applyFont="1" applyAlignment="1">
      <alignment vertical="center"/>
    </xf>
    <xf numFmtId="3" fontId="96" fillId="0" borderId="0" xfId="1614" applyNumberFormat="1" applyFont="1" applyAlignment="1">
      <alignment horizontal="center" vertical="center"/>
    </xf>
    <xf numFmtId="0" fontId="96" fillId="0" borderId="0" xfId="1614" applyFont="1" applyAlignment="1">
      <alignment horizontal="center" vertical="center"/>
    </xf>
    <xf numFmtId="0" fontId="15" fillId="0" borderId="0" xfId="1614" applyFont="1" applyAlignment="1">
      <alignment horizontal="center"/>
    </xf>
    <xf numFmtId="0" fontId="87" fillId="0" borderId="0" xfId="1614" applyFont="1" applyAlignment="1">
      <alignment horizontal="center" vertical="center"/>
    </xf>
    <xf numFmtId="0" fontId="87" fillId="0" borderId="0" xfId="1614" applyFont="1" applyAlignment="1">
      <alignment vertical="center"/>
    </xf>
    <xf numFmtId="207" fontId="40" fillId="0" borderId="21" xfId="2549" applyNumberFormat="1" applyFont="1" applyFill="1" applyBorder="1" applyAlignment="1">
      <alignment horizontal="center" vertical="center" wrapText="1"/>
    </xf>
    <xf numFmtId="0" fontId="90" fillId="0" borderId="0" xfId="1448" applyFont="1" applyAlignment="1">
      <alignment horizontal="center" wrapText="1"/>
    </xf>
    <xf numFmtId="0" fontId="91" fillId="0" borderId="0" xfId="1448" applyFont="1" applyAlignment="1">
      <alignment wrapText="1"/>
    </xf>
    <xf numFmtId="0" fontId="98" fillId="0" borderId="0" xfId="1448" applyFont="1" applyAlignment="1">
      <alignment horizontal="center" wrapText="1"/>
    </xf>
    <xf numFmtId="0" fontId="97" fillId="0" borderId="0" xfId="1448" applyFont="1" applyAlignment="1">
      <alignment horizontal="center" wrapText="1"/>
    </xf>
    <xf numFmtId="0" fontId="97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0" fillId="0" borderId="0" xfId="1448" applyFont="1" applyAlignment="1">
      <alignment horizontal="center"/>
    </xf>
    <xf numFmtId="0" fontId="90" fillId="0" borderId="0" xfId="1448" applyFont="1" applyAlignment="1">
      <alignment horizontal="center" vertical="center"/>
    </xf>
    <xf numFmtId="0" fontId="90" fillId="0" borderId="0" xfId="1448" applyFont="1" applyAlignment="1">
      <alignment vertical="center" wrapText="1"/>
    </xf>
    <xf numFmtId="0" fontId="90" fillId="0" borderId="0" xfId="527" applyNumberFormat="1" applyFont="1" applyFill="1" applyBorder="1" applyAlignment="1">
      <alignment horizontal="center" wrapText="1"/>
    </xf>
    <xf numFmtId="165" fontId="91" fillId="0" borderId="0" xfId="1448" applyNumberFormat="1" applyFont="1" applyAlignment="1">
      <alignment wrapText="1"/>
    </xf>
    <xf numFmtId="165" fontId="91" fillId="0" borderId="0" xfId="527" applyNumberFormat="1" applyFont="1" applyFill="1" applyAlignment="1">
      <alignment wrapText="1"/>
    </xf>
    <xf numFmtId="0" fontId="91" fillId="0" borderId="0" xfId="1448" applyFont="1" applyAlignment="1">
      <alignment vertical="top" wrapText="1"/>
    </xf>
    <xf numFmtId="0" fontId="90" fillId="0" borderId="0" xfId="527" applyNumberFormat="1" applyFont="1" applyFill="1" applyAlignment="1">
      <alignment horizontal="center" wrapText="1"/>
    </xf>
    <xf numFmtId="0" fontId="91" fillId="0" borderId="0" xfId="527" applyNumberFormat="1" applyFont="1" applyFill="1" applyAlignment="1">
      <alignment horizontal="center" wrapText="1"/>
    </xf>
    <xf numFmtId="169" fontId="40" fillId="0" borderId="21" xfId="717" applyNumberFormat="1" applyFont="1" applyFill="1" applyBorder="1" applyAlignment="1" applyProtection="1">
      <alignment horizontal="center" vertical="center" wrapText="1"/>
    </xf>
    <xf numFmtId="165" fontId="40" fillId="0" borderId="21" xfId="1451" applyNumberFormat="1" applyFont="1" applyBorder="1" applyAlignment="1">
      <alignment horizontal="center" vertical="center" wrapText="1"/>
    </xf>
    <xf numFmtId="169" fontId="52" fillId="0" borderId="21" xfId="717" applyNumberFormat="1" applyFont="1" applyFill="1" applyBorder="1" applyAlignment="1" applyProtection="1">
      <alignment horizontal="center" vertical="center" wrapText="1"/>
    </xf>
    <xf numFmtId="0" fontId="40" fillId="0" borderId="21" xfId="1451" applyFont="1" applyBorder="1" applyAlignment="1">
      <alignment horizontal="center" vertical="center" wrapText="1"/>
    </xf>
    <xf numFmtId="169" fontId="40" fillId="0" borderId="21" xfId="728" applyFont="1" applyFill="1" applyBorder="1" applyAlignment="1" applyProtection="1">
      <alignment horizontal="center" vertical="center" wrapText="1"/>
    </xf>
    <xf numFmtId="3" fontId="40" fillId="0" borderId="21" xfId="1450" applyNumberFormat="1" applyFont="1" applyBorder="1" applyAlignment="1">
      <alignment horizontal="center" vertical="center" wrapText="1"/>
    </xf>
    <xf numFmtId="169" fontId="40" fillId="0" borderId="21" xfId="728" applyFont="1" applyFill="1" applyBorder="1" applyAlignment="1">
      <alignment horizontal="center" vertical="center" wrapText="1"/>
    </xf>
    <xf numFmtId="0" fontId="39" fillId="0" borderId="3" xfId="1448" applyFont="1" applyBorder="1" applyAlignment="1">
      <alignment horizontal="center" vertical="center"/>
    </xf>
    <xf numFmtId="0" fontId="39" fillId="0" borderId="3" xfId="1448" applyFont="1" applyBorder="1" applyAlignment="1">
      <alignment horizontal="left" vertical="center" wrapText="1"/>
    </xf>
    <xf numFmtId="0" fontId="39" fillId="0" borderId="3" xfId="1448" applyFont="1" applyBorder="1" applyAlignment="1">
      <alignment horizontal="center" vertical="center" wrapText="1"/>
    </xf>
    <xf numFmtId="169" fontId="39" fillId="0" borderId="3" xfId="715" applyNumberFormat="1" applyFont="1" applyFill="1" applyBorder="1" applyAlignment="1">
      <alignment horizontal="center" vertical="center" wrapText="1"/>
    </xf>
    <xf numFmtId="3" fontId="125" fillId="32" borderId="3" xfId="1448" applyNumberFormat="1" applyFont="1" applyFill="1" applyBorder="1" applyAlignment="1">
      <alignment horizontal="center" vertical="center" wrapText="1"/>
    </xf>
    <xf numFmtId="0" fontId="40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40" fillId="33" borderId="21" xfId="1451" applyFont="1" applyFill="1" applyBorder="1" applyAlignment="1">
      <alignment horizontal="left" vertical="center" wrapText="1"/>
    </xf>
    <xf numFmtId="0" fontId="40" fillId="0" borderId="21" xfId="1451" applyFont="1" applyBorder="1" applyAlignment="1">
      <alignment horizontal="left" wrapText="1"/>
    </xf>
    <xf numFmtId="0" fontId="40" fillId="0" borderId="21" xfId="1450" applyFont="1" applyBorder="1" applyAlignment="1">
      <alignment horizontal="center" vertical="center"/>
    </xf>
    <xf numFmtId="0" fontId="40" fillId="0" borderId="21" xfId="1450" applyFont="1" applyBorder="1" applyAlignment="1">
      <alignment horizontal="left" wrapText="1"/>
    </xf>
    <xf numFmtId="0" fontId="110" fillId="0" borderId="21" xfId="1615" applyFont="1" applyBorder="1" applyAlignment="1">
      <alignment vertical="top" wrapText="1"/>
    </xf>
    <xf numFmtId="167" fontId="124" fillId="0" borderId="0" xfId="523" applyFont="1" applyFill="1" applyAlignment="1">
      <alignment horizontal="left" wrapText="1"/>
    </xf>
    <xf numFmtId="0" fontId="4" fillId="0" borderId="0" xfId="2673" applyAlignment="1">
      <alignment vertical="center" wrapText="1"/>
    </xf>
    <xf numFmtId="0" fontId="4" fillId="0" borderId="0" xfId="2673" applyAlignment="1">
      <alignment horizontal="center" vertical="center" wrapText="1"/>
    </xf>
    <xf numFmtId="0" fontId="4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3" fillId="0" borderId="0" xfId="2673" applyFont="1" applyAlignment="1">
      <alignment vertical="center" wrapText="1"/>
    </xf>
    <xf numFmtId="2" fontId="101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6" fillId="0" borderId="21" xfId="1615" applyFont="1" applyBorder="1" applyAlignment="1">
      <alignment horizontal="center" vertical="center"/>
    </xf>
    <xf numFmtId="0" fontId="116" fillId="33" borderId="0" xfId="1451" applyFont="1" applyFill="1"/>
    <xf numFmtId="0" fontId="116" fillId="33" borderId="26" xfId="1451" applyFont="1" applyFill="1" applyBorder="1"/>
    <xf numFmtId="0" fontId="116" fillId="33" borderId="36" xfId="1451" applyFont="1" applyFill="1" applyBorder="1"/>
    <xf numFmtId="0" fontId="116" fillId="33" borderId="48" xfId="1451" applyFont="1" applyFill="1" applyBorder="1"/>
    <xf numFmtId="0" fontId="116" fillId="33" borderId="28" xfId="1451" applyFont="1" applyFill="1" applyBorder="1"/>
    <xf numFmtId="0" fontId="116" fillId="33" borderId="37" xfId="1451" applyFont="1" applyFill="1" applyBorder="1"/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horizontal="center" vertical="center"/>
    </xf>
    <xf numFmtId="0" fontId="120" fillId="33" borderId="0" xfId="1451" applyFont="1" applyFill="1"/>
    <xf numFmtId="0" fontId="121" fillId="33" borderId="0" xfId="1451" applyFont="1" applyFill="1"/>
    <xf numFmtId="0" fontId="112" fillId="33" borderId="0" xfId="1451" applyFont="1" applyFill="1" applyAlignment="1">
      <alignment vertical="center"/>
    </xf>
    <xf numFmtId="0" fontId="112" fillId="33" borderId="37" xfId="1451" applyFont="1" applyFill="1" applyBorder="1" applyAlignment="1">
      <alignment vertical="center"/>
    </xf>
    <xf numFmtId="0" fontId="121" fillId="33" borderId="0" xfId="1451" applyFont="1" applyFill="1" applyAlignment="1">
      <alignment horizontal="center"/>
    </xf>
    <xf numFmtId="0" fontId="112" fillId="33" borderId="0" xfId="1451" applyFont="1" applyFill="1" applyAlignment="1">
      <alignment horizontal="center" vertical="center"/>
    </xf>
    <xf numFmtId="0" fontId="112" fillId="33" borderId="37" xfId="1451" applyFont="1" applyFill="1" applyBorder="1" applyAlignment="1">
      <alignment horizontal="center" vertical="center"/>
    </xf>
    <xf numFmtId="0" fontId="122" fillId="33" borderId="0" xfId="1451" applyFont="1" applyFill="1" applyAlignment="1">
      <alignment vertical="center"/>
    </xf>
    <xf numFmtId="0" fontId="122" fillId="33" borderId="37" xfId="1451" applyFont="1" applyFill="1" applyBorder="1" applyAlignment="1">
      <alignment vertical="center"/>
    </xf>
    <xf numFmtId="0" fontId="116" fillId="33" borderId="34" xfId="1451" applyFont="1" applyFill="1" applyBorder="1"/>
    <xf numFmtId="0" fontId="116" fillId="33" borderId="19" xfId="1451" applyFont="1" applyFill="1" applyBorder="1"/>
    <xf numFmtId="0" fontId="112" fillId="33" borderId="19" xfId="1451" applyFont="1" applyFill="1" applyBorder="1" applyAlignment="1">
      <alignment vertical="center"/>
    </xf>
    <xf numFmtId="0" fontId="112" fillId="33" borderId="19" xfId="1451" applyFont="1" applyFill="1" applyBorder="1" applyAlignment="1">
      <alignment horizontal="center" vertical="center"/>
    </xf>
    <xf numFmtId="0" fontId="112" fillId="33" borderId="31" xfId="1451" applyFont="1" applyFill="1" applyBorder="1" applyAlignment="1">
      <alignment vertical="center"/>
    </xf>
    <xf numFmtId="0" fontId="116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3" fillId="0" borderId="0" xfId="2673" applyFont="1" applyAlignment="1">
      <alignment horizontal="left" vertical="center" wrapText="1"/>
    </xf>
    <xf numFmtId="0" fontId="49" fillId="0" borderId="21" xfId="1450" applyFont="1" applyBorder="1" applyAlignment="1">
      <alignment horizontal="center" wrapText="1"/>
    </xf>
    <xf numFmtId="0" fontId="40" fillId="0" borderId="21" xfId="1450" applyFont="1" applyBorder="1" applyAlignment="1">
      <alignment horizontal="center" vertical="center" wrapText="1"/>
    </xf>
    <xf numFmtId="3" fontId="40" fillId="0" borderId="21" xfId="1451" applyNumberFormat="1" applyFont="1" applyBorder="1" applyAlignment="1">
      <alignment horizontal="center" vertical="center" wrapText="1"/>
    </xf>
    <xf numFmtId="165" fontId="40" fillId="0" borderId="21" xfId="1450" applyNumberFormat="1" applyFont="1" applyBorder="1" applyAlignment="1">
      <alignment horizontal="center" vertical="center" wrapText="1"/>
    </xf>
    <xf numFmtId="3" fontId="40" fillId="0" borderId="0" xfId="1451" applyNumberFormat="1" applyFont="1" applyAlignment="1">
      <alignment horizontal="center" vertical="center" wrapText="1"/>
    </xf>
    <xf numFmtId="0" fontId="17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6" fillId="0" borderId="21" xfId="1615" applyNumberFormat="1" applyFont="1" applyBorder="1" applyAlignment="1">
      <alignment horizontal="center" vertical="center"/>
    </xf>
    <xf numFmtId="0" fontId="5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167" fontId="139" fillId="36" borderId="0" xfId="2672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8" fillId="0" borderId="0" xfId="1538"/>
    <xf numFmtId="167" fontId="108" fillId="0" borderId="0" xfId="1538" applyNumberFormat="1"/>
    <xf numFmtId="0" fontId="57" fillId="0" borderId="0" xfId="1538" applyFont="1"/>
    <xf numFmtId="0" fontId="123" fillId="0" borderId="0" xfId="1538" applyFont="1"/>
    <xf numFmtId="0" fontId="48" fillId="0" borderId="44" xfId="1538" applyFont="1" applyBorder="1" applyAlignment="1">
      <alignment horizontal="left"/>
    </xf>
    <xf numFmtId="0" fontId="108" fillId="38" borderId="3" xfId="1538" applyFill="1" applyBorder="1" applyAlignment="1">
      <alignment vertical="center"/>
    </xf>
    <xf numFmtId="0" fontId="108" fillId="38" borderId="0" xfId="1538" applyFill="1"/>
    <xf numFmtId="0" fontId="57" fillId="38" borderId="0" xfId="1538" applyFont="1" applyFill="1"/>
    <xf numFmtId="0" fontId="99" fillId="0" borderId="0" xfId="1538" applyFont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/>
    </xf>
    <xf numFmtId="0" fontId="108" fillId="0" borderId="0" xfId="1538" applyAlignment="1">
      <alignment horizontal="center" vertical="center"/>
    </xf>
    <xf numFmtId="1" fontId="108" fillId="0" borderId="0" xfId="1538" applyNumberFormat="1"/>
    <xf numFmtId="0" fontId="108" fillId="0" borderId="3" xfId="1538" applyBorder="1"/>
    <xf numFmtId="167" fontId="0" fillId="0" borderId="3" xfId="1026" applyFont="1" applyFill="1" applyBorder="1" applyProtection="1"/>
    <xf numFmtId="167" fontId="108" fillId="0" borderId="3" xfId="1538" applyNumberFormat="1" applyBorder="1"/>
    <xf numFmtId="167" fontId="134" fillId="0" borderId="3" xfId="1026" applyFont="1" applyBorder="1" applyProtection="1"/>
    <xf numFmtId="167" fontId="0" fillId="0" borderId="3" xfId="1026" applyFont="1" applyBorder="1" applyProtection="1"/>
    <xf numFmtId="167" fontId="123" fillId="0" borderId="3" xfId="1538" applyNumberFormat="1" applyFont="1" applyBorder="1"/>
    <xf numFmtId="0" fontId="57" fillId="0" borderId="3" xfId="1538" applyFont="1" applyBorder="1"/>
    <xf numFmtId="165" fontId="108" fillId="0" borderId="3" xfId="1538" applyNumberFormat="1" applyBorder="1"/>
    <xf numFmtId="167" fontId="100" fillId="0" borderId="3" xfId="1026" applyFont="1" applyFill="1" applyBorder="1" applyProtection="1"/>
    <xf numFmtId="0" fontId="45" fillId="0" borderId="0" xfId="1538" applyFont="1"/>
    <xf numFmtId="0" fontId="45" fillId="0" borderId="3" xfId="1538" applyFont="1" applyBorder="1" applyAlignment="1">
      <alignment horizontal="center"/>
    </xf>
    <xf numFmtId="167" fontId="45" fillId="0" borderId="3" xfId="1538" applyNumberFormat="1" applyFont="1" applyBorder="1"/>
    <xf numFmtId="0" fontId="108" fillId="29" borderId="0" xfId="1538" applyFill="1"/>
    <xf numFmtId="0" fontId="45" fillId="0" borderId="0" xfId="1538" applyFont="1" applyAlignment="1">
      <alignment horizontal="center"/>
    </xf>
    <xf numFmtId="167" fontId="45" fillId="0" borderId="0" xfId="1538" applyNumberFormat="1" applyFont="1"/>
    <xf numFmtId="0" fontId="108" fillId="29" borderId="3" xfId="1538" applyFill="1" applyBorder="1"/>
    <xf numFmtId="169" fontId="108" fillId="29" borderId="3" xfId="1538" applyNumberFormat="1" applyFill="1" applyBorder="1" applyAlignment="1">
      <alignment horizontal="right"/>
    </xf>
    <xf numFmtId="43" fontId="108" fillId="0" borderId="0" xfId="1538" applyNumberFormat="1"/>
    <xf numFmtId="167" fontId="108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8" fillId="29" borderId="3" xfId="1538" applyNumberFormat="1" applyFill="1" applyBorder="1"/>
    <xf numFmtId="10" fontId="108" fillId="29" borderId="3" xfId="1538" applyNumberFormat="1" applyFill="1" applyBorder="1"/>
    <xf numFmtId="0" fontId="142" fillId="0" borderId="0" xfId="1614" applyFont="1" applyAlignment="1">
      <alignment horizontal="center"/>
    </xf>
    <xf numFmtId="0" fontId="143" fillId="0" borderId="0" xfId="1614" applyFont="1" applyAlignment="1">
      <alignment horizontal="center" vertical="center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45" fillId="0" borderId="0" xfId="1614" applyFont="1" applyAlignment="1">
      <alignment horizontal="center" vertical="center"/>
    </xf>
    <xf numFmtId="3" fontId="143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 vertical="center"/>
    </xf>
    <xf numFmtId="0" fontId="145" fillId="0" borderId="0" xfId="1614" applyFont="1" applyAlignment="1">
      <alignment horizontal="center"/>
    </xf>
    <xf numFmtId="0" fontId="143" fillId="0" borderId="0" xfId="1614" applyFont="1" applyAlignment="1">
      <alignment horizontal="center"/>
    </xf>
    <xf numFmtId="3" fontId="142" fillId="0" borderId="0" xfId="1614" applyNumberFormat="1" applyFont="1" applyAlignment="1">
      <alignment horizontal="center"/>
    </xf>
    <xf numFmtId="0" fontId="147" fillId="0" borderId="0" xfId="1614" applyFont="1"/>
    <xf numFmtId="167" fontId="147" fillId="0" borderId="0" xfId="1652" applyNumberFormat="1" applyFont="1"/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left" vertical="center"/>
    </xf>
    <xf numFmtId="0" fontId="147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0" fontId="147" fillId="0" borderId="0" xfId="1614" applyFont="1" applyAlignment="1">
      <alignment horizontal="center" vertical="center" wrapText="1"/>
    </xf>
    <xf numFmtId="0" fontId="144" fillId="0" borderId="0" xfId="1614" applyFont="1" applyAlignment="1">
      <alignment horizontal="center" vertical="center" wrapText="1"/>
    </xf>
    <xf numFmtId="3" fontId="143" fillId="0" borderId="0" xfId="1614" applyNumberFormat="1" applyFont="1" applyAlignment="1">
      <alignment vertical="center"/>
    </xf>
    <xf numFmtId="0" fontId="144" fillId="0" borderId="20" xfId="1615" applyFont="1" applyBorder="1" applyAlignment="1">
      <alignment horizontal="center" vertical="center"/>
    </xf>
    <xf numFmtId="0" fontId="144" fillId="0" borderId="21" xfId="1615" applyFont="1" applyBorder="1" applyAlignment="1">
      <alignment horizontal="left" vertical="center" wrapText="1"/>
    </xf>
    <xf numFmtId="0" fontId="143" fillId="0" borderId="21" xfId="1614" applyFont="1" applyBorder="1" applyAlignment="1">
      <alignment horizontal="center" vertical="center" wrapText="1"/>
    </xf>
    <xf numFmtId="0" fontId="150" fillId="0" borderId="21" xfId="1614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43" fillId="0" borderId="21" xfId="1614" applyNumberFormat="1" applyFont="1" applyBorder="1" applyAlignment="1">
      <alignment horizontal="center" vertical="center"/>
    </xf>
    <xf numFmtId="3" fontId="143" fillId="0" borderId="22" xfId="1614" applyNumberFormat="1" applyFont="1" applyBorder="1" applyAlignment="1">
      <alignment horizontal="center" vertical="center"/>
    </xf>
    <xf numFmtId="3" fontId="143" fillId="0" borderId="0" xfId="1614" applyNumberFormat="1" applyFont="1" applyAlignment="1">
      <alignment horizontal="center"/>
    </xf>
    <xf numFmtId="3" fontId="142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4" fillId="0" borderId="20" xfId="1653" applyFont="1" applyBorder="1" applyAlignment="1">
      <alignment horizontal="center" vertical="center"/>
    </xf>
    <xf numFmtId="0" fontId="144" fillId="0" borderId="21" xfId="1451" applyFont="1" applyBorder="1" applyAlignment="1">
      <alignment horizontal="left" vertical="center" wrapText="1"/>
    </xf>
    <xf numFmtId="0" fontId="145" fillId="0" borderId="21" xfId="1653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653" applyFont="1" applyBorder="1" applyAlignment="1">
      <alignment vertical="center" wrapText="1"/>
    </xf>
    <xf numFmtId="0" fontId="145" fillId="0" borderId="21" xfId="1652" applyFont="1" applyBorder="1" applyAlignment="1">
      <alignment vertical="center" wrapText="1"/>
    </xf>
    <xf numFmtId="0" fontId="143" fillId="0" borderId="20" xfId="1652" applyFont="1" applyBorder="1" applyAlignment="1">
      <alignment horizontal="center" vertical="center"/>
    </xf>
    <xf numFmtId="0" fontId="147" fillId="0" borderId="20" xfId="1652" applyFont="1" applyBorder="1" applyAlignment="1">
      <alignment horizontal="center" vertical="center"/>
    </xf>
    <xf numFmtId="0" fontId="147" fillId="0" borderId="21" xfId="1652" applyFont="1" applyBorder="1" applyAlignment="1">
      <alignment vertical="center" wrapText="1"/>
    </xf>
    <xf numFmtId="0" fontId="150" fillId="0" borderId="21" xfId="1652" applyFont="1" applyBorder="1" applyAlignment="1">
      <alignment horizontal="center" vertical="center"/>
    </xf>
    <xf numFmtId="0" fontId="150" fillId="0" borderId="49" xfId="1652" applyFont="1" applyBorder="1" applyAlignment="1">
      <alignment horizontal="center" vertical="center"/>
    </xf>
    <xf numFmtId="0" fontId="150" fillId="0" borderId="3" xfId="1652" applyFont="1" applyBorder="1" applyAlignment="1">
      <alignment vertical="center" wrapText="1"/>
    </xf>
    <xf numFmtId="0" fontId="143" fillId="0" borderId="3" xfId="1614" applyFont="1" applyBorder="1" applyAlignment="1">
      <alignment horizontal="center" vertical="center" wrapText="1"/>
    </xf>
    <xf numFmtId="0" fontId="150" fillId="0" borderId="3" xfId="1614" applyFont="1" applyBorder="1" applyAlignment="1">
      <alignment horizontal="center" vertical="center"/>
    </xf>
    <xf numFmtId="0" fontId="150" fillId="0" borderId="3" xfId="1652" applyFont="1" applyBorder="1" applyAlignment="1">
      <alignment horizontal="center" vertical="center"/>
    </xf>
    <xf numFmtId="207" fontId="150" fillId="0" borderId="3" xfId="1614" applyNumberFormat="1" applyFont="1" applyBorder="1" applyAlignment="1">
      <alignment horizontal="center" vertical="center"/>
    </xf>
    <xf numFmtId="3" fontId="143" fillId="0" borderId="3" xfId="1614" applyNumberFormat="1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3" fillId="0" borderId="23" xfId="1614" applyFont="1" applyBorder="1" applyAlignment="1">
      <alignment horizontal="center" vertical="center"/>
    </xf>
    <xf numFmtId="0" fontId="143" fillId="0" borderId="24" xfId="1614" applyFont="1" applyBorder="1" applyAlignment="1">
      <alignment horizontal="left" vertical="center"/>
    </xf>
    <xf numFmtId="0" fontId="143" fillId="0" borderId="24" xfId="1614" applyFont="1" applyBorder="1" applyAlignment="1">
      <alignment vertical="center"/>
    </xf>
    <xf numFmtId="0" fontId="150" fillId="0" borderId="24" xfId="1614" applyFont="1" applyBorder="1" applyAlignment="1">
      <alignment horizontal="center" vertical="center"/>
    </xf>
    <xf numFmtId="3" fontId="143" fillId="0" borderId="24" xfId="1614" applyNumberFormat="1" applyFont="1" applyBorder="1" applyAlignment="1">
      <alignment horizontal="center" vertical="center"/>
    </xf>
    <xf numFmtId="3" fontId="143" fillId="0" borderId="25" xfId="1614" applyNumberFormat="1" applyFont="1" applyBorder="1" applyAlignment="1">
      <alignment horizontal="center" vertical="center"/>
    </xf>
    <xf numFmtId="0" fontId="145" fillId="0" borderId="26" xfId="1614" applyFont="1" applyBorder="1" applyAlignment="1">
      <alignment horizontal="center" vertical="center"/>
    </xf>
    <xf numFmtId="37" fontId="147" fillId="0" borderId="27" xfId="1614" applyNumberFormat="1" applyFont="1" applyBorder="1" applyAlignment="1">
      <alignment horizontal="center"/>
    </xf>
    <xf numFmtId="37" fontId="145" fillId="0" borderId="27" xfId="1614" applyNumberFormat="1" applyFont="1" applyBorder="1" applyAlignment="1">
      <alignment horizontal="center"/>
    </xf>
    <xf numFmtId="0" fontId="145" fillId="0" borderId="28" xfId="1614" applyFont="1" applyBorder="1" applyAlignment="1">
      <alignment horizontal="center" vertical="center"/>
    </xf>
    <xf numFmtId="37" fontId="147" fillId="0" borderId="29" xfId="1614" applyNumberFormat="1" applyFont="1" applyBorder="1" applyAlignment="1">
      <alignment horizontal="center"/>
    </xf>
    <xf numFmtId="37" fontId="145" fillId="0" borderId="29" xfId="1614" applyNumberFormat="1" applyFont="1" applyBorder="1" applyAlignment="1">
      <alignment horizontal="center"/>
    </xf>
    <xf numFmtId="37" fontId="151" fillId="0" borderId="30" xfId="1614" applyNumberFormat="1" applyFont="1" applyBorder="1" applyAlignment="1">
      <alignment horizontal="center"/>
    </xf>
    <xf numFmtId="37" fontId="151" fillId="0" borderId="32" xfId="1614" applyNumberFormat="1" applyFont="1" applyBorder="1" applyAlignment="1">
      <alignment horizontal="center"/>
    </xf>
    <xf numFmtId="0" fontId="151" fillId="0" borderId="34" xfId="1614" applyFont="1" applyBorder="1" applyAlignment="1">
      <alignment vertical="center"/>
    </xf>
    <xf numFmtId="0" fontId="145" fillId="0" borderId="19" xfId="1614" applyFont="1" applyBorder="1"/>
    <xf numFmtId="0" fontId="145" fillId="0" borderId="19" xfId="1614" applyFont="1" applyBorder="1" applyAlignment="1">
      <alignment horizontal="center"/>
    </xf>
    <xf numFmtId="0" fontId="145" fillId="0" borderId="19" xfId="1614" applyFont="1" applyBorder="1" applyAlignment="1">
      <alignment horizontal="right"/>
    </xf>
    <xf numFmtId="0" fontId="145" fillId="0" borderId="31" xfId="1614" applyFont="1" applyBorder="1" applyAlignment="1">
      <alignment horizontal="right"/>
    </xf>
    <xf numFmtId="0" fontId="143" fillId="0" borderId="0" xfId="1614" applyFont="1" applyAlignment="1">
      <alignment horizontal="left" vertical="center"/>
    </xf>
    <xf numFmtId="0" fontId="143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165" fontId="150" fillId="0" borderId="0" xfId="1652" applyNumberFormat="1" applyFont="1" applyAlignment="1">
      <alignment vertical="center"/>
    </xf>
    <xf numFmtId="0" fontId="145" fillId="0" borderId="0" xfId="1652" applyFont="1" applyAlignment="1">
      <alignment horizontal="right"/>
    </xf>
    <xf numFmtId="0" fontId="152" fillId="0" borderId="0" xfId="1644" applyFont="1" applyAlignment="1">
      <alignment horizontal="center" vertical="center"/>
    </xf>
    <xf numFmtId="0" fontId="150" fillId="0" borderId="0" xfId="1652" applyFont="1" applyAlignment="1">
      <alignment vertical="center"/>
    </xf>
    <xf numFmtId="0" fontId="153" fillId="39" borderId="71" xfId="2670" applyFont="1" applyFill="1" applyBorder="1" applyAlignment="1">
      <alignment horizontal="left" vertical="center"/>
    </xf>
    <xf numFmtId="0" fontId="153" fillId="39" borderId="72" xfId="2670" applyFont="1" applyFill="1" applyBorder="1" applyAlignment="1">
      <alignment horizontal="center" vertical="center"/>
    </xf>
    <xf numFmtId="0" fontId="153" fillId="39" borderId="74" xfId="2670" applyFont="1" applyFill="1" applyBorder="1" applyAlignment="1">
      <alignment horizontal="left" vertical="center"/>
    </xf>
    <xf numFmtId="0" fontId="153" fillId="39" borderId="70" xfId="2670" applyFont="1" applyFill="1" applyBorder="1" applyAlignment="1">
      <alignment horizontal="center" vertical="center"/>
    </xf>
    <xf numFmtId="0" fontId="153" fillId="39" borderId="76" xfId="2670" applyFont="1" applyFill="1" applyBorder="1" applyAlignment="1">
      <alignment horizontal="left" vertical="center"/>
    </xf>
    <xf numFmtId="0" fontId="153" fillId="39" borderId="77" xfId="2670" applyFont="1" applyFill="1" applyBorder="1" applyAlignment="1">
      <alignment horizontal="center" vertical="center"/>
    </xf>
    <xf numFmtId="167" fontId="135" fillId="40" borderId="73" xfId="2672" applyFont="1" applyFill="1" applyBorder="1" applyAlignment="1" applyProtection="1">
      <alignment horizontal="right" vertical="center" wrapText="1"/>
      <protection locked="0"/>
    </xf>
    <xf numFmtId="167" fontId="135" fillId="40" borderId="75" xfId="2672" applyFont="1" applyFill="1" applyBorder="1" applyAlignment="1" applyProtection="1">
      <alignment horizontal="right" vertical="center"/>
      <protection locked="0"/>
    </xf>
    <xf numFmtId="169" fontId="135" fillId="40" borderId="75" xfId="2672" applyNumberFormat="1" applyFont="1" applyFill="1" applyBorder="1" applyAlignment="1" applyProtection="1">
      <alignment horizontal="right" vertical="center"/>
      <protection locked="0"/>
    </xf>
    <xf numFmtId="169" fontId="135" fillId="40" borderId="78" xfId="2672" applyNumberFormat="1" applyFont="1" applyFill="1" applyBorder="1" applyAlignment="1" applyProtection="1">
      <alignment horizontal="right" vertical="center"/>
      <protection locked="0"/>
    </xf>
    <xf numFmtId="1" fontId="103" fillId="0" borderId="0" xfId="2673" applyNumberFormat="1" applyFont="1" applyAlignment="1">
      <alignment horizontal="center" vertical="center" wrapText="1"/>
    </xf>
    <xf numFmtId="1" fontId="101" fillId="0" borderId="0" xfId="2673" applyNumberFormat="1" applyFont="1" applyAlignment="1">
      <alignment horizontal="center" vertical="center" wrapText="1"/>
    </xf>
    <xf numFmtId="0" fontId="102" fillId="0" borderId="61" xfId="2673" applyFont="1" applyBorder="1" applyAlignment="1">
      <alignment horizontal="center" vertical="center" wrapText="1"/>
    </xf>
    <xf numFmtId="0" fontId="156" fillId="0" borderId="0" xfId="2673" applyFont="1" applyAlignment="1">
      <alignment horizontal="center" vertical="center" wrapText="1"/>
    </xf>
    <xf numFmtId="0" fontId="157" fillId="0" borderId="0" xfId="2673" applyFont="1" applyAlignment="1">
      <alignment vertical="center" wrapText="1"/>
    </xf>
    <xf numFmtId="0" fontId="158" fillId="0" borderId="0" xfId="2673" applyFont="1" applyAlignment="1">
      <alignment vertical="center" wrapText="1"/>
    </xf>
    <xf numFmtId="0" fontId="141" fillId="35" borderId="82" xfId="2673" applyFont="1" applyFill="1" applyBorder="1" applyAlignment="1">
      <alignment vertical="center" wrapText="1"/>
    </xf>
    <xf numFmtId="0" fontId="141" fillId="43" borderId="82" xfId="2673" applyFont="1" applyFill="1" applyBorder="1" applyAlignment="1">
      <alignment vertical="center" wrapText="1"/>
    </xf>
    <xf numFmtId="0" fontId="155" fillId="0" borderId="0" xfId="2673" applyFont="1" applyAlignment="1">
      <alignment vertical="center" wrapText="1"/>
    </xf>
    <xf numFmtId="0" fontId="161" fillId="0" borderId="0" xfId="2673" applyFont="1" applyAlignment="1">
      <alignment horizontal="center" vertical="center" wrapText="1"/>
    </xf>
    <xf numFmtId="1" fontId="162" fillId="0" borderId="0" xfId="2673" applyNumberFormat="1" applyFont="1" applyAlignment="1">
      <alignment horizontal="center" vertical="center" wrapText="1"/>
    </xf>
    <xf numFmtId="0" fontId="102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2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4" fillId="0" borderId="0" xfId="2673" applyNumberFormat="1" applyAlignment="1">
      <alignment vertical="center" wrapText="1"/>
    </xf>
    <xf numFmtId="1" fontId="4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2" fontId="163" fillId="0" borderId="0" xfId="2673" applyNumberFormat="1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6" xfId="2673" applyFont="1" applyFill="1" applyBorder="1" applyAlignment="1">
      <alignment vertical="center" wrapText="1"/>
    </xf>
    <xf numFmtId="0" fontId="102" fillId="0" borderId="63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6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3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0" fillId="0" borderId="21" xfId="2549" applyNumberFormat="1" applyFont="1" applyBorder="1" applyAlignment="1">
      <alignment horizontal="center" vertical="center" wrapText="1"/>
    </xf>
    <xf numFmtId="0" fontId="40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43" fillId="0" borderId="21" xfId="1615" applyFont="1" applyBorder="1" applyAlignment="1">
      <alignment horizontal="left" vertical="center" wrapText="1"/>
    </xf>
    <xf numFmtId="0" fontId="149" fillId="0" borderId="20" xfId="1653" applyFont="1" applyBorder="1" applyAlignment="1">
      <alignment horizontal="center" vertical="center"/>
    </xf>
    <xf numFmtId="0" fontId="150" fillId="0" borderId="21" xfId="1615" applyFont="1" applyBorder="1" applyAlignment="1">
      <alignment horizontal="center" vertical="center"/>
    </xf>
    <xf numFmtId="0" fontId="143" fillId="0" borderId="20" xfId="1615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9" fontId="115" fillId="33" borderId="0" xfId="2542" applyFont="1" applyFill="1" applyAlignment="1">
      <alignment horizontal="center"/>
    </xf>
    <xf numFmtId="9" fontId="111" fillId="33" borderId="0" xfId="2542" applyFont="1" applyFill="1" applyBorder="1" applyAlignment="1">
      <alignment horizontal="center" vertical="center"/>
    </xf>
    <xf numFmtId="0" fontId="116" fillId="0" borderId="0" xfId="1451" applyFont="1"/>
    <xf numFmtId="0" fontId="116" fillId="0" borderId="26" xfId="1451" applyFont="1" applyBorder="1"/>
    <xf numFmtId="0" fontId="116" fillId="0" borderId="36" xfId="1451" applyFont="1" applyBorder="1"/>
    <xf numFmtId="0" fontId="116" fillId="0" borderId="48" xfId="1451" applyFont="1" applyBorder="1"/>
    <xf numFmtId="0" fontId="116" fillId="0" borderId="37" xfId="1451" applyFont="1" applyBorder="1"/>
    <xf numFmtId="0" fontId="116" fillId="0" borderId="28" xfId="1451" applyFont="1" applyBorder="1"/>
    <xf numFmtId="0" fontId="117" fillId="0" borderId="0" xfId="1451" applyFont="1" applyAlignment="1">
      <alignment vertical="center"/>
    </xf>
    <xf numFmtId="0" fontId="168" fillId="0" borderId="0" xfId="1451" applyFont="1"/>
    <xf numFmtId="0" fontId="118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0" fillId="0" borderId="0" xfId="1451" applyFont="1"/>
    <xf numFmtId="0" fontId="121" fillId="0" borderId="0" xfId="1451" applyFont="1"/>
    <xf numFmtId="0" fontId="112" fillId="0" borderId="0" xfId="1451" applyFont="1" applyAlignment="1">
      <alignment vertical="center"/>
    </xf>
    <xf numFmtId="0" fontId="112" fillId="0" borderId="37" xfId="1451" applyFont="1" applyBorder="1" applyAlignment="1">
      <alignment vertical="center"/>
    </xf>
    <xf numFmtId="0" fontId="121" fillId="0" borderId="0" xfId="1451" applyFont="1" applyAlignment="1">
      <alignment horizontal="center"/>
    </xf>
    <xf numFmtId="0" fontId="112" fillId="0" borderId="0" xfId="1451" applyFont="1" applyAlignment="1">
      <alignment horizontal="center" vertical="center"/>
    </xf>
    <xf numFmtId="0" fontId="112" fillId="0" borderId="37" xfId="1451" applyFont="1" applyBorder="1" applyAlignment="1">
      <alignment horizontal="center" vertical="center"/>
    </xf>
    <xf numFmtId="0" fontId="116" fillId="0" borderId="34" xfId="1451" applyFont="1" applyBorder="1"/>
    <xf numFmtId="0" fontId="116" fillId="0" borderId="19" xfId="1451" applyFont="1" applyBorder="1"/>
    <xf numFmtId="0" fontId="112" fillId="0" borderId="19" xfId="1451" applyFont="1" applyBorder="1" applyAlignment="1">
      <alignment vertical="center"/>
    </xf>
    <xf numFmtId="0" fontId="112" fillId="0" borderId="19" xfId="1451" applyFont="1" applyBorder="1" applyAlignment="1">
      <alignment horizontal="center" vertical="center"/>
    </xf>
    <xf numFmtId="0" fontId="112" fillId="0" borderId="31" xfId="1451" applyFont="1" applyBorder="1" applyAlignment="1">
      <alignment vertical="center"/>
    </xf>
    <xf numFmtId="0" fontId="116" fillId="0" borderId="31" xfId="1451" applyFont="1" applyBorder="1"/>
    <xf numFmtId="0" fontId="116" fillId="0" borderId="0" xfId="1451" applyFont="1" applyAlignment="1">
      <alignment horizontal="center" vertical="center"/>
    </xf>
    <xf numFmtId="0" fontId="116" fillId="0" borderId="0" xfId="1451" applyFont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0" fillId="0" borderId="20" xfId="1652" applyFont="1" applyBorder="1" applyAlignment="1">
      <alignment horizontal="center" vertical="center"/>
    </xf>
    <xf numFmtId="0" fontId="6" fillId="0" borderId="21" xfId="1614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6" fillId="0" borderId="21" xfId="1599" applyNumberFormat="1" applyFont="1" applyBorder="1" applyAlignment="1">
      <alignment horizontal="center" vertical="center"/>
    </xf>
    <xf numFmtId="0" fontId="123" fillId="0" borderId="21" xfId="1652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45" fillId="48" borderId="21" xfId="1653" applyFont="1" applyFill="1" applyBorder="1" applyAlignment="1">
      <alignment vertical="center" wrapText="1"/>
    </xf>
    <xf numFmtId="0" fontId="40" fillId="48" borderId="21" xfId="1451" applyFont="1" applyFill="1" applyBorder="1" applyAlignment="1">
      <alignment horizontal="left" vertical="center" wrapText="1"/>
    </xf>
    <xf numFmtId="0" fontId="143" fillId="0" borderId="21" xfId="1451" applyFont="1" applyBorder="1" applyAlignment="1">
      <alignment horizontal="left" vertical="center" wrapText="1"/>
    </xf>
    <xf numFmtId="0" fontId="116" fillId="33" borderId="0" xfId="1451" applyFont="1" applyFill="1" applyAlignment="1">
      <alignment horizontal="center" vertical="center"/>
    </xf>
    <xf numFmtId="0" fontId="116" fillId="33" borderId="0" xfId="1451" applyFont="1" applyFill="1" applyAlignment="1">
      <alignment horizontal="center"/>
    </xf>
    <xf numFmtId="3" fontId="39" fillId="31" borderId="38" xfId="1615" applyNumberFormat="1" applyFont="1" applyFill="1" applyBorder="1" applyAlignment="1">
      <alignment horizontal="center" vertical="center"/>
    </xf>
    <xf numFmtId="3" fontId="39" fillId="31" borderId="65" xfId="1615" applyNumberFormat="1" applyFont="1" applyFill="1" applyBorder="1" applyAlignment="1">
      <alignment horizontal="center" vertical="center"/>
    </xf>
    <xf numFmtId="3" fontId="39" fillId="31" borderId="18" xfId="1615" applyNumberFormat="1" applyFont="1" applyFill="1" applyBorder="1" applyAlignment="1">
      <alignment horizontal="center" vertical="center"/>
    </xf>
    <xf numFmtId="3" fontId="39" fillId="31" borderId="42" xfId="1615" applyNumberFormat="1" applyFont="1" applyFill="1" applyBorder="1" applyAlignment="1">
      <alignment horizontal="center" vertical="center"/>
    </xf>
    <xf numFmtId="3" fontId="39" fillId="31" borderId="43" xfId="1615" applyNumberFormat="1" applyFont="1" applyFill="1" applyBorder="1" applyAlignment="1">
      <alignment horizontal="center" vertical="center"/>
    </xf>
    <xf numFmtId="3" fontId="39" fillId="31" borderId="66" xfId="1615" applyNumberFormat="1" applyFont="1" applyFill="1" applyBorder="1" applyAlignment="1">
      <alignment horizontal="center" vertical="center"/>
    </xf>
    <xf numFmtId="3" fontId="39" fillId="31" borderId="3" xfId="1615" applyNumberFormat="1" applyFont="1" applyFill="1" applyBorder="1" applyAlignment="1">
      <alignment horizontal="center" vertical="center"/>
    </xf>
    <xf numFmtId="0" fontId="92" fillId="0" borderId="0" xfId="1653" applyFont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 wrapText="1"/>
    </xf>
    <xf numFmtId="0" fontId="92" fillId="0" borderId="0" xfId="1652" applyFont="1" applyAlignment="1">
      <alignment horizontal="center" vertical="center"/>
    </xf>
    <xf numFmtId="0" fontId="46" fillId="0" borderId="51" xfId="1614" applyFont="1" applyBorder="1" applyAlignment="1">
      <alignment horizontal="center" vertical="center"/>
    </xf>
    <xf numFmtId="0" fontId="46" fillId="0" borderId="49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center" vertical="center"/>
    </xf>
    <xf numFmtId="0" fontId="46" fillId="0" borderId="33" xfId="1614" applyFont="1" applyBorder="1" applyAlignment="1">
      <alignment horizontal="center" vertical="center"/>
    </xf>
    <xf numFmtId="0" fontId="48" fillId="0" borderId="53" xfId="1614" applyFont="1" applyBorder="1" applyAlignment="1">
      <alignment horizontal="center" vertical="center"/>
    </xf>
    <xf numFmtId="0" fontId="48" fillId="0" borderId="3" xfId="1614" applyFont="1" applyBorder="1" applyAlignment="1">
      <alignment horizontal="center" vertical="center"/>
    </xf>
    <xf numFmtId="0" fontId="46" fillId="0" borderId="52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 wrapText="1"/>
    </xf>
    <xf numFmtId="0" fontId="46" fillId="0" borderId="33" xfId="1614" applyFont="1" applyBorder="1" applyAlignment="1">
      <alignment horizontal="center" vertical="center" wrapText="1"/>
    </xf>
    <xf numFmtId="0" fontId="48" fillId="0" borderId="54" xfId="1614" applyFont="1" applyBorder="1" applyAlignment="1">
      <alignment horizontal="center" vertical="center"/>
    </xf>
    <xf numFmtId="0" fontId="43" fillId="0" borderId="0" xfId="1652" applyFont="1" applyAlignment="1">
      <alignment horizontal="center" vertical="center"/>
    </xf>
    <xf numFmtId="0" fontId="107" fillId="0" borderId="0" xfId="1652" applyAlignment="1">
      <alignment horizontal="center" vertical="center"/>
    </xf>
    <xf numFmtId="0" fontId="48" fillId="0" borderId="39" xfId="1614" applyFont="1" applyBorder="1" applyAlignment="1">
      <alignment horizontal="center" vertical="center"/>
    </xf>
    <xf numFmtId="0" fontId="48" fillId="0" borderId="35" xfId="1652" applyFont="1" applyBorder="1" applyAlignment="1">
      <alignment horizontal="center" vertical="center" wrapText="1"/>
    </xf>
    <xf numFmtId="0" fontId="48" fillId="0" borderId="33" xfId="1652" applyFont="1" applyBorder="1" applyAlignment="1">
      <alignment horizontal="center" vertical="center" wrapText="1"/>
    </xf>
    <xf numFmtId="37" fontId="58" fillId="0" borderId="19" xfId="1614" applyNumberFormat="1" applyFont="1" applyBorder="1" applyAlignment="1">
      <alignment horizontal="center"/>
    </xf>
    <xf numFmtId="0" fontId="58" fillId="0" borderId="26" xfId="1614" applyFont="1" applyBorder="1" applyAlignment="1">
      <alignment horizontal="left" vertical="center"/>
    </xf>
    <xf numFmtId="0" fontId="58" fillId="0" borderId="36" xfId="1614" applyFont="1" applyBorder="1" applyAlignment="1">
      <alignment horizontal="left" vertical="center"/>
    </xf>
    <xf numFmtId="0" fontId="58" fillId="0" borderId="48" xfId="1614" applyFont="1" applyBorder="1" applyAlignment="1">
      <alignment horizontal="left" vertical="center"/>
    </xf>
    <xf numFmtId="0" fontId="58" fillId="0" borderId="28" xfId="1614" applyFont="1" applyBorder="1" applyAlignment="1">
      <alignment horizontal="left" vertical="center"/>
    </xf>
    <xf numFmtId="0" fontId="58" fillId="0" borderId="0" xfId="1614" applyFont="1" applyAlignment="1">
      <alignment horizontal="left" vertical="center"/>
    </xf>
    <xf numFmtId="0" fontId="58" fillId="0" borderId="37" xfId="1614" applyFont="1" applyBorder="1" applyAlignment="1">
      <alignment horizontal="left" vertical="center"/>
    </xf>
    <xf numFmtId="0" fontId="48" fillId="0" borderId="0" xfId="1614" applyFont="1" applyAlignment="1">
      <alignment horizontal="left" vertical="top" wrapText="1"/>
    </xf>
    <xf numFmtId="37" fontId="107" fillId="0" borderId="36" xfId="1614" applyNumberFormat="1" applyBorder="1" applyAlignment="1">
      <alignment horizontal="center"/>
    </xf>
    <xf numFmtId="37" fontId="107" fillId="0" borderId="0" xfId="1614" applyNumberFormat="1" applyAlignment="1">
      <alignment horizontal="center"/>
    </xf>
    <xf numFmtId="169" fontId="39" fillId="0" borderId="3" xfId="714" applyFont="1" applyFill="1" applyBorder="1" applyAlignment="1">
      <alignment horizontal="center" vertical="center" wrapText="1"/>
    </xf>
    <xf numFmtId="0" fontId="50" fillId="0" borderId="0" xfId="1448" applyFont="1" applyAlignment="1">
      <alignment horizontal="center" wrapText="1"/>
    </xf>
    <xf numFmtId="0" fontId="39" fillId="0" borderId="3" xfId="1448" applyFont="1" applyBorder="1" applyAlignment="1">
      <alignment horizontal="center" vertical="center" wrapText="1"/>
    </xf>
    <xf numFmtId="0" fontId="51" fillId="0" borderId="3" xfId="1448" applyFont="1" applyBorder="1" applyAlignment="1">
      <alignment horizontal="center" vertical="center" wrapText="1"/>
    </xf>
    <xf numFmtId="0" fontId="156" fillId="42" borderId="79" xfId="2673" applyFont="1" applyFill="1" applyBorder="1" applyAlignment="1">
      <alignment horizontal="center" vertical="center" wrapText="1"/>
    </xf>
    <xf numFmtId="0" fontId="156" fillId="42" borderId="80" xfId="2673" applyFont="1" applyFill="1" applyBorder="1" applyAlignment="1">
      <alignment horizontal="center" vertical="center" wrapText="1"/>
    </xf>
    <xf numFmtId="0" fontId="156" fillId="42" borderId="81" xfId="2673" applyFont="1" applyFill="1" applyBorder="1" applyAlignment="1">
      <alignment horizontal="center" vertical="center" wrapText="1"/>
    </xf>
    <xf numFmtId="43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43" borderId="61" xfId="2673" applyNumberFormat="1" applyFont="1" applyFill="1" applyBorder="1" applyAlignment="1">
      <alignment horizontal="center" vertical="center" wrapText="1"/>
    </xf>
    <xf numFmtId="2" fontId="129" fillId="43" borderId="83" xfId="2673" applyNumberFormat="1" applyFont="1" applyFill="1" applyBorder="1" applyAlignment="1">
      <alignment horizontal="center" vertical="center" wrapText="1"/>
    </xf>
    <xf numFmtId="0" fontId="159" fillId="0" borderId="50" xfId="2673" applyFont="1" applyBorder="1" applyAlignment="1">
      <alignment horizontal="center" vertical="center" wrapText="1"/>
    </xf>
    <xf numFmtId="0" fontId="159" fillId="0" borderId="58" xfId="2673" applyFont="1" applyBorder="1" applyAlignment="1">
      <alignment horizontal="center" vertical="center" wrapText="1"/>
    </xf>
    <xf numFmtId="0" fontId="159" fillId="44" borderId="3" xfId="2673" applyFont="1" applyFill="1" applyBorder="1" applyAlignment="1">
      <alignment horizontal="center" vertical="center" wrapText="1"/>
    </xf>
    <xf numFmtId="0" fontId="159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9" fontId="129" fillId="35" borderId="63" xfId="2675" applyFont="1" applyFill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4" fillId="0" borderId="84" xfId="2673" applyBorder="1" applyAlignment="1">
      <alignment horizontal="center" vertical="center" wrapText="1"/>
    </xf>
    <xf numFmtId="0" fontId="4" fillId="0" borderId="6" xfId="2673" applyBorder="1" applyAlignment="1">
      <alignment horizontal="center" vertical="center" wrapText="1"/>
    </xf>
    <xf numFmtId="0" fontId="4" fillId="0" borderId="85" xfId="2673" applyBorder="1" applyAlignment="1">
      <alignment horizontal="center" vertical="center" wrapText="1"/>
    </xf>
    <xf numFmtId="9" fontId="163" fillId="0" borderId="0" xfId="2675" applyFont="1" applyFill="1" applyBorder="1" applyAlignment="1">
      <alignment horizontal="center" vertical="center" wrapText="1"/>
    </xf>
    <xf numFmtId="0" fontId="160" fillId="37" borderId="0" xfId="2673" applyFont="1" applyFill="1" applyAlignment="1">
      <alignment horizontal="left" vertical="center" wrapText="1"/>
    </xf>
    <xf numFmtId="43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1" xfId="2673" applyNumberFormat="1" applyFont="1" applyFill="1" applyBorder="1" applyAlignment="1">
      <alignment horizontal="center" vertical="center" wrapText="1"/>
    </xf>
    <xf numFmtId="2" fontId="129" fillId="35" borderId="83" xfId="2673" applyNumberFormat="1" applyFont="1" applyFill="1" applyBorder="1" applyAlignment="1">
      <alignment horizontal="center" vertical="center" wrapText="1"/>
    </xf>
    <xf numFmtId="0" fontId="156" fillId="41" borderId="79" xfId="2673" applyFont="1" applyFill="1" applyBorder="1" applyAlignment="1">
      <alignment horizontal="center" vertical="center" wrapText="1"/>
    </xf>
    <xf numFmtId="0" fontId="156" fillId="41" borderId="80" xfId="2673" applyFont="1" applyFill="1" applyBorder="1" applyAlignment="1">
      <alignment horizontal="center" vertical="center" wrapText="1"/>
    </xf>
    <xf numFmtId="0" fontId="156" fillId="41" borderId="81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43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9" fontId="129" fillId="0" borderId="63" xfId="2675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0" fontId="5" fillId="34" borderId="67" xfId="2670" applyFill="1" applyBorder="1" applyAlignment="1">
      <alignment horizontal="center" vertical="center"/>
    </xf>
    <xf numFmtId="0" fontId="133" fillId="0" borderId="68" xfId="2670" applyFont="1" applyBorder="1" applyAlignment="1">
      <alignment horizontal="left" vertical="center"/>
    </xf>
    <xf numFmtId="0" fontId="108" fillId="38" borderId="3" xfId="1538" applyFill="1" applyBorder="1" applyAlignment="1">
      <alignment horizontal="center" vertical="center"/>
    </xf>
    <xf numFmtId="0" fontId="99" fillId="38" borderId="3" xfId="1538" applyFont="1" applyFill="1" applyBorder="1" applyAlignment="1">
      <alignment horizontal="center" vertical="center" wrapText="1"/>
    </xf>
    <xf numFmtId="0" fontId="45" fillId="0" borderId="3" xfId="1538" applyFont="1" applyBorder="1" applyAlignment="1">
      <alignment horizontal="center"/>
    </xf>
    <xf numFmtId="0" fontId="108" fillId="38" borderId="35" xfId="1538" applyFill="1" applyBorder="1" applyAlignment="1">
      <alignment horizontal="center" vertical="center" wrapText="1"/>
    </xf>
    <xf numFmtId="0" fontId="108" fillId="38" borderId="33" xfId="1538" applyFill="1" applyBorder="1" applyAlignment="1">
      <alignment horizontal="center" vertical="center" wrapText="1"/>
    </xf>
    <xf numFmtId="0" fontId="108" fillId="38" borderId="3" xfId="1538" applyFill="1" applyBorder="1" applyAlignment="1">
      <alignment horizontal="center" vertical="center" wrapText="1"/>
    </xf>
    <xf numFmtId="0" fontId="48" fillId="0" borderId="44" xfId="1538" applyFont="1" applyBorder="1" applyAlignment="1">
      <alignment horizontal="left"/>
    </xf>
    <xf numFmtId="0" fontId="144" fillId="0" borderId="0" xfId="1644" applyFont="1" applyAlignment="1">
      <alignment horizontal="center" vertical="center"/>
    </xf>
    <xf numFmtId="37" fontId="151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5" fillId="0" borderId="0" xfId="1614" applyNumberFormat="1" applyFont="1" applyAlignment="1">
      <alignment horizontal="center"/>
    </xf>
    <xf numFmtId="0" fontId="165" fillId="0" borderId="26" xfId="1614" applyFont="1" applyBorder="1" applyAlignment="1">
      <alignment horizontal="left" vertical="center" wrapText="1"/>
    </xf>
    <xf numFmtId="0" fontId="165" fillId="0" borderId="36" xfId="1614" applyFont="1" applyBorder="1" applyAlignment="1">
      <alignment horizontal="left" vertical="center" wrapText="1"/>
    </xf>
    <xf numFmtId="0" fontId="165" fillId="0" borderId="48" xfId="1614" applyFont="1" applyBorder="1" applyAlignment="1">
      <alignment horizontal="left" vertical="center" wrapText="1"/>
    </xf>
    <xf numFmtId="0" fontId="165" fillId="0" borderId="28" xfId="1614" applyFont="1" applyBorder="1" applyAlignment="1">
      <alignment horizontal="left" vertical="center" wrapText="1"/>
    </xf>
    <xf numFmtId="0" fontId="165" fillId="0" borderId="0" xfId="1614" applyFont="1" applyAlignment="1">
      <alignment horizontal="left" vertical="center" wrapText="1"/>
    </xf>
    <xf numFmtId="0" fontId="165" fillId="0" borderId="37" xfId="1614" applyFont="1" applyBorder="1" applyAlignment="1">
      <alignment horizontal="left" vertical="center" wrapText="1"/>
    </xf>
    <xf numFmtId="0" fontId="150" fillId="0" borderId="0" xfId="1652" applyFont="1" applyAlignment="1">
      <alignment horizontal="center" vertical="center"/>
    </xf>
    <xf numFmtId="0" fontId="145" fillId="0" borderId="0" xfId="1652" applyFont="1" applyAlignment="1">
      <alignment horizontal="center" vertical="center"/>
    </xf>
    <xf numFmtId="0" fontId="149" fillId="35" borderId="53" xfId="1614" applyFont="1" applyFill="1" applyBorder="1" applyAlignment="1">
      <alignment horizontal="center" vertical="center"/>
    </xf>
    <xf numFmtId="0" fontId="149" fillId="35" borderId="54" xfId="1614" applyFont="1" applyFill="1" applyBorder="1" applyAlignment="1">
      <alignment horizontal="center" vertical="center"/>
    </xf>
    <xf numFmtId="0" fontId="149" fillId="35" borderId="35" xfId="1652" applyFont="1" applyFill="1" applyBorder="1" applyAlignment="1">
      <alignment horizontal="center" vertical="center" wrapText="1"/>
    </xf>
    <xf numFmtId="0" fontId="149" fillId="35" borderId="33" xfId="1652" applyFont="1" applyFill="1" applyBorder="1" applyAlignment="1">
      <alignment horizontal="center" vertical="center" wrapText="1"/>
    </xf>
    <xf numFmtId="0" fontId="149" fillId="35" borderId="3" xfId="1614" applyFont="1" applyFill="1" applyBorder="1" applyAlignment="1">
      <alignment horizontal="center" vertical="center"/>
    </xf>
    <xf numFmtId="0" fontId="149" fillId="35" borderId="39" xfId="1614" applyFont="1" applyFill="1" applyBorder="1" applyAlignment="1">
      <alignment horizontal="center" vertical="center"/>
    </xf>
    <xf numFmtId="0" fontId="147" fillId="30" borderId="3" xfId="1614" applyFont="1" applyFill="1" applyBorder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37" fontId="145" fillId="0" borderId="36" xfId="1614" applyNumberFormat="1" applyFont="1" applyBorder="1" applyAlignment="1">
      <alignment horizontal="center"/>
    </xf>
    <xf numFmtId="0" fontId="149" fillId="35" borderId="51" xfId="1614" applyFont="1" applyFill="1" applyBorder="1" applyAlignment="1">
      <alignment horizontal="center" vertical="center"/>
    </xf>
    <xf numFmtId="0" fontId="149" fillId="35" borderId="49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/>
    </xf>
    <xf numFmtId="0" fontId="149" fillId="35" borderId="21" xfId="1614" applyFont="1" applyFill="1" applyBorder="1" applyAlignment="1">
      <alignment horizontal="center" vertical="center"/>
    </xf>
    <xf numFmtId="0" fontId="149" fillId="35" borderId="33" xfId="1614" applyFont="1" applyFill="1" applyBorder="1" applyAlignment="1">
      <alignment horizontal="center" vertical="center"/>
    </xf>
    <xf numFmtId="0" fontId="149" fillId="35" borderId="52" xfId="1614" applyFont="1" applyFill="1" applyBorder="1" applyAlignment="1">
      <alignment horizontal="center" vertical="center" wrapText="1"/>
    </xf>
    <xf numFmtId="0" fontId="149" fillId="35" borderId="21" xfId="1614" applyFont="1" applyFill="1" applyBorder="1" applyAlignment="1">
      <alignment horizontal="center" vertical="center" wrapText="1"/>
    </xf>
    <xf numFmtId="0" fontId="149" fillId="35" borderId="33" xfId="1614" applyFont="1" applyFill="1" applyBorder="1" applyAlignment="1">
      <alignment horizontal="center" vertical="center" wrapText="1"/>
    </xf>
    <xf numFmtId="0" fontId="167" fillId="0" borderId="88" xfId="1451" applyFont="1" applyBorder="1" applyAlignment="1">
      <alignment horizontal="center" vertical="center"/>
    </xf>
    <xf numFmtId="0" fontId="167" fillId="0" borderId="89" xfId="1451" applyFont="1" applyBorder="1" applyAlignment="1">
      <alignment horizontal="center" vertical="center"/>
    </xf>
    <xf numFmtId="0" fontId="167" fillId="0" borderId="90" xfId="1451" applyFont="1" applyBorder="1" applyAlignment="1">
      <alignment horizontal="center" vertical="center"/>
    </xf>
    <xf numFmtId="0" fontId="167" fillId="0" borderId="91" xfId="1451" applyFont="1" applyBorder="1" applyAlignment="1">
      <alignment horizontal="center" vertical="center"/>
    </xf>
    <xf numFmtId="0" fontId="167" fillId="0" borderId="92" xfId="1451" applyFont="1" applyBorder="1" applyAlignment="1">
      <alignment horizontal="center" vertical="center"/>
    </xf>
    <xf numFmtId="0" fontId="167" fillId="0" borderId="93" xfId="1451" applyFont="1" applyBorder="1" applyAlignment="1">
      <alignment horizontal="center" vertical="center"/>
    </xf>
    <xf numFmtId="0" fontId="118" fillId="33" borderId="88" xfId="1451" applyFont="1" applyFill="1" applyBorder="1" applyAlignment="1">
      <alignment horizontal="center" vertical="center"/>
    </xf>
    <xf numFmtId="0" fontId="118" fillId="33" borderId="89" xfId="1451" applyFont="1" applyFill="1" applyBorder="1" applyAlignment="1">
      <alignment horizontal="center" vertical="center"/>
    </xf>
    <xf numFmtId="0" fontId="118" fillId="33" borderId="90" xfId="1451" applyFont="1" applyFill="1" applyBorder="1" applyAlignment="1">
      <alignment horizontal="center" vertical="center"/>
    </xf>
    <xf numFmtId="0" fontId="118" fillId="33" borderId="91" xfId="1451" applyFont="1" applyFill="1" applyBorder="1" applyAlignment="1">
      <alignment horizontal="center" vertical="center"/>
    </xf>
    <xf numFmtId="0" fontId="118" fillId="33" borderId="92" xfId="1451" applyFont="1" applyFill="1" applyBorder="1" applyAlignment="1">
      <alignment horizontal="center" vertical="center"/>
    </xf>
    <xf numFmtId="0" fontId="118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0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23" fillId="0" borderId="20" xfId="1652" applyFont="1" applyBorder="1" applyAlignment="1">
      <alignment horizontal="center" vertical="center"/>
    </xf>
    <xf numFmtId="0" fontId="123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11" fillId="33" borderId="0" xfId="2677" applyFont="1" applyFill="1" applyAlignment="1">
      <alignment horizontal="center"/>
    </xf>
    <xf numFmtId="0" fontId="111" fillId="33" borderId="26" xfId="2677" applyFont="1" applyFill="1" applyBorder="1" applyAlignment="1">
      <alignment horizontal="center"/>
    </xf>
    <xf numFmtId="0" fontId="111" fillId="33" borderId="36" xfId="2677" applyFont="1" applyFill="1" applyBorder="1" applyAlignment="1">
      <alignment horizontal="center"/>
    </xf>
    <xf numFmtId="0" fontId="126" fillId="35" borderId="55" xfId="2677" applyFont="1" applyFill="1" applyBorder="1" applyAlignment="1">
      <alignment horizontal="center" vertical="center"/>
    </xf>
    <xf numFmtId="0" fontId="126" fillId="35" borderId="36" xfId="2677" applyFont="1" applyFill="1" applyBorder="1" applyAlignment="1">
      <alignment horizontal="center" vertical="center"/>
    </xf>
    <xf numFmtId="0" fontId="126" fillId="35" borderId="48" xfId="2677" applyFont="1" applyFill="1" applyBorder="1" applyAlignment="1">
      <alignment horizontal="center" vertical="center"/>
    </xf>
    <xf numFmtId="0" fontId="111" fillId="33" borderId="28" xfId="2677" applyFont="1" applyFill="1" applyBorder="1" applyAlignment="1">
      <alignment horizontal="center"/>
    </xf>
    <xf numFmtId="0" fontId="126" fillId="35" borderId="43" xfId="2677" applyFont="1" applyFill="1" applyBorder="1" applyAlignment="1">
      <alignment horizontal="center" vertical="center"/>
    </xf>
    <xf numFmtId="0" fontId="126" fillId="35" borderId="44" xfId="2677" applyFont="1" applyFill="1" applyBorder="1" applyAlignment="1">
      <alignment horizontal="center" vertical="center"/>
    </xf>
    <xf numFmtId="0" fontId="126" fillId="35" borderId="45" xfId="2677" applyFont="1" applyFill="1" applyBorder="1" applyAlignment="1">
      <alignment horizontal="center" vertical="center"/>
    </xf>
    <xf numFmtId="0" fontId="111" fillId="33" borderId="0" xfId="2677" quotePrefix="1" applyFont="1" applyFill="1" applyAlignment="1">
      <alignment horizontal="center"/>
    </xf>
    <xf numFmtId="0" fontId="112" fillId="33" borderId="18" xfId="2677" applyFont="1" applyFill="1" applyBorder="1" applyAlignment="1">
      <alignment horizontal="left"/>
    </xf>
    <xf numFmtId="0" fontId="111" fillId="33" borderId="37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0" fontId="131" fillId="33" borderId="0" xfId="2677" applyFont="1" applyFill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applyFont="1" applyFill="1" applyAlignment="1">
      <alignment horizontal="center"/>
    </xf>
    <xf numFmtId="0" fontId="111" fillId="33" borderId="38" xfId="2677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/>
    </xf>
    <xf numFmtId="0" fontId="111" fillId="33" borderId="57" xfId="2677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18" xfId="2677" applyFont="1" applyFill="1" applyBorder="1" applyAlignment="1">
      <alignment horizontal="left"/>
    </xf>
    <xf numFmtId="0" fontId="112" fillId="33" borderId="0" xfId="2677" applyFont="1" applyFill="1" applyAlignment="1">
      <alignment horizontal="left"/>
    </xf>
    <xf numFmtId="0" fontId="112" fillId="33" borderId="37" xfId="2677" applyFont="1" applyFill="1" applyBorder="1" applyAlignment="1">
      <alignment horizontal="left"/>
    </xf>
    <xf numFmtId="0" fontId="127" fillId="33" borderId="50" xfId="2677" applyFont="1" applyFill="1" applyBorder="1" applyAlignment="1">
      <alignment horizontal="center" vertical="center"/>
    </xf>
    <xf numFmtId="0" fontId="127" fillId="33" borderId="7" xfId="2677" applyFont="1" applyFill="1" applyBorder="1" applyAlignment="1">
      <alignment horizontal="center" vertical="center"/>
    </xf>
    <xf numFmtId="0" fontId="127" fillId="33" borderId="41" xfId="2677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center"/>
    </xf>
    <xf numFmtId="0" fontId="112" fillId="33" borderId="58" xfId="2677" applyFont="1" applyFill="1" applyBorder="1" applyAlignment="1">
      <alignment horizontal="center" vertical="center"/>
    </xf>
    <xf numFmtId="0" fontId="112" fillId="33" borderId="0" xfId="2677" applyFont="1" applyFill="1" applyAlignment="1">
      <alignment horizontal="center"/>
    </xf>
    <xf numFmtId="49" fontId="88" fillId="33" borderId="102" xfId="2677" applyNumberFormat="1" applyFont="1" applyFill="1" applyBorder="1" applyAlignment="1">
      <alignment horizontal="left" vertical="center"/>
    </xf>
    <xf numFmtId="49" fontId="88" fillId="33" borderId="40" xfId="2677" applyNumberFormat="1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center" vertical="center"/>
    </xf>
    <xf numFmtId="0" fontId="88" fillId="33" borderId="47" xfId="2677" applyFont="1" applyFill="1" applyBorder="1" applyAlignment="1">
      <alignment horizontal="center" vertical="center"/>
    </xf>
    <xf numFmtId="49" fontId="170" fillId="33" borderId="102" xfId="2677" applyNumberFormat="1" applyFont="1" applyFill="1" applyBorder="1" applyAlignment="1">
      <alignment horizontal="left" vertical="center"/>
    </xf>
    <xf numFmtId="49" fontId="170" fillId="33" borderId="40" xfId="2677" applyNumberFormat="1" applyFont="1" applyFill="1" applyBorder="1" applyAlignment="1">
      <alignment horizontal="left" vertical="center"/>
    </xf>
    <xf numFmtId="0" fontId="111" fillId="33" borderId="3" xfId="2677" applyFont="1" applyFill="1" applyBorder="1" applyAlignment="1">
      <alignment horizontal="center" vertical="center"/>
    </xf>
    <xf numFmtId="0" fontId="111" fillId="33" borderId="39" xfId="2677" applyFont="1" applyFill="1" applyBorder="1" applyAlignment="1">
      <alignment horizontal="center" vertical="center"/>
    </xf>
    <xf numFmtId="49" fontId="111" fillId="33" borderId="50" xfId="2677" applyNumberFormat="1" applyFont="1" applyFill="1" applyBorder="1" applyAlignment="1">
      <alignment horizontal="left" vertical="center"/>
    </xf>
    <xf numFmtId="49" fontId="111" fillId="33" borderId="41" xfId="2677" applyNumberFormat="1" applyFont="1" applyFill="1" applyBorder="1" applyAlignment="1">
      <alignment horizontal="left" vertical="center"/>
    </xf>
    <xf numFmtId="0" fontId="170" fillId="33" borderId="59" xfId="2677" applyFont="1" applyFill="1" applyBorder="1" applyAlignment="1">
      <alignment horizontal="left" vertical="center"/>
    </xf>
    <xf numFmtId="0" fontId="170" fillId="33" borderId="60" xfId="2677" applyFont="1" applyFill="1" applyBorder="1" applyAlignment="1">
      <alignment horizontal="left" vertical="center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114" fillId="33" borderId="0" xfId="2677" applyFont="1" applyFill="1" applyAlignment="1">
      <alignment horizontal="center"/>
    </xf>
    <xf numFmtId="0" fontId="88" fillId="33" borderId="59" xfId="2677" applyFont="1" applyFill="1" applyBorder="1" applyAlignment="1">
      <alignment horizontal="left" vertical="center"/>
    </xf>
    <xf numFmtId="0" fontId="88" fillId="33" borderId="60" xfId="2677" applyFont="1" applyFill="1" applyBorder="1" applyAlignment="1">
      <alignment horizontal="left" vertical="center"/>
    </xf>
    <xf numFmtId="0" fontId="88" fillId="33" borderId="102" xfId="2677" applyFont="1" applyFill="1" applyBorder="1" applyAlignment="1">
      <alignment horizontal="left" vertical="center"/>
    </xf>
    <xf numFmtId="0" fontId="88" fillId="33" borderId="40" xfId="2677" applyFont="1" applyFill="1" applyBorder="1" applyAlignment="1">
      <alignment horizontal="left" vertical="center"/>
    </xf>
    <xf numFmtId="0" fontId="88" fillId="33" borderId="69" xfId="2677" applyFont="1" applyFill="1" applyBorder="1" applyAlignment="1">
      <alignment horizontal="left" vertical="center"/>
    </xf>
    <xf numFmtId="49" fontId="111" fillId="33" borderId="50" xfId="2677" applyNumberFormat="1" applyFont="1" applyFill="1" applyBorder="1" applyAlignment="1">
      <alignment vertical="center"/>
    </xf>
    <xf numFmtId="49" fontId="111" fillId="33" borderId="41" xfId="2677" applyNumberFormat="1" applyFont="1" applyFill="1" applyBorder="1" applyAlignment="1">
      <alignment vertical="center"/>
    </xf>
    <xf numFmtId="0" fontId="111" fillId="33" borderId="39" xfId="2677" applyFont="1" applyFill="1" applyBorder="1" applyAlignment="1">
      <alignment horizontal="center" vertical="top" wrapText="1"/>
    </xf>
    <xf numFmtId="0" fontId="169" fillId="33" borderId="59" xfId="2677" applyFont="1" applyFill="1" applyBorder="1" applyAlignment="1">
      <alignment horizontal="left" vertical="center"/>
    </xf>
    <xf numFmtId="0" fontId="169" fillId="33" borderId="69" xfId="2677" applyFont="1" applyFill="1" applyBorder="1" applyAlignment="1">
      <alignment horizontal="left" vertical="center"/>
    </xf>
    <xf numFmtId="0" fontId="88" fillId="33" borderId="98" xfId="2677" applyFont="1" applyFill="1" applyBorder="1" applyAlignment="1">
      <alignment horizontal="center" vertical="center"/>
    </xf>
    <xf numFmtId="49" fontId="111" fillId="33" borderId="50" xfId="2677" applyNumberFormat="1" applyFont="1" applyFill="1" applyBorder="1" applyAlignment="1">
      <alignment vertical="top" wrapText="1"/>
    </xf>
    <xf numFmtId="49" fontId="111" fillId="33" borderId="41" xfId="2677" applyNumberFormat="1" applyFont="1" applyFill="1" applyBorder="1" applyAlignment="1">
      <alignment vertical="top" wrapText="1"/>
    </xf>
    <xf numFmtId="0" fontId="111" fillId="33" borderId="7" xfId="2677" applyFont="1" applyFill="1" applyBorder="1" applyAlignment="1">
      <alignment vertical="top" wrapText="1"/>
    </xf>
    <xf numFmtId="0" fontId="111" fillId="33" borderId="41" xfId="2677" applyFont="1" applyFill="1" applyBorder="1" applyAlignment="1">
      <alignment vertical="top" wrapText="1"/>
    </xf>
    <xf numFmtId="0" fontId="169" fillId="33" borderId="101" xfId="2677" applyFont="1" applyFill="1" applyBorder="1" applyAlignment="1">
      <alignment horizontal="left" vertical="center"/>
    </xf>
    <xf numFmtId="0" fontId="169" fillId="33" borderId="100" xfId="2677" applyFont="1" applyFill="1" applyBorder="1" applyAlignment="1">
      <alignment horizontal="left" vertical="center"/>
    </xf>
    <xf numFmtId="0" fontId="169" fillId="33" borderId="99" xfId="2677" applyFont="1" applyFill="1" applyBorder="1" applyAlignment="1">
      <alignment horizontal="center" vertical="center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1" fillId="33" borderId="3" xfId="2677" applyFont="1" applyFill="1" applyBorder="1" applyAlignment="1">
      <alignment vertical="top" wrapText="1"/>
    </xf>
    <xf numFmtId="0" fontId="111" fillId="33" borderId="39" xfId="2677" applyFont="1" applyFill="1" applyBorder="1" applyAlignment="1">
      <alignment vertical="top" wrapText="1"/>
    </xf>
    <xf numFmtId="0" fontId="115" fillId="33" borderId="97" xfId="2677" applyFont="1" applyFill="1" applyBorder="1" applyAlignment="1">
      <alignment horizontal="center" vertical="center" wrapText="1"/>
    </xf>
    <xf numFmtId="0" fontId="115" fillId="33" borderId="96" xfId="2677" applyFont="1" applyFill="1" applyBorder="1" applyAlignment="1">
      <alignment horizontal="center" vertical="center" wrapText="1"/>
    </xf>
    <xf numFmtId="0" fontId="115" fillId="33" borderId="95" xfId="2677" applyFont="1" applyFill="1" applyBorder="1" applyAlignment="1">
      <alignment horizontal="center" vertical="top" wrapText="1"/>
    </xf>
    <xf numFmtId="0" fontId="115" fillId="33" borderId="94" xfId="2677" applyFont="1" applyFill="1" applyBorder="1" applyAlignment="1">
      <alignment horizontal="center" vertical="top" wrapText="1"/>
    </xf>
    <xf numFmtId="0" fontId="111" fillId="33" borderId="7" xfId="2677" applyFont="1" applyFill="1" applyBorder="1" applyAlignment="1">
      <alignment horizontal="center" vertical="top" wrapText="1"/>
    </xf>
    <xf numFmtId="0" fontId="111" fillId="33" borderId="41" xfId="2677" applyFont="1" applyFill="1" applyBorder="1" applyAlignment="1">
      <alignment horizontal="center" vertical="top" wrapText="1"/>
    </xf>
    <xf numFmtId="0" fontId="112" fillId="33" borderId="38" xfId="2677" applyFont="1" applyFill="1" applyBorder="1" applyAlignment="1">
      <alignment horizontal="left" vertical="top" wrapText="1"/>
    </xf>
    <xf numFmtId="0" fontId="112" fillId="33" borderId="56" xfId="2677" applyFont="1" applyFill="1" applyBorder="1" applyAlignment="1">
      <alignment horizontal="left" vertical="top" wrapText="1"/>
    </xf>
    <xf numFmtId="0" fontId="112" fillId="33" borderId="57" xfId="2677" applyFont="1" applyFill="1" applyBorder="1" applyAlignment="1">
      <alignment horizontal="left" vertical="top" wrapText="1"/>
    </xf>
    <xf numFmtId="0" fontId="111" fillId="33" borderId="42" xfId="2677" applyFont="1" applyFill="1" applyBorder="1" applyAlignment="1">
      <alignment horizontal="center"/>
    </xf>
    <xf numFmtId="0" fontId="112" fillId="33" borderId="43" xfId="2677" applyFont="1" applyFill="1" applyBorder="1" applyAlignment="1">
      <alignment horizontal="left" vertical="top" wrapText="1"/>
    </xf>
    <xf numFmtId="0" fontId="112" fillId="33" borderId="44" xfId="2677" applyFont="1" applyFill="1" applyBorder="1" applyAlignment="1">
      <alignment horizontal="left" vertical="top" wrapText="1"/>
    </xf>
    <xf numFmtId="0" fontId="112" fillId="33" borderId="45" xfId="2677" applyFont="1" applyFill="1" applyBorder="1" applyAlignment="1">
      <alignment horizontal="left" vertical="top" wrapText="1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1" fillId="33" borderId="7" xfId="2677" applyFont="1" applyFill="1" applyBorder="1" applyAlignment="1">
      <alignment horizontal="center"/>
    </xf>
    <xf numFmtId="0" fontId="111" fillId="33" borderId="41" xfId="2677" applyFont="1" applyFill="1" applyBorder="1" applyAlignment="1">
      <alignment horizontal="center"/>
    </xf>
    <xf numFmtId="0" fontId="111" fillId="33" borderId="39" xfId="2677" applyFont="1" applyFill="1" applyBorder="1" applyAlignment="1">
      <alignment horizontal="center"/>
    </xf>
    <xf numFmtId="15" fontId="111" fillId="33" borderId="3" xfId="2677" applyNumberFormat="1" applyFont="1" applyFill="1" applyBorder="1" applyAlignment="1">
      <alignment horizontal="center"/>
    </xf>
    <xf numFmtId="20" fontId="111" fillId="33" borderId="39" xfId="2677" applyNumberFormat="1" applyFont="1" applyFill="1" applyBorder="1" applyAlignment="1">
      <alignment horizontal="center"/>
    </xf>
    <xf numFmtId="0" fontId="111" fillId="33" borderId="56" xfId="2677" applyFont="1" applyFill="1" applyBorder="1" applyAlignment="1">
      <alignment horizontal="center" vertical="center"/>
    </xf>
    <xf numFmtId="0" fontId="111" fillId="33" borderId="57" xfId="2677" applyFont="1" applyFill="1" applyBorder="1" applyAlignment="1">
      <alignment horizontal="center" vertical="center"/>
    </xf>
    <xf numFmtId="0" fontId="116" fillId="33" borderId="0" xfId="2677" applyFont="1" applyFill="1" applyAlignment="1">
      <alignment horizontal="center" vertical="center" wrapText="1"/>
    </xf>
    <xf numFmtId="0" fontId="116" fillId="33" borderId="37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left"/>
    </xf>
    <xf numFmtId="0" fontId="111" fillId="33" borderId="42" xfId="2677" applyFont="1" applyFill="1" applyBorder="1" applyAlignment="1">
      <alignment horizontal="center" vertical="center" wrapText="1"/>
    </xf>
    <xf numFmtId="0" fontId="111" fillId="33" borderId="0" xfId="2677" applyFont="1" applyFill="1" applyAlignment="1">
      <alignment horizontal="center" vertical="center"/>
    </xf>
    <xf numFmtId="0" fontId="116" fillId="33" borderId="44" xfId="2677" applyFont="1" applyFill="1" applyBorder="1" applyAlignment="1">
      <alignment horizontal="center" vertical="center" wrapText="1"/>
    </xf>
    <xf numFmtId="0" fontId="116" fillId="33" borderId="45" xfId="2677" applyFont="1" applyFill="1" applyBorder="1" applyAlignment="1">
      <alignment horizontal="center" vertical="center" wrapText="1"/>
    </xf>
    <xf numFmtId="0" fontId="115" fillId="33" borderId="0" xfId="2677" applyFont="1" applyFill="1" applyAlignment="1">
      <alignment horizontal="center" vertical="center"/>
    </xf>
    <xf numFmtId="0" fontId="111" fillId="33" borderId="50" xfId="2677" applyFont="1" applyFill="1" applyBorder="1" applyAlignment="1">
      <alignment horizontal="center"/>
    </xf>
    <xf numFmtId="0" fontId="115" fillId="33" borderId="34" xfId="2677" applyFont="1" applyFill="1" applyBorder="1" applyAlignment="1">
      <alignment horizontal="center"/>
    </xf>
    <xf numFmtId="0" fontId="115" fillId="33" borderId="19" xfId="2677" applyFont="1" applyFill="1" applyBorder="1" applyAlignment="1">
      <alignment horizontal="center"/>
    </xf>
    <xf numFmtId="0" fontId="111" fillId="33" borderId="19" xfId="2677" applyFont="1" applyFill="1" applyBorder="1" applyAlignment="1">
      <alignment horizontal="center"/>
    </xf>
    <xf numFmtId="0" fontId="111" fillId="33" borderId="46" xfId="2677" applyFont="1" applyFill="1" applyBorder="1" applyAlignment="1">
      <alignment horizontal="center"/>
    </xf>
    <xf numFmtId="0" fontId="111" fillId="33" borderId="87" xfId="2677" applyFont="1" applyFill="1" applyBorder="1" applyAlignment="1">
      <alignment horizontal="center"/>
    </xf>
    <xf numFmtId="0" fontId="111" fillId="33" borderId="62" xfId="2677" applyFont="1" applyFill="1" applyBorder="1" applyAlignment="1">
      <alignment horizontal="center"/>
    </xf>
    <xf numFmtId="0" fontId="111" fillId="33" borderId="63" xfId="2677" applyFont="1" applyFill="1" applyBorder="1" applyAlignment="1">
      <alignment horizontal="center"/>
    </xf>
    <xf numFmtId="0" fontId="111" fillId="33" borderId="64" xfId="2677" applyFont="1" applyFill="1" applyBorder="1" applyAlignment="1">
      <alignment horizont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0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1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91440</xdr:colOff>
      <xdr:row>13</xdr:row>
      <xdr:rowOff>70483</xdr:rowOff>
    </xdr:from>
    <xdr:to>
      <xdr:col>13</xdr:col>
      <xdr:colOff>342900</xdr:colOff>
      <xdr:row>22</xdr:row>
      <xdr:rowOff>131444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367E8C6-4EBA-42FC-BA65-9A65B5A02676}"/>
            </a:ext>
          </a:extLst>
        </xdr:cNvPr>
        <xdr:cNvSpPr/>
      </xdr:nvSpPr>
      <xdr:spPr>
        <a:xfrm>
          <a:off x="4206240" y="2080258"/>
          <a:ext cx="632460" cy="143256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181929</xdr:colOff>
      <xdr:row>13</xdr:row>
      <xdr:rowOff>26671</xdr:rowOff>
    </xdr:from>
    <xdr:to>
      <xdr:col>15</xdr:col>
      <xdr:colOff>326481</xdr:colOff>
      <xdr:row>14</xdr:row>
      <xdr:rowOff>23104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449668" y="2014497"/>
          <a:ext cx="14455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154305</xdr:colOff>
      <xdr:row>13</xdr:row>
      <xdr:rowOff>40004</xdr:rowOff>
    </xdr:from>
    <xdr:to>
      <xdr:col>11</xdr:col>
      <xdr:colOff>298857</xdr:colOff>
      <xdr:row>14</xdr:row>
      <xdr:rowOff>36437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898044" y="2027830"/>
          <a:ext cx="144552" cy="14552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308229</xdr:colOff>
      <xdr:row>17</xdr:row>
      <xdr:rowOff>28574</xdr:rowOff>
    </xdr:from>
    <xdr:to>
      <xdr:col>15</xdr:col>
      <xdr:colOff>377571</xdr:colOff>
      <xdr:row>22</xdr:row>
      <xdr:rowOff>137160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784407" y="2667571"/>
          <a:ext cx="87058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277688</xdr:colOff>
      <xdr:row>13</xdr:row>
      <xdr:rowOff>47072</xdr:rowOff>
    </xdr:from>
    <xdr:to>
      <xdr:col>15</xdr:col>
      <xdr:colOff>203098</xdr:colOff>
      <xdr:row>13</xdr:row>
      <xdr:rowOff>60405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33153439-9A55-41EF-A51A-F7A4258EA777}"/>
            </a:ext>
          </a:extLst>
        </xdr:cNvPr>
        <xdr:cNvCxnSpPr>
          <a:cxnSpLocks/>
          <a:stCxn id="186" idx="7"/>
          <a:endCxn id="139" idx="1"/>
        </xdr:cNvCxnSpPr>
      </xdr:nvCxnSpPr>
      <xdr:spPr bwMode="auto">
        <a:xfrm flipV="1">
          <a:off x="4011488" y="2056847"/>
          <a:ext cx="1449410" cy="13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277688</xdr:colOff>
      <xdr:row>14</xdr:row>
      <xdr:rowOff>2703</xdr:rowOff>
    </xdr:from>
    <xdr:to>
      <xdr:col>15</xdr:col>
      <xdr:colOff>203098</xdr:colOff>
      <xdr:row>14</xdr:row>
      <xdr:rowOff>16036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  <a:stCxn id="186" idx="5"/>
          <a:endCxn id="139" idx="3"/>
        </xdr:cNvCxnSpPr>
      </xdr:nvCxnSpPr>
      <xdr:spPr bwMode="auto">
        <a:xfrm flipV="1">
          <a:off x="4011488" y="2164878"/>
          <a:ext cx="1449410" cy="13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85725</xdr:colOff>
      <xdr:row>16</xdr:row>
      <xdr:rowOff>51435</xdr:rowOff>
    </xdr:from>
    <xdr:to>
      <xdr:col>17</xdr:col>
      <xdr:colOff>230277</xdr:colOff>
      <xdr:row>17</xdr:row>
      <xdr:rowOff>47866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6115464" y="2486522"/>
          <a:ext cx="144552" cy="145518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91440</xdr:colOff>
      <xdr:row>14</xdr:row>
      <xdr:rowOff>11430</xdr:rowOff>
    </xdr:from>
    <xdr:to>
      <xdr:col>11</xdr:col>
      <xdr:colOff>175474</xdr:colOff>
      <xdr:row>14</xdr:row>
      <xdr:rowOff>16036</xdr:rowOff>
    </xdr:to>
    <xdr:cxnSp macro="">
      <xdr:nvCxnSpPr>
        <xdr:cNvPr id="196" name="Straight Connector 139">
          <a:extLst>
            <a:ext uri="{FF2B5EF4-FFF2-40B4-BE49-F238E27FC236}">
              <a16:creationId xmlns:a16="http://schemas.microsoft.com/office/drawing/2014/main" id="{A14C62F0-2CB1-44D5-854D-80FD8B393553}"/>
            </a:ext>
          </a:extLst>
        </xdr:cNvPr>
        <xdr:cNvCxnSpPr>
          <a:cxnSpLocks/>
          <a:endCxn id="186" idx="3"/>
        </xdr:cNvCxnSpPr>
      </xdr:nvCxnSpPr>
      <xdr:spPr bwMode="auto">
        <a:xfrm>
          <a:off x="3063240" y="2173605"/>
          <a:ext cx="846034" cy="46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108585</xdr:colOff>
      <xdr:row>13</xdr:row>
      <xdr:rowOff>45719</xdr:rowOff>
    </xdr:from>
    <xdr:to>
      <xdr:col>11</xdr:col>
      <xdr:colOff>175474</xdr:colOff>
      <xdr:row>13</xdr:row>
      <xdr:rowOff>60405</xdr:rowOff>
    </xdr:to>
    <xdr:cxnSp macro="">
      <xdr:nvCxnSpPr>
        <xdr:cNvPr id="197" name="Straight Connector 139">
          <a:extLst>
            <a:ext uri="{FF2B5EF4-FFF2-40B4-BE49-F238E27FC236}">
              <a16:creationId xmlns:a16="http://schemas.microsoft.com/office/drawing/2014/main" id="{A869A449-311B-43A6-A901-D1071AB384BD}"/>
            </a:ext>
          </a:extLst>
        </xdr:cNvPr>
        <xdr:cNvCxnSpPr>
          <a:cxnSpLocks/>
          <a:endCxn id="186" idx="1"/>
        </xdr:cNvCxnSpPr>
      </xdr:nvCxnSpPr>
      <xdr:spPr bwMode="auto">
        <a:xfrm>
          <a:off x="3080385" y="2055494"/>
          <a:ext cx="828889" cy="1468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285750</xdr:colOff>
      <xdr:row>13</xdr:row>
      <xdr:rowOff>57149</xdr:rowOff>
    </xdr:from>
    <xdr:to>
      <xdr:col>17</xdr:col>
      <xdr:colOff>106894</xdr:colOff>
      <xdr:row>16</xdr:row>
      <xdr:rowOff>71836</xdr:rowOff>
    </xdr:to>
    <xdr:cxnSp macro="">
      <xdr:nvCxnSpPr>
        <xdr:cNvPr id="198" name="Straight Connector 139">
          <a:extLst>
            <a:ext uri="{FF2B5EF4-FFF2-40B4-BE49-F238E27FC236}">
              <a16:creationId xmlns:a16="http://schemas.microsoft.com/office/drawing/2014/main" id="{BBB57418-2736-446B-9AB5-180F6E11B600}"/>
            </a:ext>
          </a:extLst>
        </xdr:cNvPr>
        <xdr:cNvCxnSpPr>
          <a:cxnSpLocks/>
          <a:endCxn id="193" idx="1"/>
        </xdr:cNvCxnSpPr>
      </xdr:nvCxnSpPr>
      <xdr:spPr bwMode="auto">
        <a:xfrm>
          <a:off x="5543550" y="2066924"/>
          <a:ext cx="583144" cy="4718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254205</xdr:colOff>
      <xdr:row>14</xdr:row>
      <xdr:rowOff>23104</xdr:rowOff>
    </xdr:from>
    <xdr:to>
      <xdr:col>17</xdr:col>
      <xdr:colOff>106894</xdr:colOff>
      <xdr:row>17</xdr:row>
      <xdr:rowOff>27465</xdr:rowOff>
    </xdr:to>
    <xdr:cxnSp macro="">
      <xdr:nvCxnSpPr>
        <xdr:cNvPr id="199" name="Straight Connector 139">
          <a:extLst>
            <a:ext uri="{FF2B5EF4-FFF2-40B4-BE49-F238E27FC236}">
              <a16:creationId xmlns:a16="http://schemas.microsoft.com/office/drawing/2014/main" id="{91977968-7F47-4ED3-B896-A83804DEBB64}"/>
            </a:ext>
          </a:extLst>
        </xdr:cNvPr>
        <xdr:cNvCxnSpPr>
          <a:cxnSpLocks/>
          <a:stCxn id="139" idx="4"/>
          <a:endCxn id="193" idx="3"/>
        </xdr:cNvCxnSpPr>
      </xdr:nvCxnSpPr>
      <xdr:spPr bwMode="auto">
        <a:xfrm>
          <a:off x="5512005" y="2185279"/>
          <a:ext cx="614689" cy="46156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158001</xdr:colOff>
      <xdr:row>17</xdr:row>
      <xdr:rowOff>47866</xdr:rowOff>
    </xdr:from>
    <xdr:to>
      <xdr:col>19</xdr:col>
      <xdr:colOff>268605</xdr:colOff>
      <xdr:row>17</xdr:row>
      <xdr:rowOff>51434</xdr:rowOff>
    </xdr:to>
    <xdr:cxnSp macro="">
      <xdr:nvCxnSpPr>
        <xdr:cNvPr id="200" name="Straight Connector 139">
          <a:extLst>
            <a:ext uri="{FF2B5EF4-FFF2-40B4-BE49-F238E27FC236}">
              <a16:creationId xmlns:a16="http://schemas.microsoft.com/office/drawing/2014/main" id="{E6C47B7C-CDE6-4DF9-AEA1-647DDAF4D86C}"/>
            </a:ext>
          </a:extLst>
        </xdr:cNvPr>
        <xdr:cNvCxnSpPr>
          <a:cxnSpLocks/>
          <a:stCxn id="193" idx="4"/>
        </xdr:cNvCxnSpPr>
      </xdr:nvCxnSpPr>
      <xdr:spPr bwMode="auto">
        <a:xfrm>
          <a:off x="6177801" y="2667241"/>
          <a:ext cx="872604" cy="356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209108</xdr:colOff>
      <xdr:row>16</xdr:row>
      <xdr:rowOff>71836</xdr:rowOff>
    </xdr:from>
    <xdr:to>
      <xdr:col>19</xdr:col>
      <xdr:colOff>234315</xdr:colOff>
      <xdr:row>16</xdr:row>
      <xdr:rowOff>74295</xdr:rowOff>
    </xdr:to>
    <xdr:cxnSp macro="">
      <xdr:nvCxnSpPr>
        <xdr:cNvPr id="201" name="Straight Connector 139">
          <a:extLst>
            <a:ext uri="{FF2B5EF4-FFF2-40B4-BE49-F238E27FC236}">
              <a16:creationId xmlns:a16="http://schemas.microsoft.com/office/drawing/2014/main" id="{BB9E4040-9FB7-4AAA-8059-4B10DA06C292}"/>
            </a:ext>
          </a:extLst>
        </xdr:cNvPr>
        <xdr:cNvCxnSpPr>
          <a:cxnSpLocks/>
          <a:stCxn id="193" idx="7"/>
        </xdr:cNvCxnSpPr>
      </xdr:nvCxnSpPr>
      <xdr:spPr bwMode="auto">
        <a:xfrm>
          <a:off x="6228908" y="2538811"/>
          <a:ext cx="787207" cy="245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194310</xdr:colOff>
      <xdr:row>17</xdr:row>
      <xdr:rowOff>45720</xdr:rowOff>
    </xdr:from>
    <xdr:to>
      <xdr:col>15</xdr:col>
      <xdr:colOff>360045</xdr:colOff>
      <xdr:row>18</xdr:row>
      <xdr:rowOff>45720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452110" y="2665095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15</xdr:col>
      <xdr:colOff>194310</xdr:colOff>
      <xdr:row>14</xdr:row>
      <xdr:rowOff>2703</xdr:rowOff>
    </xdr:from>
    <xdr:to>
      <xdr:col>15</xdr:col>
      <xdr:colOff>203098</xdr:colOff>
      <xdr:row>17</xdr:row>
      <xdr:rowOff>117157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02" idx="1"/>
          <a:endCxn id="139" idx="3"/>
        </xdr:cNvCxnSpPr>
      </xdr:nvCxnSpPr>
      <xdr:spPr bwMode="auto">
        <a:xfrm flipV="1">
          <a:off x="5452110" y="2164878"/>
          <a:ext cx="8788" cy="57165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380048</xdr:colOff>
      <xdr:row>13</xdr:row>
      <xdr:rowOff>8573</xdr:rowOff>
    </xdr:from>
    <xdr:to>
      <xdr:col>16</xdr:col>
      <xdr:colOff>230051</xdr:colOff>
      <xdr:row>13</xdr:row>
      <xdr:rowOff>93764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5647787" y="1996399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16</xdr:col>
      <xdr:colOff>184785</xdr:colOff>
      <xdr:row>12</xdr:row>
      <xdr:rowOff>100966</xdr:rowOff>
    </xdr:from>
    <xdr:to>
      <xdr:col>18</xdr:col>
      <xdr:colOff>204195</xdr:colOff>
      <xdr:row>13</xdr:row>
      <xdr:rowOff>125835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5823585" y="1948816"/>
          <a:ext cx="781410" cy="186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262891</xdr:colOff>
      <xdr:row>23</xdr:row>
      <xdr:rowOff>114299</xdr:rowOff>
    </xdr:from>
    <xdr:to>
      <xdr:col>16</xdr:col>
      <xdr:colOff>251461</xdr:colOff>
      <xdr:row>32</xdr:row>
      <xdr:rowOff>74543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4758691" y="3648074"/>
          <a:ext cx="1131570" cy="13223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/238 PWI-06-236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C8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CE 2-2 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331470</xdr:colOff>
      <xdr:row>23</xdr:row>
      <xdr:rowOff>125729</xdr:rowOff>
    </xdr:from>
    <xdr:to>
      <xdr:col>19</xdr:col>
      <xdr:colOff>320040</xdr:colOff>
      <xdr:row>28</xdr:row>
      <xdr:rowOff>11430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970270" y="3659504"/>
          <a:ext cx="1131570" cy="647701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237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PWI-06-235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DC-CC1-AH </a:t>
          </a: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CM2-12 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131445</xdr:colOff>
      <xdr:row>23</xdr:row>
      <xdr:rowOff>62865</xdr:rowOff>
    </xdr:from>
    <xdr:to>
      <xdr:col>13</xdr:col>
      <xdr:colOff>120015</xdr:colOff>
      <xdr:row>27</xdr:row>
      <xdr:rowOff>91440</xdr:rowOff>
    </xdr:to>
    <xdr:sp macro="" textlink="">
      <xdr:nvSpPr>
        <xdr:cNvPr id="211" name="TextBox 157">
          <a:extLst>
            <a:ext uri="{FF2B5EF4-FFF2-40B4-BE49-F238E27FC236}">
              <a16:creationId xmlns:a16="http://schemas.microsoft.com/office/drawing/2014/main" id="{308404BD-377E-4DBD-927A-99B4B370D52C}"/>
            </a:ext>
          </a:extLst>
        </xdr:cNvPr>
        <xdr:cNvSpPr txBox="1"/>
      </xdr:nvSpPr>
      <xdr:spPr>
        <a:xfrm>
          <a:off x="3484245" y="3596640"/>
          <a:ext cx="1131570" cy="6381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239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PWI-06-23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DC-CC1-AH </a:t>
          </a: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CM2-12 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200025</xdr:colOff>
      <xdr:row>10</xdr:row>
      <xdr:rowOff>23812</xdr:rowOff>
    </xdr:from>
    <xdr:to>
      <xdr:col>15</xdr:col>
      <xdr:colOff>344577</xdr:colOff>
      <xdr:row>11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5467764" y="1547812"/>
          <a:ext cx="144552" cy="14552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185738</xdr:colOff>
      <xdr:row>8</xdr:row>
      <xdr:rowOff>80963</xdr:rowOff>
    </xdr:from>
    <xdr:to>
      <xdr:col>15</xdr:col>
      <xdr:colOff>203098</xdr:colOff>
      <xdr:row>13</xdr:row>
      <xdr:rowOff>47072</xdr:rowOff>
    </xdr:to>
    <xdr:cxnSp macro="">
      <xdr:nvCxnSpPr>
        <xdr:cNvPr id="216" name="Straight Arrow Connector 166">
          <a:extLst>
            <a:ext uri="{FF2B5EF4-FFF2-40B4-BE49-F238E27FC236}">
              <a16:creationId xmlns:a16="http://schemas.microsoft.com/office/drawing/2014/main" id="{63113D6E-426B-4074-8029-2E82FB406EE9}"/>
            </a:ext>
          </a:extLst>
        </xdr:cNvPr>
        <xdr:cNvCxnSpPr>
          <a:cxnSpLocks/>
          <a:stCxn id="139" idx="1"/>
        </xdr:cNvCxnSpPr>
      </xdr:nvCxnSpPr>
      <xdr:spPr>
        <a:xfrm flipH="1" flipV="1">
          <a:off x="5443538" y="1319213"/>
          <a:ext cx="17360" cy="73763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7217</xdr:colOff>
      <xdr:row>5</xdr:row>
      <xdr:rowOff>34289</xdr:rowOff>
    </xdr:from>
    <xdr:to>
      <xdr:col>18</xdr:col>
      <xdr:colOff>1620</xdr:colOff>
      <xdr:row>59</xdr:row>
      <xdr:rowOff>17416</xdr:rowOff>
    </xdr:to>
    <xdr:pic>
      <xdr:nvPicPr>
        <xdr:cNvPr id="5" name="Gambar 2">
          <a:extLst>
            <a:ext uri="{FF2B5EF4-FFF2-40B4-BE49-F238E27FC236}">
              <a16:creationId xmlns:a16="http://schemas.microsoft.com/office/drawing/2014/main" id="{A10EF0BE-4DC5-402E-B86F-793F96530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892" y="872489"/>
          <a:ext cx="9308232" cy="87270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8</xdr:col>
      <xdr:colOff>176213</xdr:colOff>
      <xdr:row>6</xdr:row>
      <xdr:rowOff>57150</xdr:rowOff>
    </xdr:from>
    <xdr:to>
      <xdr:col>20</xdr:col>
      <xdr:colOff>176213</xdr:colOff>
      <xdr:row>29</xdr:row>
      <xdr:rowOff>88130</xdr:rowOff>
    </xdr:to>
    <xdr:pic>
      <xdr:nvPicPr>
        <xdr:cNvPr id="4" name="Gambar 1">
          <a:extLst>
            <a:ext uri="{FF2B5EF4-FFF2-40B4-BE49-F238E27FC236}">
              <a16:creationId xmlns:a16="http://schemas.microsoft.com/office/drawing/2014/main" id="{8A3A767C-FE20-4D0D-9DE1-5830D7DB7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9513" y="971550"/>
          <a:ext cx="7315200" cy="37552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470" t="s">
        <v>1133</v>
      </c>
      <c r="C4" s="470"/>
      <c r="D4" s="470"/>
      <c r="E4" s="470"/>
      <c r="F4" s="470"/>
      <c r="G4" s="470"/>
      <c r="H4" s="47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471" t="s">
        <v>0</v>
      </c>
      <c r="C7" s="471" t="s">
        <v>1</v>
      </c>
      <c r="D7" s="472" t="s">
        <v>42</v>
      </c>
      <c r="E7" s="472" t="s">
        <v>43</v>
      </c>
      <c r="F7" s="472" t="s">
        <v>1134</v>
      </c>
      <c r="G7" s="473" t="s">
        <v>41</v>
      </c>
      <c r="H7" s="469" t="s">
        <v>1042</v>
      </c>
      <c r="I7" s="469" t="s">
        <v>1136</v>
      </c>
      <c r="J7" s="469" t="s">
        <v>1026</v>
      </c>
      <c r="K7" s="463" t="s">
        <v>1024</v>
      </c>
      <c r="L7" s="464"/>
    </row>
    <row r="8" spans="1:12" ht="15" customHeight="1">
      <c r="B8" s="471"/>
      <c r="C8" s="471"/>
      <c r="D8" s="472"/>
      <c r="E8" s="472"/>
      <c r="F8" s="472"/>
      <c r="G8" s="473"/>
      <c r="H8" s="469"/>
      <c r="I8" s="469"/>
      <c r="J8" s="469"/>
      <c r="K8" s="465"/>
      <c r="L8" s="466"/>
    </row>
    <row r="9" spans="1:12" ht="15" customHeight="1">
      <c r="B9" s="471"/>
      <c r="C9" s="471"/>
      <c r="D9" s="472"/>
      <c r="E9" s="472"/>
      <c r="F9" s="472"/>
      <c r="G9" s="473"/>
      <c r="H9" s="469"/>
      <c r="I9" s="469"/>
      <c r="J9" s="469"/>
      <c r="K9" s="467"/>
      <c r="L9" s="46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30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35</v>
      </c>
      <c r="G18" s="41">
        <f ca="1">IF(ISERROR(OFFSET('HARGA SATUAN'!$I$6,MATCH(C18,'HARGA SATUAN'!$C$7:$C$1495,0),0)),"",OFFSET('HARGA SATUAN'!$I$6,MATCH(C18,'HARGA SATUAN'!$C$7:$C$1495,0),0))</f>
        <v>13500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SATUAN'!$C$7:$C$1495,0),0)),"",OFFSET('HARGA SATUAN'!$D$6,MATCH(C19,'HARGA SATUAN'!$C$7:$C$1495,0),0))</f>
        <v>HDW</v>
      </c>
      <c r="E19" s="101" t="str">
        <f ca="1">IF(B19="+","Unit",IF(ISERROR(OFFSET('HARGA SATUAN'!$E$6,MATCH(C19,'HARGA SATUAN'!$C$7:$C$1495,0),0)),"",OFFSET('HARGA SATUAN'!$E$6,MATCH(C19,'HARGA SATUAN'!$C$7:$C$1495,0),0)))</f>
        <v>Unit</v>
      </c>
      <c r="F19" s="138">
        <f t="shared" ca="1" si="2"/>
        <v>1</v>
      </c>
      <c r="G19" s="41">
        <f ca="1">IF(ISERROR(OFFSET('HARGA SATUAN'!$I$6,MATCH(C19,'HARGA SATUAN'!$C$7:$C$1495,0),0)),"",OFFSET('HARGA SATUAN'!$I$6,MATCH(C19,'HARGA SATUAN'!$C$7:$C$1495,0),0))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SUMIFS(RAB!$F$14:$F$95,RAB!$C$14:$C$95,C714)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SUMIFS(RAB!$F$14:$F$95,RAB!$C$14:$C$95,C715)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SUMIFS(RAB!$F$14:$F$95,RAB!$C$14:$C$95,C716)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SUMIFS(RAB!$F$14:$F$95,RAB!$C$14:$C$95,C717)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SUMIFS(RAB!$F$14:$F$95,RAB!$C$14:$C$95,C718)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SUMIFS(RAB!$F$14:$F$95,RAB!$C$14:$C$95,C719)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SUMIFS(RAB!$F$14:$F$95,RAB!$C$14:$C$95,C720)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SUMIFS(RAB!$F$14:$F$95,RAB!$C$14:$C$95,C721)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SUMIFS(RAB!$F$14:$F$95,RAB!$C$14:$C$95,C722)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SUMIFS(RAB!$F$14:$F$95,RAB!$C$14:$C$95,C723)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SUMIFS(RAB!$F$14:$F$95,RAB!$C$14:$C$95,C724)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SUMIFS(RAB!$F$14:$F$95,RAB!$C$14:$C$95,C725)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SUMIFS(RAB!$F$14:$F$95,RAB!$C$14:$C$95,C726)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SUMIFS(RAB!$F$14:$F$95,RAB!$C$14:$C$95,C727)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SUMIFS(RAB!$F$14:$F$95,RAB!$C$14:$C$95,C728)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SUMIFS(RAB!$F$14:$F$95,RAB!$C$14:$C$95,C729)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SUMIFS(RAB!$F$14:$F$95,RAB!$C$14:$C$95,C730)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SUMIFS(RAB!$F$14:$F$95,RAB!$C$14:$C$95,C731)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SUMIFS(RAB!$F$14:$F$95,RAB!$C$14:$C$95,C732)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SUMIFS(RAB!$F$14:$F$95,RAB!$C$14:$C$95,C733)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SUMIFS(RAB!$F$14:$F$95,RAB!$C$14:$C$95,C734)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SUMIFS(RAB!$F$14:$F$95,RAB!$C$14:$C$95,C735)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SUMIFS(RAB!$F$14:$F$95,RAB!$C$14:$C$95,C736)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SUMIFS(RAB!$F$14:$F$95,RAB!$C$14:$C$95,C737)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SUMIFS(RAB!$F$14:$F$95,RAB!$C$14:$C$95,C738)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SUMIFS(RAB!$F$14:$F$95,RAB!$C$14:$C$95,C739)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SUMIFS(RAB!$F$14:$F$95,RAB!$C$14:$C$95,C740)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SUMIFS(RAB!$F$14:$F$95,RAB!$C$14:$C$95,C741)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SUMIFS(RAB!$F$14:$F$95,RAB!$C$14:$C$95,C742)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SUMIFS(RAB!$F$14:$F$95,RAB!$C$14:$C$95,C743)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SUMIFS(RAB!$F$14:$F$95,RAB!$C$14:$C$95,C744)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SUMIFS(RAB!$F$14:$F$95,RAB!$C$14:$C$95,C745)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SUMIFS(RAB!$F$14:$F$95,RAB!$C$14:$C$95,C746)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SUMIFS(RAB!$F$14:$F$95,RAB!$C$14:$C$95,C747)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SUMIFS(RAB!$F$14:$F$95,RAB!$C$14:$C$95,C748)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SUMIFS(RAB!$F$14:$F$95,RAB!$C$14:$C$95,C749)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SUMIFS(RAB!$F$14:$F$95,RAB!$C$14:$C$95,C750)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SUMIFS(RAB!$F$14:$F$95,RAB!$C$14:$C$95,C751)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SUMIFS(RAB!$F$14:$F$95,RAB!$C$14:$C$95,C752)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SUMIFS(RAB!$F$14:$F$95,RAB!$C$14:$C$95,C753)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SUMIFS(RAB!$F$14:$F$95,RAB!$C$14:$C$95,C754)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SUMIFS(RAB!$F$14:$F$95,RAB!$C$14:$C$95,C755)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SUMIFS(RAB!$F$14:$F$95,RAB!$C$14:$C$95,C756)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SUMIFS(RAB!$F$14:$F$95,RAB!$C$14:$C$95,C757)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SUMIFS(RAB!$F$14:$F$95,RAB!$C$14:$C$95,C758)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SUMIFS(RAB!$F$14:$F$95,RAB!$C$14:$C$95,C759)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SUMIFS(RAB!$F$14:$F$95,RAB!$C$14:$C$95,C760)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SUMIFS(RAB!$F$14:$F$95,RAB!$C$14:$C$95,C761)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SUMIFS(RAB!$F$14:$F$95,RAB!$C$14:$C$95,C762)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SUMIFS(RAB!$F$14:$F$95,RAB!$C$14:$C$95,C763)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SUMIFS(RAB!$F$14:$F$95,RAB!$C$14:$C$95,C764)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SUMIFS(RAB!$F$14:$F$95,RAB!$C$14:$C$95,C765)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SUMIFS(RAB!$F$14:$F$95,RAB!$C$14:$C$95,C766)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SUMIFS(RAB!$F$14:$F$95,RAB!$C$14:$C$95,C767)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SUMIFS(RAB!$F$14:$F$95,RAB!$C$14:$C$95,C768)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SUMIFS(RAB!$F$14:$F$95,RAB!$C$14:$C$95,C769)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SUMIFS(RAB!$F$14:$F$95,RAB!$C$14:$C$95,C770)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SUMIFS(RAB!$F$14:$F$95,RAB!$C$14:$C$95,C771)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SUMIFS(RAB!$F$14:$F$95,RAB!$C$14:$C$95,C772)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SUMIFS(RAB!$F$14:$F$95,RAB!$C$14:$C$95,C773)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SUMIFS(RAB!$F$14:$F$95,RAB!$C$14:$C$95,C774)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SUMIFS(RAB!$F$14:$F$95,RAB!$C$14:$C$95,C775)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SUMIFS(RAB!$F$14:$F$95,RAB!$C$14:$C$95,C776)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SUMIFS(RAB!$F$14:$F$95,RAB!$C$14:$C$95,C777)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SUMIFS(RAB!$F$14:$F$95,RAB!$C$14:$C$95,C778)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SUMIFS(RAB!$F$14:$F$95,RAB!$C$14:$C$95,C779)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SUMIFS(RAB!$F$14:$F$95,RAB!$C$14:$C$95,C780)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SUMIFS(RAB!$F$14:$F$95,RAB!$C$14:$C$95,C781)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SUMIFS(RAB!$F$14:$F$95,RAB!$C$14:$C$95,C782)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SUMIFS(RAB!$F$14:$F$95,RAB!$C$14:$C$95,C783)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SUMIFS(RAB!$F$14:$F$95,RAB!$C$14:$C$95,C784)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SUMIFS(RAB!$F$14:$F$95,RAB!$C$14:$C$95,C785)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SUMIFS(RAB!$F$14:$F$95,RAB!$C$14:$C$95,C786)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SUMIFS(RAB!$F$14:$F$95,RAB!$C$14:$C$95,C787)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SUMIFS(RAB!$F$14:$F$95,RAB!$C$14:$C$95,C788)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SUMIFS(RAB!$F$14:$F$95,RAB!$C$14:$C$95,C789)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SUMIFS(RAB!$F$14:$F$95,RAB!$C$14:$C$95,C790)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SUMIFS(RAB!$F$14:$F$95,RAB!$C$14:$C$95,C791)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SUMIFS(RAB!$F$14:$F$95,RAB!$C$14:$C$95,C792)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SUMIFS(RAB!$F$14:$F$95,RAB!$C$14:$C$95,C793)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SUMIFS(RAB!$F$14:$F$95,RAB!$C$14:$C$95,C794)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SUMIFS(RAB!$F$14:$F$95,RAB!$C$14:$C$95,C795)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SUMIFS(RAB!$F$14:$F$95,RAB!$C$14:$C$95,C796)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SUMIFS(RAB!$F$14:$F$95,RAB!$C$14:$C$95,C797)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SUMIFS(RAB!$F$14:$F$95,RAB!$C$14:$C$95,C798)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SUMIFS(RAB!$F$14:$F$95,RAB!$C$14:$C$95,C799)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SUMIFS(RAB!$F$14:$F$95,RAB!$C$14:$C$95,C800)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SUMIFS(RAB!$F$14:$F$95,RAB!$C$14:$C$95,C801)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SUMIFS(RAB!$F$14:$F$95,RAB!$C$14:$C$95,C802)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SUMIFS(RAB!$F$14:$F$95,RAB!$C$14:$C$95,C803)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SUMIFS(RAB!$F$14:$F$95,RAB!$C$14:$C$95,C804)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SUMIFS(RAB!$F$14:$F$95,RAB!$C$14:$C$95,C805)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SUMIFS(RAB!$F$14:$F$95,RAB!$C$14:$C$95,C806)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SUMIFS(RAB!$F$14:$F$95,RAB!$C$14:$C$95,C807)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SUMIFS(RAB!$F$14:$F$95,RAB!$C$14:$C$95,C808)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SUMIFS(RAB!$F$14:$F$95,RAB!$C$14:$C$95,C809)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SUMIFS(RAB!$F$14:$F$95,RAB!$C$14:$C$95,C810)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SUMIFS(RAB!$F$14:$F$95,RAB!$C$14:$C$95,C811)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SUMIFS(RAB!$F$14:$F$95,RAB!$C$14:$C$95,C812)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SUMIFS(RAB!$F$14:$F$95,RAB!$C$14:$C$95,C813)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SUMIFS(RAB!$F$14:$F$95,RAB!$C$14:$C$95,C814)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SUMIFS(RAB!$F$14:$F$95,RAB!$C$14:$C$95,C815)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SUMIFS(RAB!$F$14:$F$95,RAB!$C$14:$C$95,C816)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SUMIFS(RAB!$F$14:$F$95,RAB!$C$14:$C$95,C817)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SUMIFS(RAB!$F$14:$F$95,RAB!$C$14:$C$95,C818)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SUMIFS(RAB!$F$14:$F$95,RAB!$C$14:$C$95,C819)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SUMIFS(RAB!$F$14:$F$95,RAB!$C$14:$C$95,C820)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SUMIFS(RAB!$F$14:$F$95,RAB!$C$14:$C$95,C821)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SUMIFS(RAB!$F$14:$F$95,RAB!$C$14:$C$95,C822)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SUMIFS(RAB!$F$14:$F$95,RAB!$C$14:$C$95,C823)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SUMIFS(RAB!$F$14:$F$95,RAB!$C$14:$C$95,C824)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SUMIFS(RAB!$F$14:$F$95,RAB!$C$14:$C$95,C825)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SUMIFS(RAB!$F$14:$F$95,RAB!$C$14:$C$95,C826)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SUMIFS(RAB!$F$14:$F$95,RAB!$C$14:$C$95,C827)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SUMIFS(RAB!$F$14:$F$95,RAB!$C$14:$C$95,C828)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SUMIFS(RAB!$F$14:$F$95,RAB!$C$14:$C$95,C829)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SUMIFS(RAB!$F$14:$F$95,RAB!$C$14:$C$95,C830)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SUMIFS(RAB!$F$14:$F$95,RAB!$C$14:$C$95,C831)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SUMIFS(RAB!$F$14:$F$95,RAB!$C$14:$C$95,C832)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SUMIFS(RAB!$F$14:$F$95,RAB!$C$14:$C$95,C833)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SUMIFS(RAB!$F$14:$F$95,RAB!$C$14:$C$95,C834)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SUMIFS(RAB!$F$14:$F$95,RAB!$C$14:$C$95,C835)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SUMIFS(RAB!$F$14:$F$95,RAB!$C$14:$C$95,C836)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SUMIFS(RAB!$F$14:$F$95,RAB!$C$14:$C$95,C837)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SUMIFS(RAB!$F$14:$F$95,RAB!$C$14:$C$95,C838)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SUMIFS(RAB!$F$14:$F$95,RAB!$C$14:$C$95,C839)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SUMIFS(RAB!$F$14:$F$95,RAB!$C$14:$C$95,C840)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SUMIFS(RAB!$F$14:$F$95,RAB!$C$14:$C$95,C841)</f>
        <v>35</v>
      </c>
      <c r="E841" s="26">
        <f t="shared" ca="1" si="34"/>
        <v>1</v>
      </c>
      <c r="F841" s="26">
        <f ca="1">IF(D841=0,0,SUM($E$713:E841))</f>
        <v>7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SUMIFS(RAB!$F$14:$F$95,RAB!$C$14:$C$95,C842)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SUMIFS(RAB!$F$14:$F$95,RAB!$C$14:$C$95,C843)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SUMIFS(RAB!$F$14:$F$95,RAB!$C$14:$C$95,C844)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SUMIFS(RAB!$F$14:$F$95,RAB!$C$14:$C$95,C845)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SUMIFS(RAB!$F$14:$F$95,RAB!$C$14:$C$95,C846)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SUMIFS(RAB!$F$14:$F$95,RAB!$C$14:$C$95,C847)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SUMIFS(RAB!$F$14:$F$95,RAB!$C$14:$C$95,C848)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SUMIFS(RAB!$F$14:$F$95,RAB!$C$14:$C$95,C849)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SUMIFS(RAB!$F$14:$F$95,RAB!$C$14:$C$95,C850)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SUMIFS(RAB!$F$14:$F$95,RAB!$C$14:$C$95,C851)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SUMIFS(RAB!$F$14:$F$95,RAB!$C$14:$C$95,C852)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SUMIFS(RAB!$F$14:$F$95,RAB!$C$14:$C$95,C853)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SUMIFS(RAB!$F$14:$F$95,RAB!$C$14:$C$95,C854)</f>
        <v>1</v>
      </c>
      <c r="E854" s="26">
        <f t="shared" ca="1" si="35"/>
        <v>1</v>
      </c>
      <c r="F854" s="26">
        <f ca="1">IF(D854=0,0,SUM($E$713:E854))</f>
        <v>8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SUMIFS(RAB!$F$14:$F$95,RAB!$C$14:$C$95,C855)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SUMIFS(RAB!$F$14:$F$95,RAB!$C$14:$C$95,C856)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SUMIFS(RAB!$F$14:$F$95,RAB!$C$14:$C$95,C857)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SUMIFS(RAB!$F$14:$F$95,RAB!$C$14:$C$95,C858)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SUMIFS(RAB!$F$14:$F$95,RAB!$C$14:$C$95,C859)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SUMIFS(RAB!$F$14:$F$95,RAB!$C$14:$C$95,C860)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SUMIFS(RAB!$F$14:$F$95,RAB!$C$14:$C$95,C861)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SUMIFS(RAB!$F$14:$F$95,RAB!$C$14:$C$95,C862)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SUMIFS(RAB!$F$14:$F$95,RAB!$C$14:$C$95,C863)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SUMIFS(RAB!$F$14:$F$95,RAB!$C$14:$C$95,C864)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SUMIFS(RAB!$F$14:$F$95,RAB!$C$14:$C$95,C865)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SUMIFS(RAB!$F$14:$F$95,RAB!$C$14:$C$95,C866)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SUMIFS(RAB!$F$14:$F$95,RAB!$C$14:$C$95,C867)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SUMIFS(RAB!$F$14:$F$95,RAB!$C$14:$C$95,C868)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SUMIFS(RAB!$F$14:$F$95,RAB!$C$14:$C$95,C869)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SUMIFS(RAB!$F$14:$F$95,RAB!$C$14:$C$95,C870)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SUMIFS(RAB!$F$14:$F$95,RAB!$C$14:$C$95,C871)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SUMIFS(RAB!$F$14:$F$95,RAB!$C$14:$C$95,C872)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SUMIFS(RAB!$F$14:$F$95,RAB!$C$14:$C$95,C873)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SUMIFS(RAB!$F$14:$F$95,RAB!$C$14:$C$95,C874)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SUMIFS(RAB!$F$14:$F$95,RAB!$C$14:$C$95,C875)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SUMIFS(RAB!$F$14:$F$95,RAB!$C$14:$C$95,C876)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SUMIFS(RAB!$F$14:$F$95,RAB!$C$14:$C$95,C877)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SUMIFS(RAB!$F$14:$F$95,RAB!$C$14:$C$95,C878)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SUMIFS(RAB!$F$14:$F$95,RAB!$C$14:$C$95,C879)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SUMIFS(RAB!$F$14:$F$95,RAB!$C$14:$C$95,C880)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SUMIFS(RAB!$F$14:$F$95,RAB!$C$14:$C$95,C881)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SUMIFS(RAB!$F$14:$F$95,RAB!$C$14:$C$95,C882)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SUMIFS(RAB!$F$14:$F$95,RAB!$C$14:$C$95,C883)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SUMIFS(RAB!$F$14:$F$95,RAB!$C$14:$C$95,C884)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SUMIFS(RAB!$F$14:$F$95,RAB!$C$14:$C$95,C885)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SUMIFS(RAB!$F$14:$F$95,RAB!$C$14:$C$95,C886)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SUMIFS(RAB!$F$14:$F$95,RAB!$C$14:$C$95,C887)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SUMIFS(RAB!$F$14:$F$95,RAB!$C$14:$C$95,C888)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SUMIFS(RAB!$F$14:$F$95,RAB!$C$14:$C$95,C889)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SUMIFS(RAB!$F$14:$F$95,RAB!$C$14:$C$95,C890)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SUMIFS(RAB!$F$14:$F$95,RAB!$C$14:$C$95,C891)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SUMIFS(RAB!$F$14:$F$95,RAB!$C$14:$C$95,C892)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SUMIFS(RAB!$F$14:$F$95,RAB!$C$14:$C$95,C893)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SUMIFS(RAB!$F$14:$F$95,RAB!$C$14:$C$95,C894)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SUMIFS(RAB!$F$14:$F$95,RAB!$C$14:$C$95,C895)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SUMIFS(RAB!$F$14:$F$95,RAB!$C$14:$C$95,C896)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SUMIFS(RAB!$F$14:$F$95,RAB!$C$14:$C$95,C897)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SUMIFS(RAB!$F$14:$F$95,RAB!$C$14:$C$95,C898)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SUMIFS(RAB!$F$14:$F$95,RAB!$C$14:$C$95,C899)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SUMIFS(RAB!$F$14:$F$95,RAB!$C$14:$C$95,C900)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SUMIFS(RAB!$F$14:$F$95,RAB!$C$14:$C$95,C901)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SUMIFS(RAB!$F$14:$F$95,RAB!$C$14:$C$95,C902)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SUMIFS(RAB!$F$14:$F$95,RAB!$C$14:$C$95,C903)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SUMIFS(RAB!$F$14:$F$95,RAB!$C$14:$C$95,C904)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SUMIFS(RAB!$F$14:$F$95,RAB!$C$14:$C$95,C905)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SUMIFS(RAB!$F$14:$F$95,RAB!$C$14:$C$95,C906)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SUMIFS(RAB!$F$14:$F$95,RAB!$C$14:$C$95,C907)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SUMIFS(RAB!$F$14:$F$95,RAB!$C$14:$C$95,C908)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SUMIFS(RAB!$F$14:$F$95,RAB!$C$14:$C$95,C909)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SUMIFS(RAB!$F$14:$F$95,RAB!$C$14:$C$95,C910)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SUMIFS(RAB!$F$14:$F$95,RAB!$C$14:$C$95,C911)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SUMIFS(RAB!$F$14:$F$95,RAB!$C$14:$C$95,C912)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SUMIFS(RAB!$F$14:$F$95,RAB!$C$14:$C$95,C913)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SUMIFS(RAB!$F$14:$F$95,RAB!$C$14:$C$95,C914)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SUMIFS(RAB!$F$14:$F$95,RAB!$C$14:$C$95,C915)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SUMIFS(RAB!$F$14:$F$95,RAB!$C$14:$C$95,C916)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SUMIFS(RAB!$F$14:$F$95,RAB!$C$14:$C$95,C917)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SUMIFS(RAB!$F$14:$F$95,RAB!$C$14:$C$95,C918)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SUMIFS(RAB!$F$14:$F$95,RAB!$C$14:$C$95,C919)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SUMIFS(RAB!$F$14:$F$95,RAB!$C$14:$C$95,C920)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SUMIFS(RAB!$F$14:$F$95,RAB!$C$14:$C$95,C921)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SUMIFS(RAB!$F$14:$F$95,RAB!$C$14:$C$95,C922)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SUMIFS(RAB!$F$14:$F$95,RAB!$C$14:$C$95,C923)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SUMIFS(RAB!$F$14:$F$95,RAB!$C$14:$C$95,C924)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SUMIFS(RAB!$F$14:$F$95,RAB!$C$14:$C$95,C925)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SUMIFS(RAB!$F$14:$F$95,RAB!$C$14:$C$95,C926)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SUMIFS(RAB!$F$14:$F$95,RAB!$C$14:$C$95,C927)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SUMIFS(RAB!$F$14:$F$95,RAB!$C$14:$C$95,C928)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SUMIFS(RAB!$F$14:$F$95,RAB!$C$14:$C$95,C929)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SUMIFS(RAB!$F$14:$F$95,RAB!$C$14:$C$95,C930)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SUMIFS(RAB!$F$14:$F$95,RAB!$C$14:$C$95,C931)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SUMIFS(RAB!$F$14:$F$95,RAB!$C$14:$C$95,C932)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SUMIFS(RAB!$F$14:$F$95,RAB!$C$14:$C$95,C933)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SUMIFS(RAB!$F$14:$F$95,RAB!$C$14:$C$95,C934)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SUMIFS(RAB!$F$14:$F$95,RAB!$C$14:$C$95,C935)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SUMIFS(RAB!$F$14:$F$95,RAB!$C$14:$C$95,C936)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SUMIFS(RAB!$F$14:$F$95,RAB!$C$14:$C$95,C937)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SUMIFS(RAB!$F$14:$F$95,RAB!$C$14:$C$95,C938)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SUMIFS(RAB!$F$14:$F$95,RAB!$C$14:$C$95,C939)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SUMIFS(RAB!$F$14:$F$95,RAB!$C$14:$C$95,C940)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SUMIFS(RAB!$F$14:$F$95,RAB!$C$14:$C$95,C941)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SUMIFS(RAB!$F$14:$F$95,RAB!$C$14:$C$95,C942)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SUMIFS(RAB!$F$14:$F$95,RAB!$C$14:$C$95,C943)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SUMIFS(RAB!$F$14:$F$95,RAB!$C$14:$C$95,C944)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SUMIFS(RAB!$F$14:$F$95,RAB!$C$14:$C$95,C945)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SUMIFS(RAB!$F$14:$F$95,RAB!$C$14:$C$95,C946)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SUMIFS(RAB!$F$14:$F$95,RAB!$C$14:$C$95,C947)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SUMIFS(RAB!$F$14:$F$95,RAB!$C$14:$C$95,C948)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SUMIFS(RAB!$F$14:$F$95,RAB!$C$14:$C$95,C949)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SUMIFS(RAB!$F$14:$F$95,RAB!$C$14:$C$95,C950)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SUMIFS(RAB!$F$14:$F$95,RAB!$C$14:$C$95,C951)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SUMIFS(RAB!$F$14:$F$95,RAB!$C$14:$C$95,C952)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SUMIFS(RAB!$F$14:$F$95,RAB!$C$14:$C$95,C953)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SUMIFS(RAB!$F$14:$F$95,RAB!$C$14:$C$95,C954)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SUMIFS(RAB!$F$14:$F$95,RAB!$C$14:$C$95,C955)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SUMIFS(RAB!$F$14:$F$95,RAB!$C$14:$C$95,C956)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SUMIFS(RAB!$F$14:$F$95,RAB!$C$14:$C$95,C957)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SUMIFS(RAB!$F$14:$F$95,RAB!$C$14:$C$95,C958)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SUMIFS(RAB!$F$14:$F$95,RAB!$C$14:$C$95,C959)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SUMIFS(RAB!$F$14:$F$95,RAB!$C$14:$C$95,C960)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SUMIFS(RAB!$F$14:$F$95,RAB!$C$14:$C$95,C961)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SUMIFS(RAB!$F$14:$F$95,RAB!$C$14:$C$95,C962)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SUMIFS(RAB!$F$14:$F$95,RAB!$C$14:$C$95,C963)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SUMIFS(RAB!$F$14:$F$95,RAB!$C$14:$C$95,C964)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SUMIFS(RAB!$F$14:$F$95,RAB!$C$14:$C$95,C965)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SUMIFS(RAB!$F$14:$F$95,RAB!$C$14:$C$95,C966)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SUMIFS(RAB!$F$14:$F$95,RAB!$C$14:$C$95,C967)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SUMIFS(RAB!$F$14:$F$95,RAB!$C$14:$C$95,C968)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SUMIFS(RAB!$F$14:$F$95,RAB!$C$14:$C$95,C969)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SUMIFS(RAB!$F$14:$F$95,RAB!$C$14:$C$95,C970)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SUMIFS(RAB!$F$14:$F$95,RAB!$C$14:$C$95,C971)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SUMIFS(RAB!$F$14:$F$95,RAB!$C$14:$C$95,C972)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SUMIFS(RAB!$F$14:$F$95,RAB!$C$14:$C$95,C973)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SUMIFS(RAB!$F$14:$F$95,RAB!$C$14:$C$95,C974)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SUMIFS(RAB!$F$14:$F$95,RAB!$C$14:$C$95,C975)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SUMIFS(RAB!$F$14:$F$95,RAB!$C$14:$C$95,C976)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SUMIFS(RAB!$F$14:$F$95,RAB!$C$14:$C$95,C977)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SUMIFS(RAB!$F$14:$F$95,RAB!$C$14:$C$95,C978)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SUMIFS(RAB!$F$14:$F$95,RAB!$C$14:$C$95,C979)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SUMIFS(RAB!$F$14:$F$95,RAB!$C$14:$C$95,C980)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SUMIFS(RAB!$F$14:$F$95,RAB!$C$14:$C$95,C981)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SUMIFS(RAB!$F$14:$F$95,RAB!$C$14:$C$95,C982)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SUMIFS(RAB!$F$14:$F$95,RAB!$C$14:$C$95,C983)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SUMIFS(RAB!$F$14:$F$95,RAB!$C$14:$C$95,C984)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SUMIFS(RAB!$F$14:$F$95,RAB!$C$14:$C$95,C985)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SUMIFS(RAB!$F$14:$F$95,RAB!$C$14:$C$95,C986)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SUMIFS(RAB!$F$14:$F$95,RAB!$C$14:$C$95,C987)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SUMIFS(RAB!$F$14:$F$95,RAB!$C$14:$C$95,C988)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SUMIFS(RAB!$F$14:$F$95,RAB!$C$14:$C$95,C989)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SUMIFS(RAB!$F$14:$F$95,RAB!$C$14:$C$95,C990)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SUMIFS(RAB!$F$14:$F$95,RAB!$C$14:$C$95,C991)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SUMIFS(RAB!$F$14:$F$95,RAB!$C$14:$C$95,C992)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SUMIFS(RAB!$F$14:$F$95,RAB!$C$14:$C$95,C993)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SUMIFS(RAB!$F$14:$F$95,RAB!$C$14:$C$95,C994)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SUMIFS(RAB!$F$14:$F$95,RAB!$C$14:$C$95,C995)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SUMIFS(RAB!$F$14:$F$95,RAB!$C$14:$C$95,C996)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SUMIFS(RAB!$F$14:$F$95,RAB!$C$14:$C$95,C997)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SUMIFS(RAB!$F$14:$F$95,RAB!$C$14:$C$95,C998)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SUMIFS(RAB!$F$14:$F$95,RAB!$C$14:$C$95,C999)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SUMIFS(RAB!$F$14:$F$95,RAB!$C$14:$C$95,C1000)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SUMIFS(RAB!$F$14:$F$95,RAB!$C$14:$C$95,C1001)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SUMIFS(RAB!$F$14:$F$95,RAB!$C$14:$C$95,C1002)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SUMIFS(RAB!$F$14:$F$95,RAB!$C$14:$C$95,C1003)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SUMIFS(RAB!$F$14:$F$95,RAB!$C$14:$C$95,C1004)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SUMIFS(RAB!$F$14:$F$95,RAB!$C$14:$C$95,C1005)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SUMIFS(RAB!$F$14:$F$95,RAB!$C$14:$C$95,C1006)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SUMIFS(RAB!$F$14:$F$95,RAB!$C$14:$C$95,C1007)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SUMIFS(RAB!$F$14:$F$95,RAB!$C$14:$C$95,C1008)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SUMIFS(RAB!$F$14:$F$95,RAB!$C$14:$C$95,C1009)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SUMIFS(RAB!$F$14:$F$95,RAB!$C$14:$C$95,C1010)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SUMIFS(RAB!$F$14:$F$95,RAB!$C$14:$C$95,C1011)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SUMIFS(RAB!$F$14:$F$95,RAB!$C$14:$C$95,C1012)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SUMIFS(RAB!$F$14:$F$95,RAB!$C$14:$C$95,C1013)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SUMIFS(RAB!$F$14:$F$95,RAB!$C$14:$C$95,C1014)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SUMIFS(RAB!$F$14:$F$95,RAB!$C$14:$C$95,C1015)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SUMIFS(RAB!$F$14:$F$95,RAB!$C$14:$C$95,C1016)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SUMIFS(RAB!$F$14:$F$95,RAB!$C$14:$C$95,C1017)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SUMIFS(RAB!$F$14:$F$95,RAB!$C$14:$C$95,C1018)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SUMIFS(RAB!$F$14:$F$95,RAB!$C$14:$C$95,C1019)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SUMIFS(RAB!$F$14:$F$95,RAB!$C$14:$C$95,C1020)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SUMIFS(RAB!$F$14:$F$95,RAB!$C$14:$C$95,C1021)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SUMIFS(RAB!$F$14:$F$95,RAB!$C$14:$C$95,C1022)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SUMIFS(RAB!$F$14:$F$95,RAB!$C$14:$C$95,C1023)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SUMIFS(RAB!$F$14:$F$95,RAB!$C$14:$C$95,C1024)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SUMIFS(RAB!$F$14:$F$95,RAB!$C$14:$C$95,C1025)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SUMIFS(RAB!$F$14:$F$95,RAB!$C$14:$C$95,C1026)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SUMIFS(RAB!$F$14:$F$95,RAB!$C$14:$C$95,C1027)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SUMIFS(RAB!$F$14:$F$95,RAB!$C$14:$C$95,C1028)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SUMIFS(RAB!$F$14:$F$95,RAB!$C$14:$C$95,C1029)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SUMIFS(RAB!$F$14:$F$95,RAB!$C$14:$C$95,C1030)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SUMIFS(RAB!$F$14:$F$95,RAB!$C$14:$C$95,C1031)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SUMIFS(RAB!$F$14:$F$95,RAB!$C$14:$C$95,C1032)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SUMIFS(RAB!$F$14:$F$95,RAB!$C$14:$C$95,C1033)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SUMIFS(RAB!$F$14:$F$95,RAB!$C$14:$C$95,C1034)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SUMIFS(RAB!$F$14:$F$95,RAB!$C$14:$C$95,C1035)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SUMIFS(RAB!$F$14:$F$95,RAB!$C$14:$C$95,C1036)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SUMIFS(RAB!$F$14:$F$95,RAB!$C$14:$C$95,C1037)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SUMIFS(RAB!$F$14:$F$95,RAB!$C$14:$C$95,C1038)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SUMIFS(RAB!$F$14:$F$95,RAB!$C$14:$C$95,C1039)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SUMIFS(RAB!$F$14:$F$95,RAB!$C$14:$C$95,C1040)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SUMIFS(RAB!$F$14:$F$95,RAB!$C$14:$C$95,C1041)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SUMIFS(RAB!$F$14:$F$95,RAB!$C$14:$C$95,C1042)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SUMIFS(RAB!$F$14:$F$95,RAB!$C$14:$C$95,C1043)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SUMIFS(RAB!$F$14:$F$95,RAB!$C$14:$C$95,C1044)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SUMIFS(RAB!$F$14:$F$95,RAB!$C$14:$C$95,C1045)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SUMIFS(RAB!$F$14:$F$95,RAB!$C$14:$C$95,C1046)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SUMIFS(RAB!$F$14:$F$95,RAB!$C$14:$C$95,C1047)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SUMIFS(RAB!$F$14:$F$95,RAB!$C$14:$C$95,C1048)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SUMIFS(RAB!$F$14:$F$95,RAB!$C$14:$C$95,C1049)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SUMIFS(RAB!$F$14:$F$95,RAB!$C$14:$C$95,C1050)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SUMIFS(RAB!$F$14:$F$95,RAB!$C$14:$C$95,C1051)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SUMIFS(RAB!$F$14:$F$95,RAB!$C$14:$C$95,C1052)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SUMIFS(RAB!$F$14:$F$95,RAB!$C$14:$C$95,C1053)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SUMIFS(RAB!$F$14:$F$95,RAB!$C$14:$C$95,C1054)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SUMIFS(RAB!$F$14:$F$95,RAB!$C$14:$C$95,C1055)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SUMIFS(RAB!$F$14:$F$95,RAB!$C$14:$C$95,C1056)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SUMIFS(RAB!$F$14:$F$95,RAB!$C$14:$C$95,C1057)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SUMIFS(RAB!$F$14:$F$95,RAB!$C$14:$C$95,C1058)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SUMIFS(RAB!$F$14:$F$95,RAB!$C$14:$C$95,C1059)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SUMIFS(RAB!$F$14:$F$95,RAB!$C$14:$C$95,C1060)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SUMIFS(RAB!$F$14:$F$95,RAB!$C$14:$C$95,C1061)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SUMIFS(RAB!$F$14:$F$95,RAB!$C$14:$C$95,C1062)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SUMIFS(RAB!$F$14:$F$95,RAB!$C$14:$C$95,C1063)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SUMIFS(RAB!$F$14:$F$95,RAB!$C$14:$C$95,C1064)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SUMIFS(RAB!$F$14:$F$95,RAB!$C$14:$C$95,C1065)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SUMIFS(RAB!$F$14:$F$95,RAB!$C$14:$C$95,C1066)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SUMIFS(RAB!$F$14:$F$95,RAB!$C$14:$C$95,C1067)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SUMIFS(RAB!$F$14:$F$95,RAB!$C$14:$C$95,C1068)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SUMIFS(RAB!$F$14:$F$95,RAB!$C$14:$C$95,C1069)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SUMIFS(RAB!$F$14:$F$95,RAB!$C$14:$C$95,C1070)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SUMIFS(RAB!$F$14:$F$95,RAB!$C$14:$C$95,C1071)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SUMIFS(RAB!$F$14:$F$95,RAB!$C$14:$C$95,C1072)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SUMIFS(RAB!$F$14:$F$95,RAB!$C$14:$C$95,C1073)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SUMIFS(RAB!$F$14:$F$95,RAB!$C$14:$C$95,C1074)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SUMIFS(RAB!$F$14:$F$95,RAB!$C$14:$C$95,C1075)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SUMIFS(RAB!$F$14:$F$95,RAB!$C$14:$C$95,C1076)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SUMIFS(RAB!$F$14:$F$95,RAB!$C$14:$C$95,C1077)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SUMIFS(RAB!$F$14:$F$95,RAB!$C$14:$C$95,C1078)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SUMIFS(RAB!$F$14:$F$95,RAB!$C$14:$C$95,C1079)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SUMIFS(RAB!$F$14:$F$95,RAB!$C$14:$C$95,C1080)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SUMIFS(RAB!$F$14:$F$95,RAB!$C$14:$C$95,C1081)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SUMIFS(RAB!$F$14:$F$95,RAB!$C$14:$C$95,C1082)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SUMIFS(RAB!$F$14:$F$95,RAB!$C$14:$C$95,C1083)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SUMIFS(RAB!$F$14:$F$95,RAB!$C$14:$C$95,C1084)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SUMIFS(RAB!$F$14:$F$95,RAB!$C$14:$C$95,C1085)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SUMIFS(RAB!$F$14:$F$95,RAB!$C$14:$C$95,C1086)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SUMIFS(RAB!$F$14:$F$95,RAB!$C$14:$C$95,C1087)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SUMIFS(RAB!$F$14:$F$95,RAB!$C$14:$C$95,C1088)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SUMIFS(RAB!$F$14:$F$95,RAB!$C$14:$C$95,C1089)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SUMIFS(RAB!$F$14:$F$95,RAB!$C$14:$C$95,C1090)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SUMIFS(RAB!$F$14:$F$95,RAB!$C$14:$C$95,C1091)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SUMIFS(RAB!$F$14:$F$95,RAB!$C$14:$C$95,C1092)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SUMIFS(RAB!$F$14:$F$95,RAB!$C$14:$C$95,C1093)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SUMIFS(RAB!$F$14:$F$95,RAB!$C$14:$C$95,C1094)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SUMIFS(RAB!$F$14:$F$95,RAB!$C$14:$C$95,C1095)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SUMIFS(RAB!$F$14:$F$95,RAB!$C$14:$C$95,C1096)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SUMIFS(RAB!$F$14:$F$95,RAB!$C$14:$C$95,C1097)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SUMIFS(RAB!$F$14:$F$95,RAB!$C$14:$C$95,C1098)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SUMIFS(RAB!$F$14:$F$95,RAB!$C$14:$C$95,C1099)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SUMIFS(RAB!$F$14:$F$95,RAB!$C$14:$C$95,C1100)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SUMIFS(RAB!$F$14:$F$95,RAB!$C$14:$C$95,C1101)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SUMIFS(RAB!$F$14:$F$95,RAB!$C$14:$C$95,C1102)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SUMIFS(RAB!$F$14:$F$95,RAB!$C$14:$C$95,C1103)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SUMIFS(RAB!$F$14:$F$95,RAB!$C$14:$C$95,C1104)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SUMIFS(RAB!$F$14:$F$95,RAB!$C$14:$C$95,C1105)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SUMIFS(RAB!$F$14:$F$95,RAB!$C$14:$C$95,C1106)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SUMIFS(RAB!$F$14:$F$95,RAB!$C$14:$C$95,C1107)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SUMIFS(RAB!$F$14:$F$95,RAB!$C$14:$C$95,C1108)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SUMIFS(RAB!$F$14:$F$95,RAB!$C$14:$C$95,C1109)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SUMIFS(RAB!$F$14:$F$95,RAB!$C$14:$C$95,C1110)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SUMIFS(RAB!$F$14:$F$95,RAB!$C$14:$C$95,C1111)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SUMIFS(RAB!$F$14:$F$95,RAB!$C$14:$C$95,C1112)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SUMIFS(RAB!$F$14:$F$95,RAB!$C$14:$C$95,C1113)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SUMIFS(RAB!$F$14:$F$95,RAB!$C$14:$C$95,C1114)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SUMIFS(RAB!$F$14:$F$95,RAB!$C$14:$C$95,C1115)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SUMIFS(RAB!$F$14:$F$95,RAB!$C$14:$C$95,C1116)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SUMIFS(RAB!$F$14:$F$95,RAB!$C$14:$C$95,C1117)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SUMIFS(RAB!$F$14:$F$95,RAB!$C$14:$C$95,C1118)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SUMIFS(RAB!$F$14:$F$95,RAB!$C$14:$C$95,C1119)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SUMIFS(RAB!$F$14:$F$95,RAB!$C$14:$C$95,C1120)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SUMIFS(RAB!$F$14:$F$95,RAB!$C$14:$C$95,C1121)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SUMIFS(RAB!$F$14:$F$95,RAB!$C$14:$C$95,C1122)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SUMIFS(RAB!$F$14:$F$95,RAB!$C$14:$C$95,C1123)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SUMIFS(RAB!$F$14:$F$95,RAB!$C$14:$C$95,C1124)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SUMIFS(RAB!$F$14:$F$95,RAB!$C$14:$C$95,C1125)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SUMIFS(RAB!$F$14:$F$95,RAB!$C$14:$C$95,C1126)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SUMIFS(RAB!$F$14:$F$95,RAB!$C$14:$C$95,C1127)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SUMIFS(RAB!$F$14:$F$95,RAB!$C$14:$C$95,C1128)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SUMIFS(RAB!$F$14:$F$95,RAB!$C$14:$C$95,C1129)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SUMIFS(RAB!$F$14:$F$95,RAB!$C$14:$C$95,C1130)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SUMIFS(RAB!$F$14:$F$95,RAB!$C$14:$C$95,C1131)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SUMIFS(RAB!$F$14:$F$95,RAB!$C$14:$C$95,C1132)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SUMIFS(RAB!$F$14:$F$95,RAB!$C$14:$C$95,C1133)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SUMIFS(RAB!$F$14:$F$95,RAB!$C$14:$C$95,C1134)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SUMIFS(RAB!$F$14:$F$95,RAB!$C$14:$C$95,C1135)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SUMIFS(RAB!$F$14:$F$95,RAB!$C$14:$C$95,C1136)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SUMIFS(RAB!$F$14:$F$95,RAB!$C$14:$C$95,C1137)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SUMIFS(RAB!$F$14:$F$95,RAB!$C$14:$C$95,C1138)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SUMIFS(RAB!$F$14:$F$95,RAB!$C$14:$C$95,C1139)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SUMIFS(RAB!$F$14:$F$95,RAB!$C$14:$C$95,C1140)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SUMIFS(RAB!$F$14:$F$95,RAB!$C$14:$C$95,C1141)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SUMIFS(RAB!$F$14:$F$95,RAB!$C$14:$C$95,C1142)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SUMIFS(RAB!$F$14:$F$95,RAB!$C$14:$C$95,C1143)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SUMIFS(RAB!$F$14:$F$95,RAB!$C$14:$C$95,C1144)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SUMIFS(RAB!$F$14:$F$95,RAB!$C$14:$C$95,C1145)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SUMIFS(RAB!$F$14:$F$95,RAB!$C$14:$C$95,C1146)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SUMIFS(RAB!$F$14:$F$95,RAB!$C$14:$C$95,C1147)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SUMIFS(RAB!$F$14:$F$95,RAB!$C$14:$C$95,C1148)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SUMIFS(RAB!$F$14:$F$95,RAB!$C$14:$C$95,C1149)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SUMIFS(RAB!$F$14:$F$95,RAB!$C$14:$C$95,C1150)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SUMIFS(RAB!$F$14:$F$95,RAB!$C$14:$C$95,C1151)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SUMIFS(RAB!$F$14:$F$95,RAB!$C$14:$C$95,C1152)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SUMIFS(RAB!$F$14:$F$95,RAB!$C$14:$C$95,C1153)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SUMIFS(RAB!$F$14:$F$95,RAB!$C$14:$C$95,C1154)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SUMIFS(RAB!$F$14:$F$95,RAB!$C$14:$C$95,C1155)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SUMIFS(RAB!$F$14:$F$95,RAB!$C$14:$C$95,C1156)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SUMIFS(RAB!$F$14:$F$95,RAB!$C$14:$C$95,C1157)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SUMIFS(RAB!$F$14:$F$95,RAB!$C$14:$C$95,C1158)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SUMIFS(RAB!$F$14:$F$95,RAB!$C$14:$C$95,C1159)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SUMIFS(RAB!$F$14:$F$95,RAB!$C$14:$C$95,C1160)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SUMIFS(RAB!$F$14:$F$95,RAB!$C$14:$C$95,C1161)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SUMIFS(RAB!$F$14:$F$95,RAB!$C$14:$C$95,C1162)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SUMIFS(RAB!$F$14:$F$95,RAB!$C$14:$C$95,C1163)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SUMIFS(RAB!$F$14:$F$95,RAB!$C$14:$C$95,C1164)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SUMIFS(RAB!$F$14:$F$95,RAB!$C$14:$C$95,C1165)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SUMIFS(RAB!$F$14:$F$95,RAB!$C$14:$C$95,C1166)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SUMIFS(RAB!$F$14:$F$95,RAB!$C$14:$C$95,C1167)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SUMIFS(RAB!$F$14:$F$95,RAB!$C$14:$C$95,C1168)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SUMIFS(RAB!$F$14:$F$95,RAB!$C$14:$C$95,C1169)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SUMIFS(RAB!$F$14:$F$95,RAB!$C$14:$C$95,C1170)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SUMIFS(RAB!$F$14:$F$95,RAB!$C$14:$C$95,C1171)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SUMIFS(RAB!$F$14:$F$95,RAB!$C$14:$C$95,C1172)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SUMIFS(RAB!$F$14:$F$95,RAB!$C$14:$C$95,C1173)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SUMIFS(RAB!$F$14:$F$95,RAB!$C$14:$C$95,C1174)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SUMIFS(RAB!$F$14:$F$95,RAB!$C$14:$C$95,C1175)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SUMIFS(RAB!$F$14:$F$95,RAB!$C$14:$C$95,C1176)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SUMIFS(RAB!$F$14:$F$95,RAB!$C$14:$C$95,C1177)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SUMIFS(RAB!$F$14:$F$95,RAB!$C$14:$C$95,C1178)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SUMIFS(RAB!$F$14:$F$95,RAB!$C$14:$C$95,C1179)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SUMIFS(RAB!$F$14:$F$95,RAB!$C$14:$C$95,C1180)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SUMIFS(RAB!$F$14:$F$95,RAB!$C$14:$C$95,C1181)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SUMIFS(RAB!$F$14:$F$95,RAB!$C$14:$C$95,C1182)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SUMIFS(RAB!$F$14:$F$95,RAB!$C$14:$C$95,C1183)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SUMIFS(RAB!$F$14:$F$95,RAB!$C$14:$C$95,C1184)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SUMIFS(RAB!$F$14:$F$95,RAB!$C$14:$C$95,C1185)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SUMIFS(RAB!$F$14:$F$95,RAB!$C$14:$C$95,C1186)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SUMIFS(RAB!$F$14:$F$95,RAB!$C$14:$C$95,C1187)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SUMIFS(RAB!$F$14:$F$95,RAB!$C$14:$C$95,C1188)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SUMIFS(RAB!$F$14:$F$95,RAB!$C$14:$C$95,C1189)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SUMIFS(RAB!$F$14:$F$95,RAB!$C$14:$C$95,C1190)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SUMIFS(RAB!$F$14:$F$95,RAB!$C$14:$C$95,C1191)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SUMIFS(RAB!$F$14:$F$95,RAB!$C$14:$C$95,C1192)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SUMIFS(RAB!$F$14:$F$95,RAB!$C$14:$C$95,C1193)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SUMIFS(RAB!$F$14:$F$95,RAB!$C$14:$C$95,C1194)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SUMIFS(RAB!$F$14:$F$95,RAB!$C$14:$C$95,C1195)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SUMIFS(RAB!$F$14:$F$95,RAB!$C$14:$C$95,C1196)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SUMIFS(RAB!$F$14:$F$95,RAB!$C$14:$C$95,C1197)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SUMIFS(RAB!$F$14:$F$95,RAB!$C$14:$C$95,C1198)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SUMIFS(RAB!$F$14:$F$95,RAB!$C$14:$C$95,C1199)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SUMIFS(RAB!$F$14:$F$95,RAB!$C$14:$C$95,C1200)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SUMIFS(RAB!$F$14:$F$95,RAB!$C$14:$C$95,C1201)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SUMIFS(RAB!$F$14:$F$95,RAB!$C$14:$C$95,C1202)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SUMIFS(RAB!$F$14:$F$95,RAB!$C$14:$C$95,C1203)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SUMIFS(RAB!$F$14:$F$95,RAB!$C$14:$C$95,C1204)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SUMIFS(RAB!$F$14:$F$95,RAB!$C$14:$C$95,C1205)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SUMIFS(RAB!$F$14:$F$95,RAB!$C$14:$C$95,C1206)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SUMIFS(RAB!$F$14:$F$95,RAB!$C$14:$C$95,C1207)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SUMIFS(RAB!$F$14:$F$95,RAB!$C$14:$C$95,C1208)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SUMIFS(RAB!$F$14:$F$95,RAB!$C$14:$C$95,C1209)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SUMIFS(RAB!$F$14:$F$95,RAB!$C$14:$C$95,C1210)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SUMIFS(RAB!$F$14:$F$95,RAB!$C$14:$C$95,C1211)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SUMIFS(RAB!$F$14:$F$95,RAB!$C$14:$C$95,C1212)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SUMIFS(RAB!$F$14:$F$95,RAB!$C$14:$C$95,C1213)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SUMIFS(RAB!$F$14:$F$95,RAB!$C$14:$C$95,C1214)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SUMIFS(RAB!$F$14:$F$95,RAB!$C$14:$C$95,C1215)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SUMIFS(RAB!$F$14:$F$95,RAB!$C$14:$C$95,C1216)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SUMIFS(RAB!$F$14:$F$95,RAB!$C$14:$C$95,C1217)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SUMIFS(RAB!$F$14:$F$95,RAB!$C$14:$C$95,C1218)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SUMIFS(RAB!$F$14:$F$95,RAB!$C$14:$C$95,C1219)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SUMIFS(RAB!$F$14:$F$95,RAB!$C$14:$C$95,C1220)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SUMIFS(RAB!$F$14:$F$95,RAB!$C$14:$C$95,C1221)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SUMIFS(RAB!$F$14:$F$95,RAB!$C$14:$C$95,C1222)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SUMIFS(RAB!$F$14:$F$95,RAB!$C$14:$C$95,C1223)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SUMIFS(RAB!$F$14:$F$95,RAB!$C$14:$C$95,C1224)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SUMIFS(RAB!$F$14:$F$95,RAB!$C$14:$C$95,C1225)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SUMIFS(RAB!$F$14:$F$95,RAB!$C$14:$C$95,C1226)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SUMIFS(RAB!$F$14:$F$95,RAB!$C$14:$C$95,C1227)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SUMIFS(RAB!$F$14:$F$95,RAB!$C$14:$C$95,C1228)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SUMIFS(RAB!$F$14:$F$95,RAB!$C$14:$C$95,C1229)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SUMIFS(RAB!$F$14:$F$95,RAB!$C$14:$C$95,C1230)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SUMIFS(RAB!$F$14:$F$95,RAB!$C$14:$C$95,C1231)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SUMIFS(RAB!$F$14:$F$95,RAB!$C$14:$C$95,C1232)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SUMIFS(RAB!$F$14:$F$95,RAB!$C$14:$C$95,C1233)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SUMIFS(RAB!$F$14:$F$95,RAB!$C$14:$C$95,C1234)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SUMIFS(RAB!$F$14:$F$95,RAB!$C$14:$C$95,C1235)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SUMIFS(RAB!$F$14:$F$95,RAB!$C$14:$C$95,C1236)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SUMIFS(RAB!$F$14:$F$95,RAB!$C$14:$C$95,C1237)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SUMIFS(RAB!$F$14:$F$95,RAB!$C$14:$C$95,C1238)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SUMIFS(RAB!$F$14:$F$95,RAB!$C$14:$C$95,C1239)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SUMIFS(RAB!$F$14:$F$95,RAB!$C$14:$C$95,C1240)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SUMIFS(RAB!$F$14:$F$95,RAB!$C$14:$C$95,C1241)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SUMIFS(RAB!$F$14:$F$95,RAB!$C$14:$C$95,C1242)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SUMIFS(RAB!$F$14:$F$95,RAB!$C$14:$C$95,C1243)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SUMIFS(RAB!$F$14:$F$95,RAB!$C$14:$C$95,C1244)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SUMIFS(RAB!$F$14:$F$95,RAB!$C$14:$C$95,C1245)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SUMIFS(RAB!$F$14:$F$95,RAB!$C$14:$C$95,C1246)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SUMIFS(RAB!$F$14:$F$95,RAB!$C$14:$C$95,C1247)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SUMIFS(RAB!$F$14:$F$95,RAB!$C$14:$C$95,C1248)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SUMIFS(RAB!$F$14:$F$95,RAB!$C$14:$C$95,C1249)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SUMIFS(RAB!$F$14:$F$95,RAB!$C$14:$C$95,C1250)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SUMIFS(RAB!$F$14:$F$95,RAB!$C$14:$C$95,C1251)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SUMIFS(RAB!$F$14:$F$95,RAB!$C$14:$C$95,C1252)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SUMIFS(RAB!$F$14:$F$95,RAB!$C$14:$C$95,C1253)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SUMIFS(RAB!$F$14:$F$95,RAB!$C$14:$C$95,C1254)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SUMIFS(RAB!$F$14:$F$95,RAB!$C$14:$C$95,C1255)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SUMIFS(RAB!$F$14:$F$95,RAB!$C$14:$C$95,C1256)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SUMIFS(RAB!$F$14:$F$95,RAB!$C$14:$C$95,C1257)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SUMIFS(RAB!$F$14:$F$95,RAB!$C$14:$C$95,C1258)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SUMIFS(RAB!$F$14:$F$95,RAB!$C$14:$C$95,C1259)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SUMIFS(RAB!$F$14:$F$95,RAB!$C$14:$C$95,C1260)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SUMIFS(RAB!$F$14:$F$95,RAB!$C$14:$C$95,C1261)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SUMIFS(RAB!$F$14:$F$95,RAB!$C$14:$C$95,C1262)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SUMIFS(RAB!$F$14:$F$95,RAB!$C$14:$C$95,C1263)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SUMIFS(RAB!$F$14:$F$95,RAB!$C$14:$C$95,C1264)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SUMIFS(RAB!$F$14:$F$95,RAB!$C$14:$C$95,C1265)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SUMIFS(RAB!$F$14:$F$95,RAB!$C$14:$C$95,C1266)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SUMIFS(RAB!$F$14:$F$95,RAB!$C$14:$C$95,C1267)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SUMIFS(RAB!$F$14:$F$95,RAB!$C$14:$C$95,C1268)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SUMIFS(RAB!$F$14:$F$95,RAB!$C$14:$C$95,C1269)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SUMIFS(RAB!$F$14:$F$95,RAB!$C$14:$C$95,C1270)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SUMIFS(RAB!$F$14:$F$95,RAB!$C$14:$C$95,C1271)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SUMIFS(RAB!$F$14:$F$95,RAB!$C$14:$C$95,C1272)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SUMIFS(RAB!$F$14:$F$95,RAB!$C$14:$C$95,C1273)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SUMIFS(RAB!$F$14:$F$95,RAB!$C$14:$C$95,C1274)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SUMIFS(RAB!$F$14:$F$95,RAB!$C$14:$C$95,C1275)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SUMIFS(RAB!$F$14:$F$95,RAB!$C$14:$C$95,C1276)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SUMIFS(RAB!$F$14:$F$95,RAB!$C$14:$C$95,C1277)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SUMIFS(RAB!$F$14:$F$95,RAB!$C$14:$C$95,C1278)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SUMIFS(RAB!$F$14:$F$95,RAB!$C$14:$C$95,C1279)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SUMIFS(RAB!$F$14:$F$95,RAB!$C$14:$C$95,C1280)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SUMIFS(RAB!$F$14:$F$95,RAB!$C$14:$C$95,C1281)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SUMIFS(RAB!$F$14:$F$95,RAB!$C$14:$C$95,C1282)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SUMIFS(RAB!$F$14:$F$95,RAB!$C$14:$C$95,C1283)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SUMIFS(RAB!$F$14:$F$95,RAB!$C$14:$C$95,C1284)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SUMIFS(RAB!$F$14:$F$95,RAB!$C$14:$C$95,C1285)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SUMIFS(RAB!$F$14:$F$95,RAB!$C$14:$C$95,C1286)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SUMIFS(RAB!$F$14:$F$95,RAB!$C$14:$C$95,C1287)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SUMIFS(RAB!$F$14:$F$95,RAB!$C$14:$C$95,C1288)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SUMIFS(RAB!$F$14:$F$95,RAB!$C$14:$C$95,C1289)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SUMIFS(RAB!$F$14:$F$95,RAB!$C$14:$C$95,C1290)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SUMIFS(RAB!$F$14:$F$95,RAB!$C$14:$C$95,C1291)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SUMIFS(RAB!$F$14:$F$95,RAB!$C$14:$C$95,C1292)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SUMIFS(RAB!$F$14:$F$95,RAB!$C$14:$C$95,C1293)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SUMIFS(RAB!$F$14:$F$95,RAB!$C$14:$C$95,C1294)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SUMIFS(RAB!$F$14:$F$95,RAB!$C$14:$C$95,C1295)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SUMIFS(RAB!$F$14:$F$95,RAB!$C$14:$C$95,C1296)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SUMIFS(RAB!$F$14:$F$95,RAB!$C$14:$C$95,C1297)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SUMIFS(RAB!$F$14:$F$95,RAB!$C$14:$C$95,C1298)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SUMIFS(RAB!$F$14:$F$95,RAB!$C$14:$C$95,C1299)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SUMIFS(RAB!$F$14:$F$95,RAB!$C$14:$C$95,C1300)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SUMIFS(RAB!$F$14:$F$95,RAB!$C$14:$C$95,C1301)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SUMIFS(RAB!$F$14:$F$95,RAB!$C$14:$C$95,C1302)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SUMIFS(RAB!$F$14:$F$95,RAB!$C$14:$C$95,C1303)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SUMIFS(RAB!$F$14:$F$95,RAB!$C$14:$C$95,C1304)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SUMIFS(RAB!$F$14:$F$95,RAB!$C$14:$C$95,C1305)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SUMIFS(RAB!$F$14:$F$95,RAB!$C$14:$C$95,C1306)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SUMIFS(RAB!$F$14:$F$95,RAB!$C$14:$C$95,C1307)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SUMIFS(RAB!$F$14:$F$95,RAB!$C$14:$C$95,C1308)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SUMIFS(RAB!$F$14:$F$95,RAB!$C$14:$C$95,C1309)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SUMIFS(RAB!$F$14:$F$95,RAB!$C$14:$C$95,C1310)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SUMIFS(RAB!$F$14:$F$95,RAB!$C$14:$C$95,C1311)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SUMIFS(RAB!$F$14:$F$95,RAB!$C$14:$C$95,C1312)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SUMIFS(RAB!$F$14:$F$95,RAB!$C$14:$C$95,C1313)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SUMIFS(RAB!$F$14:$F$95,RAB!$C$14:$C$95,C1314)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SUMIFS(RAB!$F$14:$F$95,RAB!$C$14:$C$95,C1315)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SUMIFS(RAB!$F$14:$F$95,RAB!$C$14:$C$95,C1316)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SUMIFS(RAB!$F$14:$F$95,RAB!$C$14:$C$95,C1317)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SUMIFS(RAB!$F$14:$F$95,RAB!$C$14:$C$95,C1318)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SUMIFS(RAB!$F$14:$F$95,RAB!$C$14:$C$95,C1319)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SUMIFS(RAB!$F$14:$F$95,RAB!$C$14:$C$95,C1320)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4" t="s">
        <v>1127</v>
      </c>
      <c r="C4" s="474"/>
      <c r="D4" s="474"/>
      <c r="E4" s="474"/>
      <c r="F4" s="474"/>
      <c r="G4" s="474"/>
      <c r="H4" s="474"/>
      <c r="I4" s="474"/>
      <c r="J4" s="474"/>
      <c r="K4" s="47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8" t="str">
        <f>RAB!G6</f>
        <v>LUKITO</v>
      </c>
      <c r="H6" s="498"/>
      <c r="I6" s="498"/>
      <c r="J6" s="498"/>
      <c r="K6" s="49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Semarang - Purwodadi Klampok 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475" t="s">
        <v>0</v>
      </c>
      <c r="C11" s="477" t="s">
        <v>1</v>
      </c>
      <c r="D11" s="480" t="s">
        <v>42</v>
      </c>
      <c r="E11" s="480" t="s">
        <v>43</v>
      </c>
      <c r="F11" s="480" t="s">
        <v>2</v>
      </c>
      <c r="G11" s="482" t="s">
        <v>41</v>
      </c>
      <c r="H11" s="480" t="s">
        <v>3</v>
      </c>
      <c r="I11" s="480"/>
      <c r="J11" s="480"/>
      <c r="K11" s="485"/>
      <c r="M11" s="33"/>
      <c r="N11" s="33"/>
      <c r="O11" s="33"/>
      <c r="P11" s="33"/>
      <c r="R11" s="34"/>
      <c r="S11" s="74"/>
      <c r="T11" s="74"/>
    </row>
    <row r="12" spans="1:21" ht="15" customHeight="1">
      <c r="B12" s="476"/>
      <c r="C12" s="478"/>
      <c r="D12" s="481"/>
      <c r="E12" s="481"/>
      <c r="F12" s="481"/>
      <c r="G12" s="483"/>
      <c r="H12" s="489" t="s">
        <v>46</v>
      </c>
      <c r="I12" s="489" t="s">
        <v>5</v>
      </c>
      <c r="J12" s="481" t="s">
        <v>47</v>
      </c>
      <c r="K12" s="48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76"/>
      <c r="C13" s="479"/>
      <c r="D13" s="481"/>
      <c r="E13" s="481"/>
      <c r="F13" s="481"/>
      <c r="G13" s="484"/>
      <c r="H13" s="490"/>
      <c r="I13" s="490"/>
      <c r="J13" s="481"/>
      <c r="K13" s="48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499" t="s">
        <v>1008</v>
      </c>
      <c r="D38" s="499"/>
      <c r="E38" s="499"/>
      <c r="F38" s="499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00" t="s">
        <v>462</v>
      </c>
      <c r="D39" s="500"/>
      <c r="E39" s="500"/>
      <c r="F39" s="500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491" t="s">
        <v>463</v>
      </c>
      <c r="D40" s="491"/>
      <c r="E40" s="491"/>
      <c r="F40" s="49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492" t="e">
        <f ca="1">"Terbilang : ( "&amp;L42&amp;" Rupiah )"</f>
        <v>#NAME?</v>
      </c>
      <c r="C41" s="493"/>
      <c r="D41" s="493"/>
      <c r="E41" s="493"/>
      <c r="F41" s="493"/>
      <c r="G41" s="493"/>
      <c r="H41" s="493"/>
      <c r="I41" s="493"/>
      <c r="J41" s="493"/>
      <c r="K41" s="494"/>
      <c r="L41" s="44"/>
      <c r="R41" s="58"/>
      <c r="S41" s="58"/>
      <c r="T41" s="58"/>
    </row>
    <row r="42" spans="1:20" s="36" customFormat="1">
      <c r="A42" s="30"/>
      <c r="B42" s="495"/>
      <c r="C42" s="496"/>
      <c r="D42" s="496"/>
      <c r="E42" s="496"/>
      <c r="F42" s="496"/>
      <c r="G42" s="496"/>
      <c r="H42" s="496"/>
      <c r="I42" s="496"/>
      <c r="J42" s="496"/>
      <c r="K42" s="497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486"/>
      <c r="I45" s="486"/>
      <c r="J45" s="487"/>
      <c r="K45" s="48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486"/>
      <c r="I46" s="486"/>
      <c r="J46" s="487"/>
      <c r="K46" s="48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486"/>
      <c r="I47" s="486"/>
      <c r="J47" s="487"/>
      <c r="K47" s="48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486"/>
      <c r="I52" s="486"/>
      <c r="J52" s="487"/>
      <c r="K52" s="48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SUMIFS(RAB!$F$14:$F$95,RAB!$C$14:$C$95,'REKAP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SUMIFS(RAB!$F$14:$F$95,RAB!$C$14:$C$95,'REKAP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SUMIFS(RAB!$F$14:$F$95,RAB!$C$14:$C$95,'REKAP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SUMIFS(RAB!$F$14:$F$95,RAB!$C$14:$C$95,'REKAP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SUMIFS(RAB!$F$14:$F$95,RAB!$C$14:$C$95,'REKAP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SUMIFS(RAB!$F$14:$F$95,RAB!$C$14:$C$95,'REKAP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SUMIFS(RAB!$F$14:$F$95,RAB!$C$14:$C$95,'REKAP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SUMIFS(RAB!$F$14:$F$95,RAB!$C$14:$C$95,'REKAP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SUMIFS(RAB!$F$14:$F$95,RAB!$C$14:$C$95,'REKAP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SUMIFS(RAB!$F$14:$F$95,RAB!$C$14:$C$95,'REKAP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SUMIFS(RAB!$F$14:$F$95,RAB!$C$14:$C$95,'REKAP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SUMIFS(RAB!$F$14:$F$95,RAB!$C$14:$C$95,'REKAP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SUMIFS(RAB!$F$14:$F$95,RAB!$C$14:$C$95,'REKAP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SUMIFS(RAB!$F$14:$F$95,RAB!$C$14:$C$95,'REKAP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SUMIFS(RAB!$F$14:$F$95,RAB!$C$14:$C$95,'REKAP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SUMIFS(RAB!$F$14:$F$95,RAB!$C$14:$C$95,'REKAP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SUMIFS(RAB!$F$14:$F$95,RAB!$C$14:$C$95,'REKAP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SUMIFS(RAB!$F$14:$F$95,RAB!$C$14:$C$95,'REKAP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SUMIFS(RAB!$F$14:$F$95,RAB!$C$14:$C$95,'REKAP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SUMIFS(RAB!$F$14:$F$95,RAB!$C$14:$C$95,'REKAP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474" t="s">
        <v>1034</v>
      </c>
      <c r="C4" s="474"/>
      <c r="D4" s="474"/>
      <c r="E4" s="474"/>
      <c r="F4" s="474"/>
      <c r="G4" s="474"/>
      <c r="H4" s="474"/>
      <c r="I4" s="474"/>
      <c r="J4" s="474"/>
      <c r="K4" s="47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498" t="str">
        <f>RAB!G6</f>
        <v>LUKITO</v>
      </c>
      <c r="H6" s="498"/>
      <c r="I6" s="498"/>
      <c r="J6" s="498"/>
      <c r="K6" s="49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Semarang - Purwodadi Klampok Godong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475" t="s">
        <v>0</v>
      </c>
      <c r="C11" s="477" t="s">
        <v>1</v>
      </c>
      <c r="D11" s="480" t="s">
        <v>42</v>
      </c>
      <c r="E11" s="480" t="s">
        <v>43</v>
      </c>
      <c r="F11" s="480" t="s">
        <v>2</v>
      </c>
      <c r="G11" s="482" t="s">
        <v>41</v>
      </c>
      <c r="H11" s="480" t="s">
        <v>3</v>
      </c>
      <c r="I11" s="480"/>
      <c r="J11" s="480"/>
      <c r="K11" s="485"/>
      <c r="M11" s="33"/>
      <c r="N11" s="33"/>
      <c r="O11" s="33"/>
      <c r="P11" s="33"/>
      <c r="R11" s="34"/>
      <c r="S11" s="74"/>
      <c r="T11" s="74"/>
    </row>
    <row r="12" spans="1:21" ht="15" customHeight="1">
      <c r="B12" s="476"/>
      <c r="C12" s="478"/>
      <c r="D12" s="481"/>
      <c r="E12" s="481"/>
      <c r="F12" s="481"/>
      <c r="G12" s="483"/>
      <c r="H12" s="489" t="s">
        <v>46</v>
      </c>
      <c r="I12" s="489" t="s">
        <v>5</v>
      </c>
      <c r="J12" s="481" t="s">
        <v>47</v>
      </c>
      <c r="K12" s="48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476"/>
      <c r="C13" s="479"/>
      <c r="D13" s="481"/>
      <c r="E13" s="481"/>
      <c r="F13" s="481"/>
      <c r="G13" s="484"/>
      <c r="H13" s="490"/>
      <c r="I13" s="490"/>
      <c r="J13" s="481"/>
      <c r="K13" s="48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30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4 x 16 mm²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35</v>
      </c>
      <c r="G22" s="41">
        <f ca="1">IF(ISERROR(OFFSET('HARGA SATUAN'!$I$6,MATCH(C22,'HARGA SATUAN'!$C$7:$C$1495,0),0)),"",OFFSET('HARGA SATUAN'!$I$6,MATCH(C22,'HARGA SATUAN'!$C$7:$C$1495,0),0))</f>
        <v>13500</v>
      </c>
      <c r="H22" s="42">
        <f t="shared" ca="1" si="1"/>
        <v>472500</v>
      </c>
      <c r="I22" s="42">
        <f t="shared" ca="1" si="2"/>
        <v>0</v>
      </c>
      <c r="J22" s="42">
        <f t="shared" ca="1" si="3"/>
        <v>0</v>
      </c>
      <c r="K22" s="43">
        <f t="shared" ca="1" si="0"/>
        <v>472500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499" t="s">
        <v>1008</v>
      </c>
      <c r="D168" s="499"/>
      <c r="E168" s="499"/>
      <c r="F168" s="499"/>
      <c r="G168" s="77" t="s">
        <v>9</v>
      </c>
      <c r="H168" s="55">
        <f ca="1">SUM(H14:H167)</f>
        <v>53072250</v>
      </c>
      <c r="I168" s="55">
        <f ca="1">SUM(I14:I167)</f>
        <v>0</v>
      </c>
      <c r="J168" s="55">
        <f ca="1">SUM(J14:J167)</f>
        <v>0</v>
      </c>
      <c r="K168" s="55">
        <f ca="1">SUM(K14:K167)</f>
        <v>53072250</v>
      </c>
      <c r="L168" s="44"/>
      <c r="R168" s="99"/>
      <c r="S168" s="99"/>
      <c r="T168" s="99"/>
    </row>
    <row r="169" spans="1:20" s="36" customFormat="1">
      <c r="A169" s="30"/>
      <c r="B169" s="56"/>
      <c r="C169" s="500" t="s">
        <v>462</v>
      </c>
      <c r="D169" s="500"/>
      <c r="E169" s="500"/>
      <c r="F169" s="500"/>
      <c r="G169" s="59" t="s">
        <v>9</v>
      </c>
      <c r="H169" s="60">
        <f ca="1">H168*0.1</f>
        <v>5307225</v>
      </c>
      <c r="I169" s="60">
        <f ca="1">I168*0.1</f>
        <v>0</v>
      </c>
      <c r="J169" s="60">
        <f ca="1">J168*0.1</f>
        <v>0</v>
      </c>
      <c r="K169" s="60">
        <f ca="1">K168*0.1</f>
        <v>5307225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491" t="s">
        <v>463</v>
      </c>
      <c r="D170" s="491"/>
      <c r="E170" s="491"/>
      <c r="F170" s="491"/>
      <c r="G170" s="61" t="s">
        <v>9</v>
      </c>
      <c r="H170" s="78">
        <f ca="1">SUM(H168:H169)</f>
        <v>58379475</v>
      </c>
      <c r="I170" s="78">
        <f ca="1">SUM(I168:I169)</f>
        <v>0</v>
      </c>
      <c r="J170" s="61">
        <f ca="1">SUM(J168:J169)</f>
        <v>0</v>
      </c>
      <c r="K170" s="61">
        <f ca="1">SUM(K168:K169)</f>
        <v>58379475</v>
      </c>
      <c r="L170" s="44"/>
      <c r="R170" s="99"/>
      <c r="S170" s="99"/>
      <c r="T170" s="99"/>
    </row>
    <row r="171" spans="1:20" s="36" customFormat="1">
      <c r="A171" s="30"/>
      <c r="B171" s="492" t="e">
        <f ca="1">"Terbilang : ( "&amp;L172&amp;" Rupiah )"</f>
        <v>#NAME?</v>
      </c>
      <c r="C171" s="493"/>
      <c r="D171" s="493"/>
      <c r="E171" s="493"/>
      <c r="F171" s="493"/>
      <c r="G171" s="493"/>
      <c r="H171" s="493"/>
      <c r="I171" s="493"/>
      <c r="J171" s="493"/>
      <c r="K171" s="494"/>
      <c r="L171" s="44"/>
      <c r="R171" s="58"/>
      <c r="S171" s="58"/>
      <c r="T171" s="58"/>
    </row>
    <row r="172" spans="1:20" s="36" customFormat="1">
      <c r="A172" s="30"/>
      <c r="B172" s="495"/>
      <c r="C172" s="496"/>
      <c r="D172" s="496"/>
      <c r="E172" s="496"/>
      <c r="F172" s="496"/>
      <c r="G172" s="496"/>
      <c r="H172" s="496"/>
      <c r="I172" s="496"/>
      <c r="J172" s="496"/>
      <c r="K172" s="497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486"/>
      <c r="I175" s="486"/>
      <c r="J175" s="487"/>
      <c r="K175" s="48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486"/>
      <c r="I176" s="486"/>
      <c r="J176" s="487"/>
      <c r="K176" s="48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486"/>
      <c r="I177" s="486"/>
      <c r="J177" s="487"/>
      <c r="K177" s="48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486"/>
      <c r="I182" s="486"/>
      <c r="J182" s="487"/>
      <c r="K182" s="48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SUMIFS(RAB!$F$14:$F$95,RAB!$C$14:$C$95,C224)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SUMIFS(RAB!$F$14:$F$95,RAB!$C$14:$C$95,C225)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SUMIFS(RAB!$F$14:$F$95,RAB!$C$14:$C$95,C226)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SUMIFS(RAB!$F$14:$F$95,RAB!$C$14:$C$95,C227)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SUMIFS(RAB!$F$14:$F$95,RAB!$C$14:$C$95,C228)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SUMIFS(RAB!$F$14:$F$95,RAB!$C$14:$C$95,C229)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SUMIFS(RAB!$F$14:$F$95,RAB!$C$14:$C$95,C230)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SUMIFS(RAB!$F$14:$F$95,RAB!$C$14:$C$95,C231)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SUMIFS(RAB!$F$14:$F$95,RAB!$C$14:$C$95,C232)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SUMIFS(RAB!$F$14:$F$95,RAB!$C$14:$C$95,C233)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SUMIFS(RAB!$F$14:$F$95,RAB!$C$14:$C$95,C234)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SUMIFS(RAB!$F$14:$F$95,RAB!$C$14:$C$95,C235)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SUMIFS(RAB!$F$14:$F$95,RAB!$C$14:$C$95,C236)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SUMIFS(RAB!$F$14:$F$95,RAB!$C$14:$C$95,C237)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SUMIFS(RAB!$F$14:$F$95,RAB!$C$14:$C$95,C238)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SUMIFS(RAB!$F$14:$F$95,RAB!$C$14:$C$95,C239)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SUMIFS(RAB!$F$14:$F$95,RAB!$C$14:$C$95,C240)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SUMIFS(RAB!$F$14:$F$95,RAB!$C$14:$C$95,C241)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SUMIFS(RAB!$F$14:$F$95,RAB!$C$14:$C$95,C242)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SUMIFS(RAB!$F$14:$F$95,RAB!$C$14:$C$95,C243)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SUMIFS(RAB!$F$14:$F$95,RAB!$C$14:$C$95,C244)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SUMIFS(RAB!$F$14:$F$95,RAB!$C$14:$C$95,C245)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SUMIFS(RAB!$F$14:$F$95,RAB!$C$14:$C$95,C246)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SUMIFS(RAB!$F$14:$F$95,RAB!$C$14:$C$95,C247)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SUMIFS(RAB!$F$14:$F$95,RAB!$C$14:$C$95,C248)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SUMIFS(RAB!$F$14:$F$95,RAB!$C$14:$C$95,C249)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SUMIFS(RAB!$F$14:$F$95,RAB!$C$14:$C$95,C250)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SUMIFS(RAB!$F$14:$F$95,RAB!$C$14:$C$95,C251)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SUMIFS(RAB!$F$14:$F$95,RAB!$C$14:$C$95,C252)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SUMIFS(RAB!$F$14:$F$95,RAB!$C$14:$C$95,C253)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SUMIFS(RAB!$F$14:$F$95,RAB!$C$14:$C$95,C254)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SUMIFS(RAB!$F$14:$F$95,RAB!$C$14:$C$95,C255)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SUMIFS(RAB!$F$14:$F$95,RAB!$C$14:$C$95,C256)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SUMIFS(RAB!$F$14:$F$95,RAB!$C$14:$C$95,C257)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SUMIFS(RAB!$F$14:$F$95,RAB!$C$14:$C$95,C258)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SUMIFS(RAB!$F$14:$F$95,RAB!$C$14:$C$95,C259)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SUMIFS(RAB!$F$14:$F$95,RAB!$C$14:$C$95,C260)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SUMIFS(RAB!$F$14:$F$95,RAB!$C$14:$C$95,C261)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SUMIFS(RAB!$F$14:$F$95,RAB!$C$14:$C$95,C262)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SUMIFS(RAB!$F$14:$F$95,RAB!$C$14:$C$95,C263)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SUMIFS(RAB!$F$14:$F$95,RAB!$C$14:$C$95,C264)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SUMIFS(RAB!$F$14:$F$95,RAB!$C$14:$C$95,C265)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SUMIFS(RAB!$F$14:$F$95,RAB!$C$14:$C$95,C266)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SUMIFS(RAB!$F$14:$F$95,RAB!$C$14:$C$95,C267)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SUMIFS(RAB!$F$14:$F$95,RAB!$C$14:$C$95,C268)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SUMIFS(RAB!$F$14:$F$95,RAB!$C$14:$C$95,C269)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SUMIFS(RAB!$F$14:$F$95,RAB!$C$14:$C$95,C270)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SUMIFS(RAB!$F$14:$F$95,RAB!$C$14:$C$95,C271)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SUMIFS(RAB!$F$14:$F$95,RAB!$C$14:$C$95,C272)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SUMIFS(RAB!$F$14:$F$95,RAB!$C$14:$C$95,C273)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SUMIFS(RAB!$F$14:$F$95,RAB!$C$14:$C$95,C274)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SUMIFS(RAB!$F$14:$F$95,RAB!$C$14:$C$95,C275)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SUMIFS(RAB!$F$14:$F$95,RAB!$C$14:$C$95,C276)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SUMIFS(RAB!$F$14:$F$95,RAB!$C$14:$C$95,C277)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SUMIFS(RAB!$F$14:$F$95,RAB!$C$14:$C$95,C278)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SUMIFS(RAB!$F$14:$F$95,RAB!$C$14:$C$95,C279)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SUMIFS(RAB!$F$14:$F$95,RAB!$C$14:$C$95,C280)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SUMIFS(RAB!$F$14:$F$95,RAB!$C$14:$C$95,C281)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SUMIFS(RAB!$F$14:$F$95,RAB!$C$14:$C$95,C282)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SUMIFS(RAB!$F$14:$F$95,RAB!$C$14:$C$95,C283)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SUMIFS(RAB!$F$14:$F$95,RAB!$C$14:$C$95,C284)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SUMIFS(RAB!$F$14:$F$95,RAB!$C$14:$C$95,C285)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SUMIFS(RAB!$F$14:$F$95,RAB!$C$14:$C$95,C286)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SUMIFS(RAB!$F$14:$F$95,RAB!$C$14:$C$95,C287)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SUMIFS(RAB!$F$14:$F$95,RAB!$C$14:$C$95,C288)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SUMIFS(RAB!$F$14:$F$95,RAB!$C$14:$C$95,C289)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SUMIFS(RAB!$F$14:$F$95,RAB!$C$14:$C$95,C290)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SUMIFS(RAB!$F$14:$F$95,RAB!$C$14:$C$95,C291)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SUMIFS(RAB!$F$14:$F$95,RAB!$C$14:$C$95,C292)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SUMIFS(RAB!$F$14:$F$95,RAB!$C$14:$C$95,C293)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SUMIFS(RAB!$F$14:$F$95,RAB!$C$14:$C$95,C294)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SUMIFS(RAB!$F$14:$F$95,RAB!$C$14:$C$95,C295)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SUMIFS(RAB!$F$14:$F$95,RAB!$C$14:$C$95,C296)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SUMIFS(RAB!$F$14:$F$95,RAB!$C$14:$C$95,C297)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SUMIFS(RAB!$F$14:$F$95,RAB!$C$14:$C$95,C298)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SUMIFS(RAB!$F$14:$F$95,RAB!$C$14:$C$95,C299)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SUMIFS(RAB!$F$14:$F$95,RAB!$C$14:$C$95,C300)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SUMIFS(RAB!$F$14:$F$95,RAB!$C$14:$C$95,C301)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SUMIFS(RAB!$F$14:$F$95,RAB!$C$14:$C$95,C302)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SUMIFS(RAB!$F$14:$F$95,RAB!$C$14:$C$95,C303)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SUMIFS(RAB!$F$14:$F$95,RAB!$C$14:$C$95,C304)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SUMIFS(RAB!$F$14:$F$95,RAB!$C$14:$C$95,C305)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SUMIFS(RAB!$F$14:$F$95,RAB!$C$14:$C$95,C306)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SUMIFS(RAB!$F$14:$F$95,RAB!$C$14:$C$95,C307)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SUMIFS(RAB!$F$14:$F$95,RAB!$C$14:$C$95,C308)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SUMIFS(RAB!$F$14:$F$95,RAB!$C$14:$C$95,C309)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SUMIFS(RAB!$F$14:$F$95,RAB!$C$14:$C$95,C310)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SUMIFS(RAB!$F$14:$F$95,RAB!$C$14:$C$95,C311)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SUMIFS(RAB!$F$14:$F$95,RAB!$C$14:$C$95,C312)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SUMIFS(RAB!$F$14:$F$95,RAB!$C$14:$C$95,C313)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SUMIFS(RAB!$F$14:$F$95,RAB!$C$14:$C$95,C314)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SUMIFS(RAB!$F$14:$F$95,RAB!$C$14:$C$95,C315)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SUMIFS(RAB!$F$14:$F$95,RAB!$C$14:$C$95,C316)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SUMIFS(RAB!$F$14:$F$95,RAB!$C$14:$C$95,C317)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SUMIFS(RAB!$F$14:$F$95,RAB!$C$14:$C$95,C318)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SUMIFS(RAB!$F$14:$F$95,RAB!$C$14:$C$95,C319)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SUMIFS(RAB!$F$14:$F$95,RAB!$C$14:$C$95,C320)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SUMIFS(RAB!$F$14:$F$95,RAB!$C$14:$C$95,C321)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SUMIFS(RAB!$F$14:$F$95,RAB!$C$14:$C$95,C322)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SUMIFS(RAB!$F$14:$F$95,RAB!$C$14:$C$95,C323)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SUMIFS(RAB!$F$14:$F$95,RAB!$C$14:$C$95,C324)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SUMIFS(RAB!$F$14:$F$95,RAB!$C$14:$C$95,C325)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SUMIFS(RAB!$F$14:$F$95,RAB!$C$14:$C$95,C326)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SUMIFS(RAB!$F$14:$F$95,RAB!$C$14:$C$95,C327)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SUMIFS(RAB!$F$14:$F$95,RAB!$C$14:$C$95,C328)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SUMIFS(RAB!$F$14:$F$95,RAB!$C$14:$C$95,C329)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SUMIFS(RAB!$F$14:$F$95,RAB!$C$14:$C$95,C330)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SUMIFS(RAB!$F$14:$F$95,RAB!$C$14:$C$95,C331)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SUMIFS(RAB!$F$14:$F$95,RAB!$C$14:$C$95,C332)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SUMIFS(RAB!$F$14:$F$95,RAB!$C$14:$C$95,C333)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SUMIFS(RAB!$F$14:$F$95,RAB!$C$14:$C$95,C334)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SUMIFS(RAB!$F$14:$F$95,RAB!$C$14:$C$95,C335)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SUMIFS(RAB!$F$14:$F$95,RAB!$C$14:$C$95,C336)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SUMIFS(RAB!$F$14:$F$95,RAB!$C$14:$C$95,C337)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SUMIFS(RAB!$F$14:$F$95,RAB!$C$14:$C$95,C338)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SUMIFS(RAB!$F$14:$F$95,RAB!$C$14:$C$95,C339)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SUMIFS(RAB!$F$14:$F$95,RAB!$C$14:$C$95,C340)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SUMIFS(RAB!$F$14:$F$95,RAB!$C$14:$C$95,C341)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SUMIFS(RAB!$F$14:$F$95,RAB!$C$14:$C$95,C342)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SUMIFS(RAB!$F$14:$F$95,RAB!$C$14:$C$95,C343)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SUMIFS(RAB!$F$14:$F$95,RAB!$C$14:$C$95,C344)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SUMIFS(RAB!$F$14:$F$95,RAB!$C$14:$C$95,C345)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SUMIFS(RAB!$F$14:$F$95,RAB!$C$14:$C$95,C346)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SUMIFS(RAB!$F$14:$F$95,RAB!$C$14:$C$95,C347)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SUMIFS(RAB!$F$14:$F$95,RAB!$C$14:$C$95,C348)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SUMIFS(RAB!$F$14:$F$95,RAB!$C$14:$C$95,C349)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SUMIFS(RAB!$F$14:$F$95,RAB!$C$14:$C$95,C350)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SUMIFS(RAB!$F$14:$F$95,RAB!$C$14:$C$95,C351)</f>
        <v>35</v>
      </c>
      <c r="E351" s="24">
        <f t="shared" ca="1" si="22"/>
        <v>1</v>
      </c>
      <c r="F351" s="24">
        <f ca="1">IF(D351=0,0,SUM($E$223:E351))</f>
        <v>7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SUMIFS(RAB!$F$14:$F$95,RAB!$C$14:$C$95,C352)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SUMIFS(RAB!$F$14:$F$95,RAB!$C$14:$C$95,C353)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SUMIFS(RAB!$F$14:$F$95,RAB!$C$14:$C$95,C354)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SUMIFS(RAB!$F$14:$F$95,RAB!$C$14:$C$95,C355)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SUMIFS(RAB!$F$14:$F$95,RAB!$C$14:$C$95,C356)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SUMIFS(RAB!$F$14:$F$95,RAB!$C$14:$C$95,C357)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SUMIFS(RAB!$F$14:$F$95,RAB!$C$14:$C$95,C358)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SUMIFS(RAB!$F$14:$F$95,RAB!$C$14:$C$95,C359)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SUMIFS(RAB!$F$14:$F$95,RAB!$C$14:$C$95,C360)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SUMIFS(RAB!$F$14:$F$95,RAB!$C$14:$C$95,C361)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SUMIFS(RAB!$F$14:$F$95,RAB!$C$14:$C$95,C362)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SUMIFS(RAB!$F$14:$F$95,RAB!$C$14:$C$95,C363)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SUMIFS(RAB!$F$14:$F$95,RAB!$C$14:$C$95,C364)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SUMIFS(RAB!$F$14:$F$95,RAB!$C$14:$C$95,C365)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SUMIFS(RAB!$F$14:$F$95,RAB!$C$14:$C$95,C366)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SUMIFS(RAB!$F$14:$F$95,RAB!$C$14:$C$95,C367)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SUMIFS(RAB!$F$14:$F$95,RAB!$C$14:$C$95,C368)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SUMIFS(RAB!$F$14:$F$95,RAB!$C$14:$C$95,C369)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SUMIFS(RAB!$F$14:$F$95,RAB!$C$14:$C$95,C370)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SUMIFS(RAB!$F$14:$F$95,RAB!$C$14:$C$95,C371)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SUMIFS(RAB!$F$14:$F$95,RAB!$C$14:$C$95,C372)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SUMIFS(RAB!$F$14:$F$95,RAB!$C$14:$C$95,C373)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4" activePane="bottomRight" state="frozen"/>
      <selection activeCell="D209" sqref="D209"/>
      <selection pane="topRight" activeCell="D209" sqref="D209"/>
      <selection pane="bottomLeft" activeCell="D209" sqref="D209"/>
      <selection pane="bottomRight" activeCell="F231" sqref="F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02" t="s">
        <v>41</v>
      </c>
      <c r="C2" s="50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03" t="s">
        <v>23</v>
      </c>
      <c r="C4" s="504" t="s">
        <v>1012</v>
      </c>
      <c r="D4" s="504" t="s">
        <v>42</v>
      </c>
      <c r="E4" s="503" t="s">
        <v>43</v>
      </c>
      <c r="F4" s="108" t="s">
        <v>1599</v>
      </c>
      <c r="G4" s="108" t="s">
        <v>1598</v>
      </c>
      <c r="H4" s="501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03"/>
      <c r="C5" s="504"/>
      <c r="D5" s="504"/>
      <c r="E5" s="503"/>
      <c r="F5" s="93"/>
      <c r="G5" s="93"/>
      <c r="H5" s="501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4" priority="4" operator="equal">
      <formula>0</formula>
    </cfRule>
  </conditionalFormatting>
  <conditionalFormatting sqref="B217 D217:G217">
    <cfRule type="cellIs" dxfId="33" priority="11" operator="equal">
      <formula>0</formula>
    </cfRule>
  </conditionalFormatting>
  <conditionalFormatting sqref="B8:C135">
    <cfRule type="cellIs" dxfId="32" priority="66" operator="equal">
      <formula>0</formula>
    </cfRule>
  </conditionalFormatting>
  <conditionalFormatting sqref="B216:G216">
    <cfRule type="cellIs" dxfId="31" priority="16" operator="equal">
      <formula>0</formula>
    </cfRule>
  </conditionalFormatting>
  <conditionalFormatting sqref="B218:G1496">
    <cfRule type="cellIs" dxfId="30" priority="1" operator="equal">
      <formula>0</formula>
    </cfRule>
  </conditionalFormatting>
  <conditionalFormatting sqref="C143:G149">
    <cfRule type="cellIs" dxfId="29" priority="20" operator="equal">
      <formula>0</formula>
    </cfRule>
  </conditionalFormatting>
  <conditionalFormatting sqref="D9:G142">
    <cfRule type="cellIs" dxfId="28" priority="26" operator="equal">
      <formula>0</formula>
    </cfRule>
  </conditionalFormatting>
  <conditionalFormatting sqref="D1:IV5 A1:C7 D6:K6 H1458:IV1460 H1461:XFD1488 H1489:H1496 I1489:XFD1497 A1497:H1497 A1498:XFD65539">
    <cfRule type="cellIs" dxfId="27" priority="178" operator="equal">
      <formula>0</formula>
    </cfRule>
  </conditionalFormatting>
  <conditionalFormatting sqref="D7:IV8 C136:C142 B136:B149 B150:G213 B214:B215 D214:G215">
    <cfRule type="cellIs" dxfId="26" priority="77" operator="equal">
      <formula>0</formula>
    </cfRule>
  </conditionalFormatting>
  <conditionalFormatting sqref="H9:H1421">
    <cfRule type="cellIs" dxfId="25" priority="3" operator="equal">
      <formula>0</formula>
    </cfRule>
  </conditionalFormatting>
  <conditionalFormatting sqref="H1422:I1457">
    <cfRule type="cellIs" dxfId="24" priority="143" operator="equal">
      <formula>0</formula>
    </cfRule>
  </conditionalFormatting>
  <conditionalFormatting sqref="I108:I1421">
    <cfRule type="cellIs" dxfId="23" priority="2" operator="equal">
      <formula>0</formula>
    </cfRule>
  </conditionalFormatting>
  <conditionalFormatting sqref="I9:IV107">
    <cfRule type="cellIs" dxfId="22" priority="153" operator="equal">
      <formula>0</formula>
    </cfRule>
  </conditionalFormatting>
  <conditionalFormatting sqref="J108:IV1457">
    <cfRule type="cellIs" dxfId="21" priority="5" operator="equal">
      <formula>0</formula>
    </cfRule>
  </conditionalFormatting>
  <conditionalFormatting sqref="M6:IV6">
    <cfRule type="cellIs" dxfId="2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topLeftCell="A4"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36" t="s">
        <v>1453</v>
      </c>
      <c r="C2" s="536"/>
      <c r="D2" s="536"/>
      <c r="E2" s="53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41" t="s">
        <v>1528</v>
      </c>
      <c r="C4" s="542"/>
      <c r="D4" s="542"/>
      <c r="E4" s="543"/>
      <c r="F4" s="373"/>
      <c r="G4" s="373"/>
      <c r="H4" s="374"/>
      <c r="I4" s="505" t="s">
        <v>1529</v>
      </c>
      <c r="J4" s="506"/>
      <c r="K4" s="506"/>
      <c r="L4" s="507"/>
    </row>
    <row r="5" spans="1:12" ht="34.5" customHeight="1">
      <c r="A5" s="193"/>
      <c r="B5" s="376" t="s">
        <v>1378</v>
      </c>
      <c r="C5" s="224" t="s">
        <v>9</v>
      </c>
      <c r="D5" s="537" t="str">
        <f>DATA!D14</f>
        <v>LUKITO</v>
      </c>
      <c r="E5" s="538"/>
      <c r="F5" s="197"/>
      <c r="G5" s="197"/>
      <c r="I5" s="377" t="s">
        <v>1378</v>
      </c>
      <c r="J5" s="224" t="s">
        <v>9</v>
      </c>
      <c r="K5" s="508" t="str">
        <f>D5</f>
        <v>LUKITO</v>
      </c>
      <c r="L5" s="509"/>
    </row>
    <row r="6" spans="1:12" ht="31.5" customHeight="1">
      <c r="A6" s="193"/>
      <c r="B6" s="376" t="s">
        <v>1525</v>
      </c>
      <c r="C6" s="224" t="s">
        <v>9</v>
      </c>
      <c r="D6" s="546">
        <f>DATA!D17*1000</f>
        <v>0</v>
      </c>
      <c r="E6" s="547"/>
      <c r="F6" s="197"/>
      <c r="G6" s="197"/>
      <c r="I6" s="377" t="s">
        <v>1526</v>
      </c>
      <c r="J6" s="224" t="s">
        <v>9</v>
      </c>
      <c r="K6" s="510">
        <f>DATA!D20*1000</f>
        <v>23000</v>
      </c>
      <c r="L6" s="511"/>
    </row>
    <row r="7" spans="1:12" ht="30.75" customHeight="1">
      <c r="A7" s="193"/>
      <c r="B7" s="376" t="s">
        <v>1440</v>
      </c>
      <c r="C7" s="224" t="s">
        <v>9</v>
      </c>
      <c r="D7" s="544">
        <f>DATA!D18</f>
        <v>1</v>
      </c>
      <c r="E7" s="545"/>
      <c r="F7" s="375" t="s">
        <v>1452</v>
      </c>
      <c r="I7" s="377" t="s">
        <v>1440</v>
      </c>
      <c r="J7" s="224" t="s">
        <v>9</v>
      </c>
      <c r="K7" s="512">
        <f>DATA!D21</f>
        <v>3</v>
      </c>
      <c r="L7" s="513"/>
    </row>
    <row r="8" spans="1:12" ht="51" customHeight="1">
      <c r="A8" s="193"/>
      <c r="B8" s="376" t="s">
        <v>1441</v>
      </c>
      <c r="C8" s="224" t="s">
        <v>9</v>
      </c>
      <c r="D8" s="544">
        <f>DATA!D19</f>
        <v>220</v>
      </c>
      <c r="E8" s="545"/>
      <c r="F8" s="375" t="s">
        <v>1452</v>
      </c>
      <c r="G8" s="370">
        <v>220</v>
      </c>
      <c r="I8" s="377" t="s">
        <v>1441</v>
      </c>
      <c r="J8" s="224" t="s">
        <v>9</v>
      </c>
      <c r="K8" s="512">
        <f>DATA!D22</f>
        <v>380</v>
      </c>
      <c r="L8" s="513"/>
    </row>
    <row r="9" spans="1:12" ht="30" customHeight="1" thickBot="1">
      <c r="A9" s="193"/>
      <c r="B9" s="382" t="s">
        <v>1537</v>
      </c>
      <c r="C9" s="372" t="s">
        <v>9</v>
      </c>
      <c r="D9" s="539">
        <f>IF(D7=1,D6/(380/3^0.5),(D6/(380*3^0.5)))</f>
        <v>0</v>
      </c>
      <c r="E9" s="540"/>
      <c r="F9" s="196"/>
      <c r="G9" s="371">
        <v>380</v>
      </c>
      <c r="I9" s="383" t="s">
        <v>1537</v>
      </c>
      <c r="J9" s="372" t="s">
        <v>9</v>
      </c>
      <c r="K9" s="516">
        <f>IF(K7=1,K6/(380/3^0.5),(K6/(380*3^0.5)))</f>
        <v>34.94488471410893</v>
      </c>
      <c r="L9" s="517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48"/>
      <c r="E12" s="549"/>
      <c r="F12" s="197"/>
      <c r="G12" s="197"/>
      <c r="I12" s="399" t="s">
        <v>1530</v>
      </c>
      <c r="J12" s="400" t="s">
        <v>9</v>
      </c>
      <c r="K12" s="548" t="s">
        <v>1639</v>
      </c>
      <c r="L12" s="549"/>
    </row>
    <row r="13" spans="1:12" ht="31.5" customHeight="1">
      <c r="A13" s="193"/>
      <c r="B13" s="407" t="s">
        <v>1379</v>
      </c>
      <c r="C13" s="387" t="s">
        <v>9</v>
      </c>
      <c r="D13" s="514"/>
      <c r="E13" s="515"/>
      <c r="F13" s="197"/>
      <c r="G13" s="197"/>
      <c r="I13" s="401" t="s">
        <v>1379</v>
      </c>
      <c r="J13" s="387" t="s">
        <v>9</v>
      </c>
      <c r="K13" s="514" t="s">
        <v>1640</v>
      </c>
      <c r="L13" s="515"/>
    </row>
    <row r="14" spans="1:12" ht="30.75" customHeight="1">
      <c r="A14" s="193"/>
      <c r="B14" s="407" t="s">
        <v>1531</v>
      </c>
      <c r="C14" s="387" t="s">
        <v>9</v>
      </c>
      <c r="D14" s="518"/>
      <c r="E14" s="519"/>
      <c r="F14" s="375" t="s">
        <v>1452</v>
      </c>
      <c r="G14" s="379">
        <v>50</v>
      </c>
      <c r="I14" s="401" t="s">
        <v>1531</v>
      </c>
      <c r="J14" s="387" t="s">
        <v>9</v>
      </c>
      <c r="K14" s="520">
        <v>50</v>
      </c>
      <c r="L14" s="521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22">
        <v>0</v>
      </c>
      <c r="E16" s="523"/>
      <c r="F16" s="375"/>
      <c r="G16" s="379">
        <v>160</v>
      </c>
      <c r="I16" s="401" t="s">
        <v>1533</v>
      </c>
      <c r="J16" s="387" t="s">
        <v>9</v>
      </c>
      <c r="K16" s="526">
        <f>K9</f>
        <v>34.94488471410893</v>
      </c>
      <c r="L16" s="527"/>
    </row>
    <row r="17" spans="1:12" ht="34.5" customHeight="1">
      <c r="A17" s="193"/>
      <c r="B17" s="407" t="s">
        <v>1534</v>
      </c>
      <c r="C17" s="387" t="s">
        <v>9</v>
      </c>
      <c r="D17" s="524">
        <f>IF(D15=1,D14/(20/3^0.5),(D14/(20*3^0.5)))</f>
        <v>0</v>
      </c>
      <c r="E17" s="525"/>
      <c r="F17" s="375" t="s">
        <v>1452</v>
      </c>
      <c r="G17" s="380">
        <v>200</v>
      </c>
      <c r="I17" s="401" t="s">
        <v>1534</v>
      </c>
      <c r="J17" s="387" t="s">
        <v>9</v>
      </c>
      <c r="K17" s="530">
        <f>IF(K15=1,K14/(20/3^0.5),(K14/(20*3^0.5)))</f>
        <v>4.3301270189221928</v>
      </c>
      <c r="L17" s="531"/>
    </row>
    <row r="18" spans="1:12" ht="34.5" customHeight="1">
      <c r="A18" s="193"/>
      <c r="B18" s="407" t="s">
        <v>1535</v>
      </c>
      <c r="C18" s="387" t="s">
        <v>9</v>
      </c>
      <c r="D18" s="524">
        <f>IF(D15=1,D14/(380/3^0.5),(D14/(380*3^0.5)))*1000</f>
        <v>0</v>
      </c>
      <c r="E18" s="525"/>
      <c r="F18" s="375" t="s">
        <v>1452</v>
      </c>
      <c r="G18" s="380">
        <v>250</v>
      </c>
      <c r="I18" s="401" t="s">
        <v>1535</v>
      </c>
      <c r="J18" s="387" t="s">
        <v>9</v>
      </c>
      <c r="K18" s="530">
        <f>IF(K15=1,K14/(380/3^0.5),(K14/(380*3^0.5)))*1000</f>
        <v>227.90142204853646</v>
      </c>
      <c r="L18" s="531"/>
    </row>
    <row r="19" spans="1:12" ht="30" customHeight="1">
      <c r="A19" s="193"/>
      <c r="B19" s="408" t="s">
        <v>1527</v>
      </c>
      <c r="C19" s="386" t="s">
        <v>9</v>
      </c>
      <c r="D19" s="524">
        <f>IF(D15=1,D14/(380/3^0.5),(D14/(380*3^0.5)))</f>
        <v>0</v>
      </c>
      <c r="E19" s="525"/>
      <c r="F19" s="196"/>
      <c r="G19" s="371"/>
      <c r="I19" s="403" t="s">
        <v>1527</v>
      </c>
      <c r="J19" s="386" t="s">
        <v>9</v>
      </c>
      <c r="K19" s="530">
        <f>IF(K15=1,K14/(380/3^0.5),(K14/(380*3^0.5)))</f>
        <v>0.22790142204853647</v>
      </c>
      <c r="L19" s="531"/>
    </row>
    <row r="20" spans="1:12" ht="30" customHeight="1" thickBot="1">
      <c r="A20" s="193"/>
      <c r="B20" s="409" t="s">
        <v>1536</v>
      </c>
      <c r="C20" s="405" t="s">
        <v>9</v>
      </c>
      <c r="D20" s="550" t="e">
        <f>D16/D18</f>
        <v>#DIV/0!</v>
      </c>
      <c r="E20" s="551"/>
      <c r="F20" s="196"/>
      <c r="G20" s="371"/>
      <c r="I20" s="404" t="s">
        <v>1527</v>
      </c>
      <c r="J20" s="405" t="s">
        <v>9</v>
      </c>
      <c r="K20" s="528">
        <f>K16/K18</f>
        <v>0.15333333333333335</v>
      </c>
      <c r="L20" s="529"/>
    </row>
    <row r="21" spans="1:12" ht="9.75" customHeight="1">
      <c r="A21" s="193"/>
      <c r="B21" s="394" t="s">
        <v>1536</v>
      </c>
      <c r="C21" s="395" t="s">
        <v>9</v>
      </c>
      <c r="D21" s="535">
        <v>1</v>
      </c>
      <c r="E21" s="535"/>
      <c r="F21" s="396"/>
      <c r="G21" s="397"/>
      <c r="H21" s="398"/>
      <c r="I21" s="394" t="s">
        <v>1527</v>
      </c>
      <c r="J21" s="395" t="s">
        <v>9</v>
      </c>
      <c r="K21" s="535">
        <v>1</v>
      </c>
      <c r="L21" s="535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32"/>
      <c r="C24" s="533"/>
      <c r="D24" s="533"/>
      <c r="E24" s="534"/>
      <c r="I24" s="532"/>
      <c r="J24" s="533"/>
      <c r="K24" s="533"/>
      <c r="L24" s="534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552"/>
      <c r="C1" s="552"/>
      <c r="D1" s="552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RAB!K101</f>
        <v>71053291.889249995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1421065.837785</v>
      </c>
    </row>
    <row r="12" spans="2:11" ht="9" customHeight="1">
      <c r="B12" s="553"/>
      <c r="C12" s="553"/>
      <c r="D12" s="553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LUKITO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560" t="s">
        <v>1356</v>
      </c>
      <c r="C3" s="560"/>
      <c r="D3" s="560"/>
      <c r="E3" s="560"/>
      <c r="F3" s="252" t="str">
        <f>DATA!D14</f>
        <v>LUKITO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554" t="s">
        <v>1348</v>
      </c>
      <c r="C5" s="554" t="s">
        <v>1357</v>
      </c>
      <c r="D5" s="559" t="s">
        <v>1358</v>
      </c>
      <c r="E5" s="559" t="s">
        <v>1359</v>
      </c>
      <c r="F5" s="554" t="s">
        <v>1360</v>
      </c>
      <c r="G5" s="554"/>
      <c r="H5" s="554"/>
      <c r="I5" s="554"/>
      <c r="J5" s="554"/>
      <c r="K5" s="554" t="s">
        <v>1361</v>
      </c>
      <c r="L5" s="554"/>
      <c r="M5" s="254"/>
      <c r="N5" s="557" t="s">
        <v>1362</v>
      </c>
      <c r="O5" s="559" t="s">
        <v>1363</v>
      </c>
      <c r="P5" s="559" t="s">
        <v>1364</v>
      </c>
      <c r="Q5" s="559" t="s">
        <v>1365</v>
      </c>
      <c r="R5" s="255"/>
      <c r="S5" s="256"/>
      <c r="T5" s="555" t="s">
        <v>1366</v>
      </c>
      <c r="U5" s="257"/>
    </row>
    <row r="6" spans="1:21" ht="20.100000000000001" customHeight="1">
      <c r="B6" s="554"/>
      <c r="C6" s="554"/>
      <c r="D6" s="554"/>
      <c r="E6" s="554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558"/>
      <c r="O6" s="554"/>
      <c r="P6" s="554"/>
      <c r="Q6" s="554"/>
      <c r="R6" s="255"/>
      <c r="S6" s="256"/>
      <c r="T6" s="554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71.053291889249991</v>
      </c>
      <c r="G7" s="265">
        <f ca="1">DATA!$D$11/1000000</f>
        <v>1.4210658377850001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76.553703449697025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-48.950207449697025</v>
      </c>
      <c r="O7" s="261">
        <v>1</v>
      </c>
      <c r="P7" s="263">
        <f ca="1">O7*N7</f>
        <v>-48.950207449697025</v>
      </c>
      <c r="Q7" s="263">
        <f ca="1">P7</f>
        <v>-48.950207449697025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1.4210658377850001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13.659103005771117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2.2903849942288836</v>
      </c>
      <c r="O8" s="262">
        <f>1/(1+'[92]Asumsi I'!$C$3)^(KKF!A8)</f>
        <v>0.89285714285714279</v>
      </c>
      <c r="P8" s="263">
        <f ca="1">O8*N8</f>
        <v>2.0449866019900744</v>
      </c>
      <c r="Q8" s="263">
        <f ca="1">Q7+P8</f>
        <v>-46.90522084770695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1.4210658377850001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13.659103005771117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2.2903849942288836</v>
      </c>
      <c r="O9" s="269">
        <f>1/(1+'[92]Asumsi I'!$C$3)^(KKF!A9)</f>
        <v>0.79719387755102034</v>
      </c>
      <c r="P9" s="263">
        <f t="shared" ref="P9:P32" ca="1" si="7">O9*N9</f>
        <v>1.8258808946339951</v>
      </c>
      <c r="Q9" s="263">
        <f ca="1">Q8+P9</f>
        <v>-45.079339953072953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1.4210658377850001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13.659103005771117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2.2903849942288836</v>
      </c>
      <c r="O10" s="262">
        <f>1/(1+'[92]Asumsi I'!$C$3)^(KKF!A10)</f>
        <v>0.71178024781341087</v>
      </c>
      <c r="P10" s="263">
        <f t="shared" ca="1" si="7"/>
        <v>1.6302507987803525</v>
      </c>
      <c r="Q10" s="263">
        <f t="shared" ref="Q10:Q30" ca="1" si="9">Q9+P10</f>
        <v>-43.449089154292601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1.4210658377850001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13.659103005771117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2.2903849942288836</v>
      </c>
      <c r="O11" s="262">
        <f>1/(1+'[92]Asumsi I'!$C$3)^(KKF!A11)</f>
        <v>0.63551807840483121</v>
      </c>
      <c r="P11" s="263">
        <f t="shared" ca="1" si="7"/>
        <v>1.4555810703396006</v>
      </c>
      <c r="Q11" s="263">
        <f t="shared" ca="1" si="9"/>
        <v>-41.993508083953003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1.4210658377850001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13.659103005771117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2.2903849942288836</v>
      </c>
      <c r="O12" s="262">
        <f>1/(1+'[92]Asumsi I'!$C$3)^(KKF!A12)</f>
        <v>0.56742685571859919</v>
      </c>
      <c r="P12" s="263">
        <f t="shared" ca="1" si="7"/>
        <v>1.2996259556603573</v>
      </c>
      <c r="Q12" s="263">
        <f t="shared" ca="1" si="9"/>
        <v>-40.693882128292643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1.4210658377850001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13.659103005771117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2.2903849942288836</v>
      </c>
      <c r="O13" s="262">
        <f>1/(1+'[92]Asumsi I'!$C$3)^(KKF!A13)</f>
        <v>0.50663112117732068</v>
      </c>
      <c r="P13" s="263">
        <f t="shared" ca="1" si="7"/>
        <v>1.1603803175538905</v>
      </c>
      <c r="Q13" s="263">
        <f t="shared" ca="1" si="9"/>
        <v>-39.533501810738755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1.4210658377850001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13.659103005771117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2.2903849942288836</v>
      </c>
      <c r="O14" s="262">
        <f>1/(1+'[92]Asumsi I'!$C$3)^(KKF!A14)</f>
        <v>0.45234921533689343</v>
      </c>
      <c r="P14" s="263">
        <f t="shared" ca="1" si="7"/>
        <v>1.0360538549588307</v>
      </c>
      <c r="Q14" s="263">
        <f t="shared" ca="1" si="9"/>
        <v>-38.497447955779926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1.4210658377850001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13.659103005771117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2.2903849942288836</v>
      </c>
      <c r="O15" s="262">
        <f>1/(1+'[92]Asumsi I'!$C$3)^(KKF!A15)</f>
        <v>0.4038832279793691</v>
      </c>
      <c r="P15" s="263">
        <f t="shared" ca="1" si="7"/>
        <v>0.92504808478467015</v>
      </c>
      <c r="Q15" s="263">
        <f t="shared" ca="1" si="9"/>
        <v>-37.572399870995255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1.4210658377850001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13.659103005771117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2.2903849942288836</v>
      </c>
      <c r="O16" s="262">
        <f>1/(1+'[92]Asumsi I'!$C$3)^(KKF!A16)</f>
        <v>0.36061002498157957</v>
      </c>
      <c r="P16" s="263">
        <f t="shared" ca="1" si="7"/>
        <v>0.82593578998631267</v>
      </c>
      <c r="Q16" s="263">
        <f t="shared" ca="1" si="9"/>
        <v>-36.746464081008945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1.4210658377850001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13.659103005771117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2.2903849942288836</v>
      </c>
      <c r="O17" s="262">
        <f>1/(1+'[92]Asumsi I'!$C$3)^(KKF!A17)</f>
        <v>0.32197323659069599</v>
      </c>
      <c r="P17" s="263">
        <f t="shared" ca="1" si="7"/>
        <v>0.73744266963063621</v>
      </c>
      <c r="Q17" s="263">
        <f t="shared" ca="1" si="9"/>
        <v>-36.009021411378306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1.4210658377850001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13.659103005771117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2.2903849942288836</v>
      </c>
      <c r="O18" s="262">
        <f>1/(1+'[92]Asumsi I'!$C$3)^(KKF!A18)</f>
        <v>0.28747610409883567</v>
      </c>
      <c r="P18" s="263">
        <f t="shared" ca="1" si="7"/>
        <v>0.65843095502735371</v>
      </c>
      <c r="Q18" s="263">
        <f t="shared" ca="1" si="9"/>
        <v>-35.35059045635095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1.4210658377850001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13.659103005771117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2.2903849942288836</v>
      </c>
      <c r="O19" s="262">
        <f>1/(1+'[92]Asumsi I'!$C$3)^(KKF!A19)</f>
        <v>0.25667509294538904</v>
      </c>
      <c r="P19" s="263">
        <f t="shared" ca="1" si="7"/>
        <v>0.58788478127442301</v>
      </c>
      <c r="Q19" s="263">
        <f t="shared" ca="1" si="9"/>
        <v>-34.762705675076525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1.4210658377850001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13.659103005771117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2.2903849942288836</v>
      </c>
      <c r="O20" s="262">
        <f>1/(1+'[92]Asumsi I'!$C$3)^(KKF!A20)</f>
        <v>0.22917419012981158</v>
      </c>
      <c r="P20" s="263">
        <f t="shared" ca="1" si="7"/>
        <v>0.52489712613787753</v>
      </c>
      <c r="Q20" s="263">
        <f t="shared" ca="1" si="9"/>
        <v>-34.237808548938645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1.4210658377850001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13.659103005771117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2.2903849942288836</v>
      </c>
      <c r="O21" s="262">
        <f>1/(1+'[92]Asumsi I'!$C$3)^(KKF!A21)</f>
        <v>0.20461981261590317</v>
      </c>
      <c r="P21" s="263">
        <f t="shared" ca="1" si="7"/>
        <v>0.46865814833739067</v>
      </c>
      <c r="Q21" s="263">
        <f t="shared" ca="1" si="9"/>
        <v>-33.769150400601255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1.4210658377850001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13.659103005771117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2.2903849942288836</v>
      </c>
      <c r="O22" s="262">
        <f>1/(1+'[92]Asumsi I'!$C$3)^(KKF!A22)</f>
        <v>0.18269626126419927</v>
      </c>
      <c r="P22" s="263">
        <f t="shared" ca="1" si="7"/>
        <v>0.41844477530124169</v>
      </c>
      <c r="Q22" s="263">
        <f t="shared" ca="1" si="9"/>
        <v>-33.350705625300016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1.4210658377850001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13.659103005771117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2.2903849942288836</v>
      </c>
      <c r="O23" s="262">
        <f>1/(1+'[92]Asumsi I'!$C$3)^(KKF!A23)</f>
        <v>0.16312166184303503</v>
      </c>
      <c r="P23" s="263">
        <f t="shared" ca="1" si="7"/>
        <v>0.37361140651896568</v>
      </c>
      <c r="Q23" s="263">
        <f t="shared" ca="1" si="9"/>
        <v>-32.977094218781048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1.4210658377850001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13.659103005771117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2.2903849942288836</v>
      </c>
      <c r="O24" s="262">
        <f>1/(1+'[92]Asumsi I'!$C$3)^(KKF!A24)</f>
        <v>0.14564434093128129</v>
      </c>
      <c r="P24" s="263">
        <f t="shared" ca="1" si="7"/>
        <v>0.33358161296336225</v>
      </c>
      <c r="Q24" s="263">
        <f t="shared" ca="1" si="9"/>
        <v>-32.643512605817683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1.4210658377850001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13.659103005771117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2.2903849942288836</v>
      </c>
      <c r="O25" s="262">
        <f>1/(1+'[92]Asumsi I'!$C$3)^(KKF!A25)</f>
        <v>0.13003959011721541</v>
      </c>
      <c r="P25" s="263">
        <f t="shared" ca="1" si="7"/>
        <v>0.29784072586014482</v>
      </c>
      <c r="Q25" s="263">
        <f t="shared" ca="1" si="9"/>
        <v>-32.345671879957536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1.4210658377850001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13.659103005771117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2.2903849942288836</v>
      </c>
      <c r="O26" s="262">
        <f>1/(1+'[92]Asumsi I'!$C$3)^(KKF!A26)</f>
        <v>0.1161067768903709</v>
      </c>
      <c r="P26" s="263">
        <f t="shared" ca="1" si="7"/>
        <v>0.26592921951798643</v>
      </c>
      <c r="Q26" s="263">
        <f t="shared" ca="1" si="9"/>
        <v>-32.07974266043955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1.4210658377850001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13.659103005771117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2.2903849942288836</v>
      </c>
      <c r="O27" s="262">
        <f>1/(1+'[92]Asumsi I'!$C$3)^(KKF!A27)</f>
        <v>0.1036667650806883</v>
      </c>
      <c r="P27" s="263">
        <f t="shared" ca="1" si="7"/>
        <v>0.2374368031410593</v>
      </c>
      <c r="Q27" s="263">
        <f t="shared" ca="1" si="9"/>
        <v>-31.842305857298491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1.4210658377850001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13.659103005771117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2.2903849942288836</v>
      </c>
      <c r="O28" s="262">
        <f>1/(1+'[92]Asumsi I'!$C$3)^(KKF!A28)</f>
        <v>9.2559611679185971E-2</v>
      </c>
      <c r="P28" s="263">
        <f t="shared" ca="1" si="7"/>
        <v>0.21199714566166006</v>
      </c>
      <c r="Q28" s="263">
        <f t="shared" ca="1" si="9"/>
        <v>-31.630308711636832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1.4210658377850001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13.659103005771117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2.2903849942288836</v>
      </c>
      <c r="O29" s="262">
        <f>1/(1+'[92]Asumsi I'!$C$3)^(KKF!A29)</f>
        <v>8.2642510427844609E-2</v>
      </c>
      <c r="P29" s="263">
        <f t="shared" ca="1" si="7"/>
        <v>0.18928316576933935</v>
      </c>
      <c r="Q29" s="263">
        <f t="shared" ca="1" si="9"/>
        <v>-31.441025545867493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1.4210658377850001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13.659103005771117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2.2903849942288836</v>
      </c>
      <c r="O30" s="262">
        <f>1/(1+'[92]Asumsi I'!$C$3)^(KKF!A30)</f>
        <v>7.3787955739146982E-2</v>
      </c>
      <c r="P30" s="263">
        <f t="shared" ca="1" si="7"/>
        <v>0.16900282657976728</v>
      </c>
      <c r="Q30" s="263">
        <f t="shared" ca="1" si="9"/>
        <v>-31.272022719287726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1.4210658377850001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13.659103005771117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2.2903849942288836</v>
      </c>
      <c r="O31" s="262">
        <f>1/(1+'[92]Asumsi I'!$C$3)^(KKF!A31)</f>
        <v>6.5882103338524081E-2</v>
      </c>
      <c r="P31" s="263">
        <f t="shared" ca="1" si="7"/>
        <v>0.15089538087479221</v>
      </c>
      <c r="Q31" s="263">
        <f ca="1">Q30+P31</f>
        <v>-31.121127338412933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1.4210658377850001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13.659103005771117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2.2903849942288836</v>
      </c>
      <c r="O32" s="262">
        <f>1/(1+'[92]Asumsi I'!$C$3)^(KKF!A32)</f>
        <v>5.8823306552253637E-2</v>
      </c>
      <c r="P32" s="263">
        <f t="shared" ca="1" si="7"/>
        <v>0.1347280186382073</v>
      </c>
      <c r="Q32" s="263">
        <f ca="1">Q31+P32</f>
        <v>-30.986399319774726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556" t="s">
        <v>1373</v>
      </c>
      <c r="G33" s="556"/>
      <c r="H33" s="556"/>
      <c r="I33" s="271"/>
      <c r="J33" s="272">
        <f ca="1">SUM(J7:J32)</f>
        <v>418.03127859397489</v>
      </c>
      <c r="K33" s="556" t="s">
        <v>1374</v>
      </c>
      <c r="L33" s="556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33.42394559979676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1.0198775015926396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-27.666427964084573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1.2443335585888615E-2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16"/>
  <sheetViews>
    <sheetView showGridLines="0" zoomScale="70" zoomScaleNormal="70" zoomScaleSheetLayoutView="70" workbookViewId="0">
      <pane ySplit="13" topLeftCell="A46" activePane="bottomLeft" state="frozen"/>
      <selection activeCell="H1093" sqref="H1093"/>
      <selection pane="bottomLeft" activeCell="G6" sqref="G6:K6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580" t="s">
        <v>1036</v>
      </c>
      <c r="P3" s="580"/>
      <c r="Q3" s="293"/>
      <c r="T3" s="291"/>
      <c r="U3" s="292" t="s">
        <v>1041</v>
      </c>
      <c r="V3" s="291"/>
    </row>
    <row r="4" spans="1:22" ht="15.75" customHeight="1">
      <c r="B4" s="581" t="s">
        <v>1023</v>
      </c>
      <c r="C4" s="581"/>
      <c r="D4" s="581"/>
      <c r="E4" s="581"/>
      <c r="F4" s="581"/>
      <c r="G4" s="581"/>
      <c r="H4" s="581"/>
      <c r="I4" s="581"/>
      <c r="J4" s="581"/>
      <c r="K4" s="581"/>
      <c r="O4" s="580"/>
      <c r="P4" s="580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563" t="s">
        <v>1636</v>
      </c>
      <c r="H6" s="564"/>
      <c r="I6" s="564"/>
      <c r="J6" s="564"/>
      <c r="K6" s="56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1637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583" t="s">
        <v>0</v>
      </c>
      <c r="C11" s="585" t="s">
        <v>1</v>
      </c>
      <c r="D11" s="574" t="s">
        <v>42</v>
      </c>
      <c r="E11" s="574" t="s">
        <v>43</v>
      </c>
      <c r="F11" s="574" t="s">
        <v>2</v>
      </c>
      <c r="G11" s="588" t="s">
        <v>41</v>
      </c>
      <c r="H11" s="574" t="s">
        <v>3</v>
      </c>
      <c r="I11" s="574"/>
      <c r="J11" s="574"/>
      <c r="K11" s="57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584"/>
      <c r="C12" s="586"/>
      <c r="D12" s="578"/>
      <c r="E12" s="578"/>
      <c r="F12" s="578"/>
      <c r="G12" s="589"/>
      <c r="H12" s="576" t="s">
        <v>46</v>
      </c>
      <c r="I12" s="576" t="s">
        <v>5</v>
      </c>
      <c r="J12" s="578" t="s">
        <v>47</v>
      </c>
      <c r="K12" s="579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584"/>
      <c r="C13" s="587"/>
      <c r="D13" s="578"/>
      <c r="E13" s="578"/>
      <c r="F13" s="578"/>
      <c r="G13" s="590"/>
      <c r="H13" s="577"/>
      <c r="I13" s="577"/>
      <c r="J13" s="578"/>
      <c r="K13" s="579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2" ca="1" si="0">IF(OR(D14="MDU",D14="MDU-KD"),(IF($O$3="RAB NON MDU","PLN KD",G14*F14)),0)</f>
        <v>0</v>
      </c>
      <c r="I14" s="308">
        <f t="shared" ref="I14:I22" ca="1" si="1">IF(D14="HDW",G14*F14,0)</f>
        <v>0</v>
      </c>
      <c r="J14" s="308">
        <f t="shared" ref="J14:J22" ca="1" si="2">IF(D14="JASA",G14*F14,0)</f>
        <v>0</v>
      </c>
      <c r="K14" s="309">
        <f t="shared" ref="K14:K22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0" ca="1" si="4">IF(OR(D15="MDU",D15="MDU-KD"),(IF($O$3="RAB NON MDU","PLN KD",G15*F15)),0)</f>
        <v>0</v>
      </c>
      <c r="I15" s="308">
        <f t="shared" ref="I15:I20" ca="1" si="5">IF(D15="HDW",G15*F15,0)</f>
        <v>0</v>
      </c>
      <c r="J15" s="308">
        <f t="shared" ref="J15:J20" ca="1" si="6">IF(D15="JASA",G15*F15,0)</f>
        <v>0</v>
      </c>
      <c r="K15" s="309">
        <f t="shared" ref="K15:K20" ca="1" si="7">SUM(H15:J15)</f>
        <v>0</v>
      </c>
      <c r="L15" s="289"/>
      <c r="M15" s="289" t="str">
        <f t="shared" ref="M15:M23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60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/>
      <c r="C19" s="418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1"/>
      <c r="C20" s="418"/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 t="str">
        <f ca="1"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603" t="s">
        <v>1035</v>
      </c>
      <c r="C22" s="604" t="s">
        <v>1633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>Unit</v>
      </c>
      <c r="F22" s="453">
        <v>1</v>
      </c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316"/>
      <c r="M22" s="289" t="e">
        <f>IF(AND(F22&gt;0,#REF!=0),"",IF(AND(ISBLANK(F22)=FALSE,K22=0),"WARNING",""))</f>
        <v>#REF!</v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603">
        <v>1</v>
      </c>
      <c r="C23" s="604" t="s">
        <v>1145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Bh</v>
      </c>
      <c r="F23" s="453">
        <f>F22*1</f>
        <v>1</v>
      </c>
      <c r="G23" s="307">
        <f ca="1">IF(ISERROR(OFFSET('HARGA SATUAN'!$I$6,MATCH(RAB!C23,'HARGA SATUAN'!$C$7:$C$1495,0),0)),0,OFFSET('HARGA SATUAN'!$I$6,MATCH(RAB!C23,'HARGA SATUAN'!$C$7:$C$1495,0),0))</f>
        <v>42757200</v>
      </c>
      <c r="H23" s="308">
        <f t="shared" ref="H23:H41" ca="1" si="9">IF(OR(D23="MDU",D23="MDU-KD"),(IF($O$3="RAB NON MDU","PLN KD",G23*F23)),0)</f>
        <v>42757200</v>
      </c>
      <c r="I23" s="308">
        <f t="shared" ref="I23:I41" ca="1" si="10">IF(D23="HDW",G23*F23,0)</f>
        <v>0</v>
      </c>
      <c r="J23" s="308">
        <f t="shared" ref="J23:J41" ca="1" si="11">IF(D23="JASA",G23*F23,0)</f>
        <v>0</v>
      </c>
      <c r="K23" s="309">
        <f t="shared" ref="K23:K41" ca="1" si="12">SUM(H23:J23)</f>
        <v>42757200</v>
      </c>
      <c r="L23" s="316"/>
      <c r="M23" s="289" t="str">
        <f t="shared" ca="1" si="8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52">
        <v>2</v>
      </c>
      <c r="C24" s="605" t="s">
        <v>1615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5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ref="M24:M41" ca="1" si="13">IF(AND(F24&gt;0,F23=0),"",IF(AND(ISBLANK(F24)=FALSE,K24=0),"WARNING",""))</f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603"/>
      <c r="C25" s="605" t="s">
        <v>65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Mtr</v>
      </c>
      <c r="F25" s="453">
        <f>F22*(3*3)</f>
        <v>9</v>
      </c>
      <c r="G25" s="307">
        <f ca="1">IF(ISERROR(OFFSET('HARGA SATUAN'!$I$6,MATCH(RAB!C25,'HARGA SATUAN'!$C$7:$C$1495,0),0)),0,OFFSET('HARGA SATUAN'!$I$6,MATCH(RAB!C25,'HARGA SATUAN'!$C$7:$C$1495,0),0))</f>
        <v>14200</v>
      </c>
      <c r="H25" s="308">
        <f t="shared" ca="1" si="9"/>
        <v>127800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127800</v>
      </c>
      <c r="L25" s="316"/>
      <c r="M25" s="289" t="str">
        <f t="shared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603"/>
      <c r="C26" s="605" t="s">
        <v>1629</v>
      </c>
      <c r="D26" s="305" t="str">
        <f ca="1">IF(ISERROR(OFFSET('HARGA SATUAN'!$D$6,MATCH(RAB!C26,'HARGA SATUAN'!$C$7:$C$1495,0),0)),"",OFFSET('HARGA SATUAN'!$D$6,MATCH(RAB!C26,'HARGA SATUAN'!$C$7:$C$1495,0),0))</f>
        <v/>
      </c>
      <c r="E26" s="306" t="str">
        <f ca="1">IF(B26="+","Unit",IF(ISERROR(OFFSET('HARGA SATUAN'!$E$6,MATCH(RAB!C26,'HARGA SATUAN'!$C$7:$C$1495,0),0)),"",OFFSET('HARGA SATUAN'!$E$6,MATCH(RAB!C26,'HARGA SATUAN'!$C$7:$C$1495,0),0)))</f>
        <v/>
      </c>
      <c r="F26" s="453">
        <f>F22*3</f>
        <v>3</v>
      </c>
      <c r="G26" s="307">
        <f ca="1">IF(ISERROR(OFFSET('HARGA SATUAN'!$I$6,MATCH(RAB!C26,'HARGA SATUAN'!$C$7:$C$1495,0),0)),0,OFFSET('HARGA SATUAN'!$I$6,MATCH(RAB!C26,'HARGA SATUAN'!$C$7:$C$1495,0),0))</f>
        <v>0</v>
      </c>
      <c r="H26" s="308">
        <f t="shared" ca="1" si="9"/>
        <v>0</v>
      </c>
      <c r="I26" s="308">
        <f t="shared" ca="1" si="10"/>
        <v>0</v>
      </c>
      <c r="J26" s="308">
        <f t="shared" ca="1" si="11"/>
        <v>0</v>
      </c>
      <c r="K26" s="309">
        <f t="shared" ca="1" si="12"/>
        <v>0</v>
      </c>
      <c r="L26" s="316"/>
      <c r="M26" s="289" t="str">
        <f t="shared" ca="1" si="13"/>
        <v>WARNING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603">
        <v>3</v>
      </c>
      <c r="C27" s="109" t="s">
        <v>559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F22*3</f>
        <v>3</v>
      </c>
      <c r="G27" s="307">
        <f ca="1">IF(ISERROR(OFFSET('HARGA SATUAN'!$I$6,MATCH(RAB!C27,'HARGA SATUAN'!$C$7:$C$1495,0),0)),0,OFFSET('HARGA SATUAN'!$I$6,MATCH(RAB!C27,'HARGA SATUAN'!$C$7:$C$1495,0),0))</f>
        <v>725900</v>
      </c>
      <c r="H27" s="308">
        <f t="shared" ca="1" si="9"/>
        <v>2177700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2177700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603">
        <v>4</v>
      </c>
      <c r="C28" s="604" t="s">
        <v>535</v>
      </c>
      <c r="D28" s="305" t="str">
        <f ca="1">IF(ISERROR(OFFSET('HARGA SATUAN'!$D$6,MATCH(RAB!C28,'HARGA SATUAN'!$C$7:$C$1495,0),0)),"",OFFSET('HARGA SATUAN'!$D$6,MATCH(RAB!C28,'HARGA SATUAN'!$C$7:$C$1495,0),0))</f>
        <v>MDU-KD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F22*3</f>
        <v>3</v>
      </c>
      <c r="G28" s="307">
        <f ca="1">IF(ISERROR(OFFSET('HARGA SATUAN'!$I$6,MATCH(RAB!C28,'HARGA SATUAN'!$C$7:$C$1495,0),0)),0,OFFSET('HARGA SATUAN'!$I$6,MATCH(RAB!C28,'HARGA SATUAN'!$C$7:$C$1495,0),0))</f>
        <v>848250</v>
      </c>
      <c r="H28" s="308">
        <f t="shared" ca="1" si="9"/>
        <v>2544750</v>
      </c>
      <c r="I28" s="308">
        <f t="shared" ca="1" si="10"/>
        <v>0</v>
      </c>
      <c r="J28" s="308">
        <f t="shared" ca="1" si="11"/>
        <v>0</v>
      </c>
      <c r="K28" s="309">
        <f t="shared" ca="1" si="12"/>
        <v>2544750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603">
        <v>5</v>
      </c>
      <c r="C29" s="604" t="s">
        <v>537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F22*3</f>
        <v>3</v>
      </c>
      <c r="G29" s="307">
        <f ca="1">IF(ISERROR(OFFSET('HARGA SATUAN'!$I$6,MATCH(RAB!C29,'HARGA SATUAN'!$C$7:$C$1495,0),0)),0,OFFSET('HARGA SATUAN'!$I$6,MATCH(RAB!C29,'HARGA SATUAN'!$C$7:$C$1495,0),0))</f>
        <v>17500</v>
      </c>
      <c r="H29" s="308">
        <f t="shared" ca="1" si="9"/>
        <v>0</v>
      </c>
      <c r="I29" s="308">
        <f t="shared" ca="1" si="10"/>
        <v>52500</v>
      </c>
      <c r="J29" s="308">
        <f t="shared" ca="1" si="11"/>
        <v>0</v>
      </c>
      <c r="K29" s="309">
        <f t="shared" ca="1" si="12"/>
        <v>52500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603">
        <v>6</v>
      </c>
      <c r="C30" s="604" t="s">
        <v>1617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F22*13</f>
        <v>13</v>
      </c>
      <c r="G30" s="307">
        <f ca="1">IF(ISERROR(OFFSET('HARGA SATUAN'!$I$6,MATCH(RAB!C30,'HARGA SATUAN'!$C$7:$C$1495,0),0)),0,OFFSET('HARGA SATUAN'!$I$6,MATCH(RAB!C30,'HARGA SATUAN'!$C$7:$C$1495,0),0))</f>
        <v>49000</v>
      </c>
      <c r="H30" s="308">
        <f t="shared" ca="1" si="9"/>
        <v>0</v>
      </c>
      <c r="I30" s="308">
        <f t="shared" ca="1" si="10"/>
        <v>637000</v>
      </c>
      <c r="J30" s="308">
        <f t="shared" ca="1" si="11"/>
        <v>0</v>
      </c>
      <c r="K30" s="309">
        <f t="shared" ca="1" si="12"/>
        <v>637000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603">
        <v>7</v>
      </c>
      <c r="C31" s="604" t="s">
        <v>163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F22*28</f>
        <v>28</v>
      </c>
      <c r="G31" s="307">
        <f ca="1">IF(ISERROR(OFFSET('HARGA SATUAN'!$I$6,MATCH(RAB!C31,'HARGA SATUAN'!$C$7:$C$1495,0),0)),0,OFFSET('HARGA SATUAN'!$I$6,MATCH(RAB!C31,'HARGA SATUAN'!$C$7:$C$1495,0),0))</f>
        <v>7938</v>
      </c>
      <c r="H31" s="308">
        <f t="shared" ca="1" si="9"/>
        <v>0</v>
      </c>
      <c r="I31" s="308">
        <f t="shared" ca="1" si="10"/>
        <v>222264</v>
      </c>
      <c r="J31" s="308">
        <f t="shared" ca="1" si="11"/>
        <v>0</v>
      </c>
      <c r="K31" s="309">
        <f t="shared" ca="1" si="12"/>
        <v>222264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603">
        <v>8</v>
      </c>
      <c r="C32" s="604" t="s">
        <v>176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F22*2</f>
        <v>2</v>
      </c>
      <c r="G32" s="307">
        <f ca="1">IF(ISERROR(OFFSET('HARGA SATUAN'!$I$6,MATCH(RAB!C32,'HARGA SATUAN'!$C$7:$C$1495,0),0)),0,OFFSET('HARGA SATUAN'!$I$6,MATCH(RAB!C32,'HARGA SATUAN'!$C$7:$C$1495,0),0))</f>
        <v>404600</v>
      </c>
      <c r="H32" s="308">
        <f t="shared" ca="1" si="9"/>
        <v>0</v>
      </c>
      <c r="I32" s="308">
        <f t="shared" ca="1" si="10"/>
        <v>809200</v>
      </c>
      <c r="J32" s="308">
        <f t="shared" ca="1" si="11"/>
        <v>0</v>
      </c>
      <c r="K32" s="309">
        <f t="shared" ca="1" si="12"/>
        <v>809200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603">
        <v>9</v>
      </c>
      <c r="C33" s="604" t="s">
        <v>184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F22*3</f>
        <v>3</v>
      </c>
      <c r="G33" s="307">
        <f ca="1">IF(ISERROR(OFFSET('HARGA SATUAN'!$I$6,MATCH(RAB!C33,'HARGA SATUAN'!$C$7:$C$1495,0),0)),0,OFFSET('HARGA SATUAN'!$I$6,MATCH(RAB!C33,'HARGA SATUAN'!$C$7:$C$1495,0),0))</f>
        <v>15900</v>
      </c>
      <c r="H33" s="308">
        <f t="shared" ca="1" si="9"/>
        <v>0</v>
      </c>
      <c r="I33" s="308">
        <f t="shared" ca="1" si="10"/>
        <v>47700</v>
      </c>
      <c r="J33" s="308">
        <f t="shared" ca="1" si="11"/>
        <v>0</v>
      </c>
      <c r="K33" s="309">
        <f t="shared" ca="1" si="12"/>
        <v>47700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603">
        <v>10</v>
      </c>
      <c r="C34" s="604" t="s">
        <v>592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F22*5</f>
        <v>5</v>
      </c>
      <c r="G34" s="307">
        <f ca="1">IF(ISERROR(OFFSET('HARGA SATUAN'!$I$6,MATCH(RAB!C34,'HARGA SATUAN'!$C$7:$C$1495,0),0)),0,OFFSET('HARGA SATUAN'!$I$6,MATCH(RAB!C34,'HARGA SATUAN'!$C$7:$C$1495,0),0))</f>
        <v>283100</v>
      </c>
      <c r="H34" s="308">
        <f t="shared" ca="1" si="9"/>
        <v>0</v>
      </c>
      <c r="I34" s="308">
        <f t="shared" ca="1" si="10"/>
        <v>1415500</v>
      </c>
      <c r="J34" s="308">
        <f t="shared" ca="1" si="11"/>
        <v>0</v>
      </c>
      <c r="K34" s="309">
        <f t="shared" ca="1" si="12"/>
        <v>1415500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603">
        <v>11</v>
      </c>
      <c r="C35" s="604" t="s">
        <v>593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F22*4</f>
        <v>4</v>
      </c>
      <c r="G35" s="307">
        <f ca="1">IF(ISERROR(OFFSET('HARGA SATUAN'!$I$6,MATCH(RAB!C35,'HARGA SATUAN'!$C$7:$C$1495,0),0)),0,OFFSET('HARGA SATUAN'!$I$6,MATCH(RAB!C35,'HARGA SATUAN'!$C$7:$C$1495,0),0))</f>
        <v>380500</v>
      </c>
      <c r="H35" s="308">
        <f t="shared" ca="1" si="9"/>
        <v>0</v>
      </c>
      <c r="I35" s="308">
        <f t="shared" ca="1" si="10"/>
        <v>1522000</v>
      </c>
      <c r="J35" s="308">
        <f t="shared" ca="1" si="11"/>
        <v>0</v>
      </c>
      <c r="K35" s="309">
        <f t="shared" ca="1" si="12"/>
        <v>1522000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603">
        <v>12</v>
      </c>
      <c r="C36" s="604" t="s">
        <v>208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F22*3</f>
        <v>3</v>
      </c>
      <c r="G36" s="307">
        <f ca="1">IF(ISERROR(OFFSET('HARGA SATUAN'!$I$6,MATCH(RAB!C36,'HARGA SATUAN'!$C$7:$C$1495,0),0)),0,OFFSET('HARGA SATUAN'!$I$6,MATCH(RAB!C36,'HARGA SATUAN'!$C$7:$C$1495,0),0))</f>
        <v>173400</v>
      </c>
      <c r="H36" s="308">
        <f t="shared" ca="1" si="9"/>
        <v>0</v>
      </c>
      <c r="I36" s="308">
        <f t="shared" ca="1" si="10"/>
        <v>520200</v>
      </c>
      <c r="J36" s="308">
        <f t="shared" ca="1" si="11"/>
        <v>0</v>
      </c>
      <c r="K36" s="309">
        <f t="shared" ca="1" si="12"/>
        <v>520200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603">
        <v>13</v>
      </c>
      <c r="C37" s="604" t="s">
        <v>247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F22*2</f>
        <v>2</v>
      </c>
      <c r="G37" s="307">
        <f ca="1">IF(ISERROR(OFFSET('HARGA SATUAN'!$I$6,MATCH(RAB!C37,'HARGA SATUAN'!$C$7:$C$1495,0),0)),0,OFFSET('HARGA SATUAN'!$I$6,MATCH(RAB!C37,'HARGA SATUAN'!$C$7:$C$1495,0),0))</f>
        <v>57690</v>
      </c>
      <c r="H37" s="308">
        <f t="shared" ca="1" si="9"/>
        <v>0</v>
      </c>
      <c r="I37" s="308">
        <f t="shared" ca="1" si="10"/>
        <v>115380</v>
      </c>
      <c r="J37" s="308">
        <f t="shared" ca="1" si="11"/>
        <v>0</v>
      </c>
      <c r="K37" s="309">
        <f t="shared" ca="1" si="12"/>
        <v>115380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603">
        <v>14</v>
      </c>
      <c r="C38" s="604" t="s">
        <v>234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3">
        <f>F22*2</f>
        <v>2</v>
      </c>
      <c r="G38" s="307">
        <f ca="1">IF(ISERROR(OFFSET('HARGA SATUAN'!$I$6,MATCH(RAB!C38,'HARGA SATUAN'!$C$7:$C$1495,0),0)),0,OFFSET('HARGA SATUAN'!$I$6,MATCH(RAB!C38,'HARGA SATUAN'!$C$7:$C$1495,0),0))</f>
        <v>67500</v>
      </c>
      <c r="H38" s="308">
        <f t="shared" ca="1" si="9"/>
        <v>0</v>
      </c>
      <c r="I38" s="308">
        <f t="shared" ca="1" si="10"/>
        <v>135000</v>
      </c>
      <c r="J38" s="308">
        <f t="shared" ca="1" si="11"/>
        <v>0</v>
      </c>
      <c r="K38" s="309">
        <f t="shared" ca="1" si="12"/>
        <v>135000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603">
        <v>15</v>
      </c>
      <c r="C39" s="604" t="s">
        <v>267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3">
        <f>F22*4</f>
        <v>4</v>
      </c>
      <c r="G39" s="307">
        <f ca="1">IF(ISERROR(OFFSET('HARGA SATUAN'!$I$6,MATCH(RAB!C39,'HARGA SATUAN'!$C$7:$C$1495,0),0)),0,OFFSET('HARGA SATUAN'!$I$6,MATCH(RAB!C39,'HARGA SATUAN'!$C$7:$C$1495,0),0))</f>
        <v>129000</v>
      </c>
      <c r="H39" s="308">
        <f t="shared" ca="1" si="9"/>
        <v>0</v>
      </c>
      <c r="I39" s="308">
        <f t="shared" ca="1" si="10"/>
        <v>516000</v>
      </c>
      <c r="J39" s="308">
        <f t="shared" ca="1" si="11"/>
        <v>0</v>
      </c>
      <c r="K39" s="309">
        <f t="shared" ca="1" si="12"/>
        <v>516000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603">
        <v>16</v>
      </c>
      <c r="C40" s="604" t="s">
        <v>607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3">
        <f>F22*1</f>
        <v>1</v>
      </c>
      <c r="G40" s="307">
        <f ca="1">IF(ISERROR(OFFSET('HARGA SATUAN'!$I$6,MATCH(RAB!C40,'HARGA SATUAN'!$C$7:$C$1495,0),0)),0,OFFSET('HARGA SATUAN'!$I$6,MATCH(RAB!C40,'HARGA SATUAN'!$C$7:$C$1495,0),0))</f>
        <v>250000</v>
      </c>
      <c r="H40" s="308">
        <f t="shared" ca="1" si="9"/>
        <v>0</v>
      </c>
      <c r="I40" s="308">
        <f t="shared" ca="1" si="10"/>
        <v>250000</v>
      </c>
      <c r="J40" s="308">
        <f t="shared" ca="1" si="11"/>
        <v>0</v>
      </c>
      <c r="K40" s="309">
        <f t="shared" ca="1" si="12"/>
        <v>250000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603">
        <v>17</v>
      </c>
      <c r="C41" s="604" t="s">
        <v>783</v>
      </c>
      <c r="D41" s="305" t="str">
        <f ca="1">IF(ISERROR(OFFSET('HARGA SATUAN'!$D$6,MATCH(RAB!C41,'HARGA SATUAN'!$C$7:$C$1495,0),0)),"",OFFSET('HARGA SATUAN'!$D$6,MATCH(RAB!C41,'HARGA SATUAN'!$C$7:$C$1495,0),0))</f>
        <v>JASA</v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3"/>
      <c r="G41" s="307">
        <f ca="1">IF(ISERROR(OFFSET('HARGA SATUAN'!$I$6,MATCH(RAB!C41,'HARGA SATUAN'!$C$7:$C$1495,0),0)),0,OFFSET('HARGA SATUAN'!$I$6,MATCH(RAB!C41,'HARGA SATUAN'!$C$7:$C$1495,0),0))</f>
        <v>1182800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318"/>
      <c r="C42" s="319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20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ref="H42:H51" ca="1" si="14">IF(OR(D42="MDU",D42="MDU-KD"),(IF($O$3="RAB NON MDU","PLN KD",G42*F42)),0)</f>
        <v>0</v>
      </c>
      <c r="I42" s="308">
        <f t="shared" ref="I42:I51" ca="1" si="15">IF(D42="HDW",G42*F42,0)</f>
        <v>0</v>
      </c>
      <c r="J42" s="308">
        <f t="shared" ref="J42:J51" ca="1" si="16">IF(D42="JASA",G42*F42,0)</f>
        <v>0</v>
      </c>
      <c r="K42" s="309">
        <f t="shared" ref="K42:K51" ca="1" si="17">SUM(H42:J42)</f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318" t="s">
        <v>1035</v>
      </c>
      <c r="C43" s="319" t="s">
        <v>1613</v>
      </c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3">
        <v>2</v>
      </c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14"/>
        <v>0</v>
      </c>
      <c r="I43" s="308">
        <f t="shared" ca="1" si="15"/>
        <v>0</v>
      </c>
      <c r="J43" s="308">
        <f t="shared" ca="1" si="16"/>
        <v>0</v>
      </c>
      <c r="K43" s="309">
        <f t="shared" ca="1" si="17"/>
        <v>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318">
        <v>1</v>
      </c>
      <c r="C44" s="319" t="s">
        <v>29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3">
        <f>F43*1</f>
        <v>2</v>
      </c>
      <c r="G44" s="307">
        <f ca="1">IF(ISERROR(OFFSET('HARGA SATUAN'!$I$6,MATCH(RAB!C44,'HARGA SATUAN'!$C$7:$C$1495,0),0)),0,OFFSET('HARGA SATUAN'!$I$6,MATCH(RAB!C44,'HARGA SATUAN'!$C$7:$C$1495,0),0))</f>
        <v>185200</v>
      </c>
      <c r="H44" s="308">
        <f t="shared" ca="1" si="14"/>
        <v>0</v>
      </c>
      <c r="I44" s="308">
        <f t="shared" ca="1" si="15"/>
        <v>370400</v>
      </c>
      <c r="J44" s="308">
        <f t="shared" ca="1" si="16"/>
        <v>0</v>
      </c>
      <c r="K44" s="309">
        <f t="shared" ca="1" si="17"/>
        <v>370400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318">
        <v>2</v>
      </c>
      <c r="C45" s="319" t="s">
        <v>30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3">
        <f>F43*1</f>
        <v>2</v>
      </c>
      <c r="G45" s="307">
        <f ca="1">IF(ISERROR(OFFSET('HARGA SATUAN'!$I$6,MATCH(RAB!C45,'HARGA SATUAN'!$C$7:$C$1495,0),0)),0,OFFSET('HARGA SATUAN'!$I$6,MATCH(RAB!C45,'HARGA SATUAN'!$C$7:$C$1495,0),0))</f>
        <v>47459</v>
      </c>
      <c r="H45" s="308">
        <f t="shared" ca="1" si="14"/>
        <v>0</v>
      </c>
      <c r="I45" s="308">
        <f t="shared" ca="1" si="15"/>
        <v>94918</v>
      </c>
      <c r="J45" s="308">
        <f t="shared" ca="1" si="16"/>
        <v>0</v>
      </c>
      <c r="K45" s="309">
        <f t="shared" ca="1" si="17"/>
        <v>94918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419">
        <v>3</v>
      </c>
      <c r="C46" s="422" t="s">
        <v>31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Bh</v>
      </c>
      <c r="F46" s="453">
        <f>F43*1</f>
        <v>2</v>
      </c>
      <c r="G46" s="307">
        <f ca="1">IF(ISERROR(OFFSET('HARGA SATUAN'!$I$6,MATCH(RAB!C46,'HARGA SATUAN'!$C$7:$C$1495,0),0)),0,OFFSET('HARGA SATUAN'!$I$6,MATCH(RAB!C46,'HARGA SATUAN'!$C$7:$C$1495,0),0))</f>
        <v>4880</v>
      </c>
      <c r="H46" s="308">
        <f t="shared" ca="1" si="14"/>
        <v>0</v>
      </c>
      <c r="I46" s="308">
        <f t="shared" ca="1" si="15"/>
        <v>9760</v>
      </c>
      <c r="J46" s="308">
        <f t="shared" ca="1" si="16"/>
        <v>0</v>
      </c>
      <c r="K46" s="309">
        <f t="shared" ca="1" si="17"/>
        <v>9760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318">
        <v>4</v>
      </c>
      <c r="C47" s="319" t="s">
        <v>32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Mtr</v>
      </c>
      <c r="F47" s="453">
        <f>F43*10</f>
        <v>20</v>
      </c>
      <c r="G47" s="307">
        <f ca="1">IF(ISERROR(OFFSET('HARGA SATUAN'!$I$6,MATCH(RAB!C47,'HARGA SATUAN'!$C$7:$C$1495,0),0)),0,OFFSET('HARGA SATUAN'!$I$6,MATCH(RAB!C47,'HARGA SATUAN'!$C$7:$C$1495,0),0))</f>
        <v>30000</v>
      </c>
      <c r="H47" s="308">
        <f t="shared" ca="1" si="14"/>
        <v>0</v>
      </c>
      <c r="I47" s="308">
        <f t="shared" ca="1" si="15"/>
        <v>600000</v>
      </c>
      <c r="J47" s="308">
        <f t="shared" ca="1" si="16"/>
        <v>0</v>
      </c>
      <c r="K47" s="309">
        <f t="shared" ca="1" si="17"/>
        <v>600000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318">
        <v>5</v>
      </c>
      <c r="C48" s="319" t="s">
        <v>33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3">
        <f>F43*2</f>
        <v>4</v>
      </c>
      <c r="G48" s="307">
        <f ca="1">IF(ISERROR(OFFSET('HARGA SATUAN'!$I$6,MATCH(RAB!C48,'HARGA SATUAN'!$C$7:$C$1495,0),0)),0,OFFSET('HARGA SATUAN'!$I$6,MATCH(RAB!C48,'HARGA SATUAN'!$C$7:$C$1495,0),0))</f>
        <v>9500</v>
      </c>
      <c r="H48" s="308">
        <f t="shared" ca="1" si="14"/>
        <v>0</v>
      </c>
      <c r="I48" s="308">
        <f t="shared" ca="1" si="15"/>
        <v>38000</v>
      </c>
      <c r="J48" s="308">
        <f t="shared" ca="1" si="16"/>
        <v>0</v>
      </c>
      <c r="K48" s="309">
        <f t="shared" ca="1" si="17"/>
        <v>38000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318">
        <v>6</v>
      </c>
      <c r="C49" s="319" t="s">
        <v>34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3">
        <f>F43*5.5</f>
        <v>11</v>
      </c>
      <c r="G49" s="307">
        <f ca="1">IF(ISERROR(OFFSET('HARGA SATUAN'!$I$6,MATCH(RAB!C49,'HARGA SATUAN'!$C$7:$C$1495,0),0)),0,OFFSET('HARGA SATUAN'!$I$6,MATCH(RAB!C49,'HARGA SATUAN'!$C$7:$C$1495,0),0))</f>
        <v>6100</v>
      </c>
      <c r="H49" s="308">
        <f t="shared" ca="1" si="14"/>
        <v>0</v>
      </c>
      <c r="I49" s="308">
        <f t="shared" ca="1" si="15"/>
        <v>67100</v>
      </c>
      <c r="J49" s="308">
        <f t="shared" ca="1" si="16"/>
        <v>0</v>
      </c>
      <c r="K49" s="309">
        <f t="shared" ca="1" si="17"/>
        <v>67100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318">
        <v>7</v>
      </c>
      <c r="C50" s="319" t="s">
        <v>35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3">
        <f>F43*6</f>
        <v>12</v>
      </c>
      <c r="G50" s="307">
        <f ca="1">IF(ISERROR(OFFSET('HARGA SATUAN'!$I$6,MATCH(RAB!C50,'HARGA SATUAN'!$C$7:$C$1495,0),0)),0,OFFSET('HARGA SATUAN'!$I$6,MATCH(RAB!C50,'HARGA SATUAN'!$C$7:$C$1495,0),0))</f>
        <v>2300</v>
      </c>
      <c r="H50" s="308">
        <f t="shared" ca="1" si="14"/>
        <v>0</v>
      </c>
      <c r="I50" s="308">
        <f t="shared" ca="1" si="15"/>
        <v>27600</v>
      </c>
      <c r="J50" s="308">
        <f t="shared" ca="1" si="16"/>
        <v>0</v>
      </c>
      <c r="K50" s="309">
        <f t="shared" ca="1" si="17"/>
        <v>27600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318">
        <v>8</v>
      </c>
      <c r="C51" s="319" t="s">
        <v>1618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Mtr</v>
      </c>
      <c r="F51" s="453">
        <f>F43*4.8</f>
        <v>9.6</v>
      </c>
      <c r="G51" s="307">
        <f ca="1">IF(ISERROR(OFFSET('HARGA SATUAN'!$I$6,MATCH(RAB!C51,'HARGA SATUAN'!$C$7:$C$1495,0),0)),0,OFFSET('HARGA SATUAN'!$I$6,MATCH(RAB!C51,'HARGA SATUAN'!$C$7:$C$1495,0),0))</f>
        <v>23310</v>
      </c>
      <c r="H51" s="308">
        <f t="shared" ca="1" si="14"/>
        <v>0</v>
      </c>
      <c r="I51" s="308">
        <f t="shared" ca="1" si="15"/>
        <v>223776</v>
      </c>
      <c r="J51" s="308">
        <f t="shared" ca="1" si="16"/>
        <v>0</v>
      </c>
      <c r="K51" s="309">
        <f t="shared" ca="1" si="17"/>
        <v>223776</v>
      </c>
      <c r="L51" s="316"/>
      <c r="M51" s="289" t="e">
        <f>IF(AND(F51&gt;0,#REF!=0),"",IF(AND(ISBLANK(F51)=FALSE,K51=0),"WARNING",""))</f>
        <v>#REF!</v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421">
        <v>9</v>
      </c>
      <c r="C52" s="418" t="s">
        <v>736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3">
        <f>F43*1</f>
        <v>2</v>
      </c>
      <c r="G52" s="307">
        <f ca="1">IF(ISERROR(OFFSET('HARGA SATUAN'!$I$6,MATCH(RAB!C52,'HARGA SATUAN'!$C$7:$C$1495,0),0)),0,OFFSET('HARGA SATUAN'!$I$6,MATCH(RAB!C52,'HARGA SATUAN'!$C$7:$C$1495,0),0))</f>
        <v>65400</v>
      </c>
      <c r="H52" s="308">
        <f t="shared" ref="H52:H73" ca="1" si="18">IF(OR(D52="MDU",D52="MDU-KD"),(IF($O$3="RAB NON MDU","PLN KD",G52*F52)),0)</f>
        <v>0</v>
      </c>
      <c r="I52" s="308">
        <f t="shared" ref="I52:I73" ca="1" si="19">IF(D52="HDW",G52*F52,0)</f>
        <v>0</v>
      </c>
      <c r="J52" s="308">
        <f t="shared" ref="J52:J73" ca="1" si="20">IF(D52="JASA",G52*F52,0)</f>
        <v>130800</v>
      </c>
      <c r="K52" s="309">
        <f t="shared" ref="K52:K73" ca="1" si="21">SUM(H52:J52)</f>
        <v>130800</v>
      </c>
      <c r="L52" s="316"/>
      <c r="M52" s="289" t="e">
        <f>IF(AND(F52&gt;0,#REF!=0),"",IF(AND(ISBLANK(F52)=FALSE,K52=0),"WARNING",""))</f>
        <v>#REF!</v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21">
        <v>10</v>
      </c>
      <c r="C53" s="418" t="s">
        <v>1617</v>
      </c>
      <c r="D53" s="305" t="str">
        <f ca="1">IF(ISERROR(OFFSET('HARGA SATUAN'!$D$6,MATCH(RAB!C53,'HARGA SATUAN'!$C$7:$C$1495,0),0)),"",OFFSET('HARGA SATUAN'!$D$6,MATCH(RAB!C53,'HARGA SATUAN'!$C$7:$C$1495,0),0))</f>
        <v>HDW</v>
      </c>
      <c r="E53" s="306" t="str">
        <f ca="1">IF(B53="+","Unit",IF(ISERROR(OFFSET('HARGA SATUAN'!$E$6,MATCH(RAB!C53,'HARGA SATUAN'!$C$7:$C$1495,0),0)),"",OFFSET('HARGA SATUAN'!$E$6,MATCH(RAB!C53,'HARGA SATUAN'!$C$7:$C$1495,0),0)))</f>
        <v>Bh</v>
      </c>
      <c r="F53" s="455"/>
      <c r="G53" s="307">
        <f ca="1">IF(ISERROR(OFFSET('HARGA SATUAN'!$I$6,MATCH(RAB!C53,'HARGA SATUAN'!$C$7:$C$1495,0),0)),0,OFFSET('HARGA SATUAN'!$I$6,MATCH(RAB!C53,'HARGA SATUAN'!$C$7:$C$1495,0),0))</f>
        <v>49000</v>
      </c>
      <c r="H53" s="308">
        <f t="shared" ca="1" si="18"/>
        <v>0</v>
      </c>
      <c r="I53" s="308">
        <f t="shared" ca="1" si="19"/>
        <v>0</v>
      </c>
      <c r="J53" s="308">
        <f t="shared" ca="1" si="20"/>
        <v>0</v>
      </c>
      <c r="K53" s="309">
        <f t="shared" ca="1" si="21"/>
        <v>0</v>
      </c>
      <c r="L53" s="316"/>
      <c r="M53" s="289" t="str">
        <f t="shared" ref="M53:M94" ca="1" si="22">IF(AND(F53&gt;0,F52=0),"",IF(AND(ISBLANK(F53)=FALSE,K53=0),"WARNING",""))</f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5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8"/>
        <v>0</v>
      </c>
      <c r="I54" s="308">
        <f t="shared" ca="1" si="19"/>
        <v>0</v>
      </c>
      <c r="J54" s="308">
        <f t="shared" ca="1" si="20"/>
        <v>0</v>
      </c>
      <c r="K54" s="309">
        <f t="shared" ca="1" si="21"/>
        <v>0</v>
      </c>
      <c r="L54" s="316"/>
      <c r="M54" s="289" t="str">
        <f t="shared" ca="1" si="22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5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8"/>
        <v>0</v>
      </c>
      <c r="I55" s="308">
        <f t="shared" ca="1" si="19"/>
        <v>0</v>
      </c>
      <c r="J55" s="308">
        <f t="shared" ca="1" si="20"/>
        <v>0</v>
      </c>
      <c r="K55" s="309">
        <f t="shared" ca="1" si="21"/>
        <v>0</v>
      </c>
      <c r="L55" s="316"/>
      <c r="M55" s="289" t="str">
        <f t="shared" ca="1" si="22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5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18"/>
        <v>0</v>
      </c>
      <c r="I56" s="308">
        <f t="shared" ca="1" si="19"/>
        <v>0</v>
      </c>
      <c r="J56" s="308">
        <f t="shared" ca="1" si="20"/>
        <v>0</v>
      </c>
      <c r="K56" s="309">
        <f t="shared" ca="1" si="21"/>
        <v>0</v>
      </c>
      <c r="L56" s="316"/>
      <c r="M56" s="289" t="str">
        <f t="shared" ca="1" si="22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5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18"/>
        <v>0</v>
      </c>
      <c r="I57" s="308">
        <f t="shared" ca="1" si="19"/>
        <v>0</v>
      </c>
      <c r="J57" s="308">
        <f t="shared" ca="1" si="20"/>
        <v>0</v>
      </c>
      <c r="K57" s="309">
        <f t="shared" ca="1" si="21"/>
        <v>0</v>
      </c>
      <c r="L57" s="316"/>
      <c r="M57" s="289" t="str">
        <f t="shared" ca="1" si="22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5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18"/>
        <v>0</v>
      </c>
      <c r="I58" s="308">
        <f t="shared" ca="1" si="19"/>
        <v>0</v>
      </c>
      <c r="J58" s="308">
        <f t="shared" ca="1" si="20"/>
        <v>0</v>
      </c>
      <c r="K58" s="309">
        <f t="shared" ca="1" si="21"/>
        <v>0</v>
      </c>
      <c r="L58" s="316"/>
      <c r="M58" s="289" t="str">
        <f t="shared" ca="1" si="22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5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18"/>
        <v>0</v>
      </c>
      <c r="I59" s="308">
        <f t="shared" ca="1" si="19"/>
        <v>0</v>
      </c>
      <c r="J59" s="308">
        <f t="shared" ca="1" si="20"/>
        <v>0</v>
      </c>
      <c r="K59" s="309">
        <f t="shared" ca="1" si="21"/>
        <v>0</v>
      </c>
      <c r="L59" s="316"/>
      <c r="M59" s="289" t="str">
        <f t="shared" ca="1" si="22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5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8"/>
        <v>0</v>
      </c>
      <c r="I60" s="308">
        <f t="shared" ca="1" si="19"/>
        <v>0</v>
      </c>
      <c r="J60" s="308">
        <f t="shared" ca="1" si="20"/>
        <v>0</v>
      </c>
      <c r="K60" s="309">
        <f t="shared" ca="1" si="21"/>
        <v>0</v>
      </c>
      <c r="L60" s="316"/>
      <c r="M60" s="289" t="str">
        <f t="shared" ca="1" si="22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5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8"/>
        <v>0</v>
      </c>
      <c r="I61" s="308">
        <f t="shared" ca="1" si="19"/>
        <v>0</v>
      </c>
      <c r="J61" s="308">
        <f t="shared" ca="1" si="20"/>
        <v>0</v>
      </c>
      <c r="K61" s="309">
        <f t="shared" ca="1" si="21"/>
        <v>0</v>
      </c>
      <c r="L61" s="316"/>
      <c r="M61" s="289" t="str">
        <f t="shared" ca="1" si="22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5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18"/>
        <v>0</v>
      </c>
      <c r="I62" s="308">
        <f t="shared" ca="1" si="19"/>
        <v>0</v>
      </c>
      <c r="J62" s="308">
        <f t="shared" ca="1" si="20"/>
        <v>0</v>
      </c>
      <c r="K62" s="309">
        <f t="shared" ca="1" si="21"/>
        <v>0</v>
      </c>
      <c r="L62" s="316"/>
      <c r="M62" s="289" t="str">
        <f t="shared" ca="1" si="22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5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18"/>
        <v>0</v>
      </c>
      <c r="I63" s="308">
        <f t="shared" ca="1" si="19"/>
        <v>0</v>
      </c>
      <c r="J63" s="308">
        <f t="shared" ca="1" si="20"/>
        <v>0</v>
      </c>
      <c r="K63" s="309">
        <f t="shared" ca="1" si="21"/>
        <v>0</v>
      </c>
      <c r="L63" s="316"/>
      <c r="M63" s="289" t="str">
        <f t="shared" ca="1" si="22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5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18"/>
        <v>0</v>
      </c>
      <c r="I64" s="308">
        <f t="shared" ca="1" si="19"/>
        <v>0</v>
      </c>
      <c r="J64" s="308">
        <f t="shared" ca="1" si="20"/>
        <v>0</v>
      </c>
      <c r="K64" s="309">
        <f t="shared" ca="1" si="21"/>
        <v>0</v>
      </c>
      <c r="L64" s="316"/>
      <c r="M64" s="289" t="str">
        <f t="shared" ca="1" si="22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18"/>
        <v>0</v>
      </c>
      <c r="I65" s="308">
        <f t="shared" ca="1" si="19"/>
        <v>0</v>
      </c>
      <c r="J65" s="308">
        <f t="shared" ca="1" si="20"/>
        <v>0</v>
      </c>
      <c r="K65" s="309">
        <f t="shared" ca="1" si="21"/>
        <v>0</v>
      </c>
      <c r="L65" s="316"/>
      <c r="M65" s="289" t="str">
        <f t="shared" ca="1" si="22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idden="1">
      <c r="A66" s="283"/>
      <c r="B66" s="450"/>
      <c r="C66" s="451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8"/>
        <v>0</v>
      </c>
      <c r="I66" s="308">
        <f t="shared" ca="1" si="19"/>
        <v>0</v>
      </c>
      <c r="J66" s="308">
        <f t="shared" ca="1" si="20"/>
        <v>0</v>
      </c>
      <c r="K66" s="309">
        <f t="shared" ca="1" si="21"/>
        <v>0</v>
      </c>
      <c r="L66" s="316"/>
      <c r="M66" s="289" t="str">
        <f t="shared" ca="1" si="22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idden="1">
      <c r="A67" s="283"/>
      <c r="B67" s="450"/>
      <c r="C67" s="45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55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8"/>
        <v>0</v>
      </c>
      <c r="I67" s="308">
        <f t="shared" ca="1" si="19"/>
        <v>0</v>
      </c>
      <c r="J67" s="308">
        <f t="shared" ca="1" si="20"/>
        <v>0</v>
      </c>
      <c r="K67" s="309">
        <f t="shared" ca="1" si="21"/>
        <v>0</v>
      </c>
      <c r="L67" s="316"/>
      <c r="M67" s="289" t="str">
        <f t="shared" ca="1" si="22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idden="1">
      <c r="A68" s="283"/>
      <c r="B68" s="450"/>
      <c r="C68" s="451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5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8"/>
        <v>0</v>
      </c>
      <c r="I68" s="308">
        <f t="shared" ca="1" si="19"/>
        <v>0</v>
      </c>
      <c r="J68" s="308">
        <f t="shared" ca="1" si="20"/>
        <v>0</v>
      </c>
      <c r="K68" s="309">
        <f t="shared" ca="1" si="21"/>
        <v>0</v>
      </c>
      <c r="L68" s="316"/>
      <c r="M68" s="289" t="str">
        <f t="shared" ca="1" si="22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idden="1">
      <c r="A69" s="283"/>
      <c r="B69" s="450"/>
      <c r="C69" s="451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55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18"/>
        <v>0</v>
      </c>
      <c r="I69" s="308">
        <f t="shared" ca="1" si="19"/>
        <v>0</v>
      </c>
      <c r="J69" s="308">
        <f t="shared" ca="1" si="20"/>
        <v>0</v>
      </c>
      <c r="K69" s="309">
        <f t="shared" ca="1" si="21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idden="1">
      <c r="A70" s="283"/>
      <c r="B70" s="450"/>
      <c r="C70" s="451"/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55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18"/>
        <v>0</v>
      </c>
      <c r="I70" s="308">
        <f t="shared" ca="1" si="19"/>
        <v>0</v>
      </c>
      <c r="J70" s="308">
        <f t="shared" ca="1" si="20"/>
        <v>0</v>
      </c>
      <c r="K70" s="309">
        <f t="shared" ca="1" si="21"/>
        <v>0</v>
      </c>
      <c r="L70" s="316"/>
      <c r="M70" s="289" t="str">
        <f t="shared" ca="1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idden="1">
      <c r="A71" s="283"/>
      <c r="B71" s="450"/>
      <c r="C71" s="451"/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/>
      </c>
      <c r="F71" s="455"/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8"/>
        <v>0</v>
      </c>
      <c r="I71" s="308">
        <f t="shared" ca="1" si="19"/>
        <v>0</v>
      </c>
      <c r="J71" s="308">
        <f t="shared" ca="1" si="20"/>
        <v>0</v>
      </c>
      <c r="K71" s="309">
        <f t="shared" ca="1" si="21"/>
        <v>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idden="1">
      <c r="A72" s="283"/>
      <c r="B72" s="450"/>
      <c r="C72" s="451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5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8"/>
        <v>0</v>
      </c>
      <c r="I72" s="308">
        <f t="shared" ca="1" si="19"/>
        <v>0</v>
      </c>
      <c r="J72" s="308">
        <f t="shared" ca="1" si="20"/>
        <v>0</v>
      </c>
      <c r="K72" s="309">
        <f t="shared" ca="1" si="21"/>
        <v>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50"/>
      <c r="C73" s="451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55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8"/>
        <v>0</v>
      </c>
      <c r="I73" s="308">
        <f t="shared" ca="1" si="19"/>
        <v>0</v>
      </c>
      <c r="J73" s="308">
        <f t="shared" ca="1" si="20"/>
        <v>0</v>
      </c>
      <c r="K73" s="309">
        <f t="shared" ca="1" si="21"/>
        <v>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19" t="s">
        <v>1602</v>
      </c>
      <c r="C74" s="422" t="s">
        <v>1604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6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:H75" ca="1" si="23">IF(OR(D74="MDU",D74="MDU-KD"),(IF($O$3="RAB NON MDU","PLN KD",G74*F74)),0)</f>
        <v>0</v>
      </c>
      <c r="I74" s="308">
        <f t="shared" ref="I74:I75" ca="1" si="24">IF(D74="HDW",G74*F74,0)</f>
        <v>0</v>
      </c>
      <c r="J74" s="308">
        <f t="shared" ref="J74:J75" ca="1" si="25">IF(D74="JASA",G74*F74,0)</f>
        <v>0</v>
      </c>
      <c r="K74" s="309">
        <f t="shared" ref="K74:K75" ca="1" si="26">SUM(H74:J74)</f>
        <v>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/>
      <c r="C75" s="319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20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3"/>
        <v>0</v>
      </c>
      <c r="I75" s="308">
        <f t="shared" ca="1" si="24"/>
        <v>0</v>
      </c>
      <c r="J75" s="308">
        <f t="shared" ca="1" si="25"/>
        <v>0</v>
      </c>
      <c r="K75" s="309">
        <f t="shared" ca="1" si="26"/>
        <v>0</v>
      </c>
      <c r="L75" s="316"/>
      <c r="M75" s="289" t="str">
        <f t="shared" ca="1" si="22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/>
      <c r="C76" s="3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20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ref="H76:H78" ca="1" si="27">IF(OR(D76="MDU",D76="MDU-KD"),(IF($O$3="RAB NON MDU","PLN KD",G76*F76)),0)</f>
        <v>0</v>
      </c>
      <c r="I76" s="308">
        <f t="shared" ref="I76:I78" ca="1" si="28">IF(D76="HDW",G76*F76,0)</f>
        <v>0</v>
      </c>
      <c r="J76" s="308">
        <f t="shared" ref="J76:J78" ca="1" si="29">IF(D76="JASA",G76*F76,0)</f>
        <v>0</v>
      </c>
      <c r="K76" s="309">
        <f t="shared" ref="K76:K78" ca="1" si="30">SUM(H76:J76)</f>
        <v>0</v>
      </c>
      <c r="L76" s="316"/>
      <c r="M76" s="289" t="str">
        <f t="shared" ca="1" si="22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/>
      <c r="C77" s="319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20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27"/>
        <v>0</v>
      </c>
      <c r="I77" s="308">
        <f t="shared" ca="1" si="28"/>
        <v>0</v>
      </c>
      <c r="J77" s="308">
        <f t="shared" ca="1" si="29"/>
        <v>0</v>
      </c>
      <c r="K77" s="309">
        <f t="shared" ca="1" si="30"/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/>
      <c r="C78" s="31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20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27"/>
        <v>0</v>
      </c>
      <c r="I78" s="308">
        <f t="shared" ca="1" si="28"/>
        <v>0</v>
      </c>
      <c r="J78" s="308">
        <f t="shared" ca="1" si="29"/>
        <v>0</v>
      </c>
      <c r="K78" s="309">
        <f t="shared" ca="1" si="30"/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/>
      <c r="C79" s="319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20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ref="H79:H95" ca="1" si="31">IF(OR(D79="MDU",D79="MDU-KD"),(IF($O$3="RAB NON MDU","PLN KD",G79*F79)),0)</f>
        <v>0</v>
      </c>
      <c r="I79" s="308">
        <f t="shared" ref="I79:I95" ca="1" si="32">IF(D79="HDW",G79*F79,0)</f>
        <v>0</v>
      </c>
      <c r="J79" s="308">
        <f t="shared" ref="J79:J95" ca="1" si="33">IF(D79="JASA",G79*F79,0)</f>
        <v>0</v>
      </c>
      <c r="K79" s="309">
        <f t="shared" ref="K79:K95" ca="1" si="34">SUM(H79:J79)</f>
        <v>0</v>
      </c>
      <c r="L79" s="316"/>
      <c r="M79" s="289" t="e">
        <f>IF(AND(F79&gt;0,#REF!=0),"",IF(AND(ISBLANK(F79)=FALSE,K79=0),"WARNING",""))</f>
        <v>#REF!</v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419" t="s">
        <v>1610</v>
      </c>
      <c r="C80" s="422" t="s">
        <v>1606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7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94" ca="1" si="35">IF(OR(D80="MDU",D80="MDU-KD"),(IF($O$3="RAB NON MDU","PLN KD",G80*F80)),0)</f>
        <v>0</v>
      </c>
      <c r="I80" s="308">
        <f t="shared" ref="I80:I94" ca="1" si="36">IF(D80="HDW",G80*F80,0)</f>
        <v>0</v>
      </c>
      <c r="J80" s="308">
        <f t="shared" ref="J80:J94" ca="1" si="37">IF(D80="JASA",G80*F80,0)</f>
        <v>0</v>
      </c>
      <c r="K80" s="309">
        <f t="shared" ref="K80:K94" ca="1" si="38">SUM(H80:J80)</f>
        <v>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607" t="s">
        <v>1035</v>
      </c>
      <c r="C81" s="608" t="s">
        <v>1634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606">
        <v>1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35"/>
        <v>0</v>
      </c>
      <c r="I81" s="308">
        <f t="shared" ca="1" si="36"/>
        <v>0</v>
      </c>
      <c r="J81" s="308">
        <f t="shared" ca="1" si="37"/>
        <v>0</v>
      </c>
      <c r="K81" s="309">
        <f t="shared" ca="1" si="38"/>
        <v>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t="30">
      <c r="A82" s="283"/>
      <c r="B82" s="603">
        <v>1</v>
      </c>
      <c r="C82" s="109" t="s">
        <v>1196</v>
      </c>
      <c r="D82" s="305" t="str">
        <f ca="1">IF(ISERROR(OFFSET('HARGA SATUAN'!$D$6,MATCH(RAB!C82,'HARGA SATUAN'!$C$7:$C$1495,0),0)),"",OFFSET('HARGA SATUAN'!$D$6,MATCH(RAB!C82,'HARGA SATUAN'!$C$7:$C$1495,0),0))</f>
        <v>MDU-KD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606">
        <f>F81*1</f>
        <v>1</v>
      </c>
      <c r="G82" s="307">
        <f ca="1">IF(ISERROR(OFFSET('HARGA SATUAN'!$I$6,MATCH(RAB!C82,'HARGA SATUAN'!$C$7:$C$1495,0),0)),0,OFFSET('HARGA SATUAN'!$I$6,MATCH(RAB!C82,'HARGA SATUAN'!$C$7:$C$1495,0),0))</f>
        <v>1427400</v>
      </c>
      <c r="H82" s="308">
        <f t="shared" ca="1" si="35"/>
        <v>1427400</v>
      </c>
      <c r="I82" s="308">
        <f t="shared" ca="1" si="36"/>
        <v>0</v>
      </c>
      <c r="J82" s="308">
        <f t="shared" ca="1" si="37"/>
        <v>0</v>
      </c>
      <c r="K82" s="309">
        <f t="shared" ca="1" si="38"/>
        <v>1427400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603">
        <v>2</v>
      </c>
      <c r="C83" s="609" t="s">
        <v>512</v>
      </c>
      <c r="D83" s="305" t="str">
        <f ca="1">IF(ISERROR(OFFSET('HARGA SATUAN'!$D$6,MATCH(RAB!C83,'HARGA SATUAN'!$C$7:$C$1495,0),0)),"",OFFSET('HARGA SATUAN'!$D$6,MATCH(RAB!C83,'HARGA SATUAN'!$C$7:$C$1495,0),0))</f>
        <v>MDU-KD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606">
        <f>F81*1</f>
        <v>1</v>
      </c>
      <c r="G83" s="307">
        <f ca="1">IF(ISERROR(OFFSET('HARGA SATUAN'!$I$6,MATCH(RAB!C83,'HARGA SATUAN'!$C$7:$C$1495,0),0)),0,OFFSET('HARGA SATUAN'!$I$6,MATCH(RAB!C83,'HARGA SATUAN'!$C$7:$C$1495,0),0))</f>
        <v>3564900</v>
      </c>
      <c r="H83" s="308">
        <f t="shared" ca="1" si="35"/>
        <v>3564900</v>
      </c>
      <c r="I83" s="308">
        <f t="shared" ca="1" si="36"/>
        <v>0</v>
      </c>
      <c r="J83" s="308">
        <f t="shared" ca="1" si="37"/>
        <v>0</v>
      </c>
      <c r="K83" s="309">
        <f t="shared" ca="1" si="38"/>
        <v>3564900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603">
        <v>3</v>
      </c>
      <c r="C84" s="609" t="s">
        <v>1141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Unit</v>
      </c>
      <c r="F84" s="606">
        <f>F81*1</f>
        <v>1</v>
      </c>
      <c r="G84" s="307">
        <f ca="1">IF(ISERROR(OFFSET('HARGA SATUAN'!$I$6,MATCH(RAB!C84,'HARGA SATUAN'!$C$7:$C$1495,0),0)),0,OFFSET('HARGA SATUAN'!$I$6,MATCH(RAB!C84,'HARGA SATUAN'!$C$7:$C$1495,0),0))</f>
        <v>1113900</v>
      </c>
      <c r="H84" s="308">
        <f t="shared" ca="1" si="35"/>
        <v>0</v>
      </c>
      <c r="I84" s="308">
        <f t="shared" ca="1" si="36"/>
        <v>1113900</v>
      </c>
      <c r="J84" s="308">
        <f t="shared" ca="1" si="37"/>
        <v>0</v>
      </c>
      <c r="K84" s="309">
        <f t="shared" ca="1" si="38"/>
        <v>1113900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603">
        <v>4</v>
      </c>
      <c r="C85" s="609" t="s">
        <v>77</v>
      </c>
      <c r="D85" s="305" t="str">
        <f ca="1">IF(ISERROR(OFFSET('HARGA SATUAN'!$D$6,MATCH(RAB!C85,'HARGA SATUAN'!$C$7:$C$1495,0),0)),"",OFFSET('HARGA SATUAN'!$D$6,MATCH(RAB!C85,'HARGA SATUAN'!$C$7:$C$1495,0),0))</f>
        <v>MDU-KD</v>
      </c>
      <c r="E85" s="306" t="str">
        <f ca="1">IF(B85="+","Unit",IF(ISERROR(OFFSET('HARGA SATUAN'!$E$6,MATCH(RAB!C85,'HARGA SATUAN'!$C$7:$C$1495,0),0)),"",OFFSET('HARGA SATUAN'!$E$6,MATCH(RAB!C85,'HARGA SATUAN'!$C$7:$C$1495,0),0)))</f>
        <v>Mtr</v>
      </c>
      <c r="F85" s="606">
        <f>F81*35</f>
        <v>35</v>
      </c>
      <c r="G85" s="307">
        <f ca="1">IF(ISERROR(OFFSET('HARGA SATUAN'!$I$6,MATCH(RAB!C85,'HARGA SATUAN'!$C$7:$C$1495,0),0)),0,OFFSET('HARGA SATUAN'!$I$6,MATCH(RAB!C85,'HARGA SATUAN'!$C$7:$C$1495,0),0))</f>
        <v>13500</v>
      </c>
      <c r="H85" s="308">
        <f t="shared" ca="1" si="35"/>
        <v>472500</v>
      </c>
      <c r="I85" s="308">
        <f t="shared" ca="1" si="36"/>
        <v>0</v>
      </c>
      <c r="J85" s="308">
        <f t="shared" ca="1" si="37"/>
        <v>0</v>
      </c>
      <c r="K85" s="309">
        <f t="shared" ca="1" si="38"/>
        <v>472500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603">
        <v>5</v>
      </c>
      <c r="C86" s="609" t="s">
        <v>799</v>
      </c>
      <c r="D86" s="305" t="str">
        <f ca="1">IF(ISERROR(OFFSET('HARGA SATUAN'!$D$6,MATCH(RAB!C86,'HARGA SATUAN'!$C$7:$C$1495,0),0)),"",OFFSET('HARGA SATUAN'!$D$6,MATCH(RAB!C86,'HARGA SATUAN'!$C$7:$C$1495,0),0))</f>
        <v>JASA</v>
      </c>
      <c r="E86" s="306" t="str">
        <f ca="1">IF(B86="+","Unit",IF(ISERROR(OFFSET('HARGA SATUAN'!$E$6,MATCH(RAB!C86,'HARGA SATUAN'!$C$7:$C$1495,0),0)),"",OFFSET('HARGA SATUAN'!$E$6,MATCH(RAB!C86,'HARGA SATUAN'!$C$7:$C$1495,0),0)))</f>
        <v>Unit</v>
      </c>
      <c r="F86" s="606">
        <f>F81*1</f>
        <v>1</v>
      </c>
      <c r="G86" s="307">
        <f ca="1">IF(ISERROR(OFFSET('HARGA SATUAN'!$I$6,MATCH(RAB!C86,'HARGA SATUAN'!$C$7:$C$1495,0),0)),0,OFFSET('HARGA SATUAN'!$I$6,MATCH(RAB!C86,'HARGA SATUAN'!$C$7:$C$1495,0),0))</f>
        <v>106400</v>
      </c>
      <c r="H86" s="308">
        <f t="shared" ref="H86" ca="1" si="39">IF(OR(D86="MDU",D86="MDU-KD"),(IF($O$3="RAB NON MDU","PLN KD",G86*F86)),0)</f>
        <v>0</v>
      </c>
      <c r="I86" s="308">
        <f t="shared" ref="I86" ca="1" si="40">IF(D86="HDW",G86*F86,0)</f>
        <v>0</v>
      </c>
      <c r="J86" s="308">
        <f t="shared" ref="J86" ca="1" si="41">IF(D86="JASA",G86*F86,0)</f>
        <v>106400</v>
      </c>
      <c r="K86" s="309">
        <f t="shared" ref="K86" ca="1" si="42">SUM(H86:J86)</f>
        <v>106400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/>
      <c r="C87" s="319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4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35"/>
        <v>0</v>
      </c>
      <c r="I87" s="308">
        <f t="shared" ca="1" si="36"/>
        <v>0</v>
      </c>
      <c r="J87" s="308">
        <f t="shared" ca="1" si="37"/>
        <v>0</v>
      </c>
      <c r="K87" s="309">
        <f t="shared" ca="1" si="38"/>
        <v>0</v>
      </c>
      <c r="L87" s="316"/>
      <c r="M87" s="289" t="str">
        <f ca="1">IF(AND(F87&gt;0,F80=0),"",IF(AND(ISBLANK(F87)=FALSE,K87=0),"WARNING",""))</f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 t="s">
        <v>1035</v>
      </c>
      <c r="C88" s="319" t="s">
        <v>1621</v>
      </c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>Unit</v>
      </c>
      <c r="F88" s="453">
        <v>1</v>
      </c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35"/>
        <v>0</v>
      </c>
      <c r="I88" s="308">
        <f t="shared" ca="1" si="36"/>
        <v>0</v>
      </c>
      <c r="J88" s="308">
        <f t="shared" ca="1" si="37"/>
        <v>0</v>
      </c>
      <c r="K88" s="309">
        <f t="shared" ca="1" si="38"/>
        <v>0</v>
      </c>
      <c r="L88" s="316"/>
      <c r="M88" s="289" t="str">
        <f t="shared" si="22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1</v>
      </c>
      <c r="C89" s="319" t="s">
        <v>29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Bh</v>
      </c>
      <c r="F89" s="453">
        <f>F88*1</f>
        <v>1</v>
      </c>
      <c r="G89" s="307">
        <f ca="1">IF(ISERROR(OFFSET('HARGA SATUAN'!$I$6,MATCH(RAB!C89,'HARGA SATUAN'!$C$7:$C$1495,0),0)),0,OFFSET('HARGA SATUAN'!$I$6,MATCH(RAB!C89,'HARGA SATUAN'!$C$7:$C$1495,0),0))</f>
        <v>185200</v>
      </c>
      <c r="H89" s="308">
        <f t="shared" ca="1" si="35"/>
        <v>0</v>
      </c>
      <c r="I89" s="308">
        <f t="shared" ca="1" si="36"/>
        <v>185200</v>
      </c>
      <c r="J89" s="308">
        <f t="shared" ca="1" si="37"/>
        <v>0</v>
      </c>
      <c r="K89" s="309">
        <f t="shared" ca="1" si="38"/>
        <v>185200</v>
      </c>
      <c r="L89" s="316"/>
      <c r="M89" s="289" t="str">
        <f t="shared" ca="1" si="22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318">
        <v>2</v>
      </c>
      <c r="C90" s="319" t="s">
        <v>30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53">
        <f>F88*1</f>
        <v>1</v>
      </c>
      <c r="G90" s="307">
        <f ca="1">IF(ISERROR(OFFSET('HARGA SATUAN'!$I$6,MATCH(RAB!C90,'HARGA SATUAN'!$C$7:$C$1495,0),0)),0,OFFSET('HARGA SATUAN'!$I$6,MATCH(RAB!C90,'HARGA SATUAN'!$C$7:$C$1495,0),0))</f>
        <v>47459</v>
      </c>
      <c r="H90" s="308">
        <f t="shared" ca="1" si="35"/>
        <v>0</v>
      </c>
      <c r="I90" s="308">
        <f t="shared" ca="1" si="36"/>
        <v>47459</v>
      </c>
      <c r="J90" s="308">
        <f t="shared" ca="1" si="37"/>
        <v>0</v>
      </c>
      <c r="K90" s="309">
        <f t="shared" ca="1" si="38"/>
        <v>47459</v>
      </c>
      <c r="L90" s="316"/>
      <c r="M90" s="289" t="str">
        <f t="shared" ca="1" si="22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318">
        <v>3</v>
      </c>
      <c r="C91" s="319" t="s">
        <v>32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Mtr</v>
      </c>
      <c r="F91" s="453">
        <f>F88*1.5</f>
        <v>1.5</v>
      </c>
      <c r="G91" s="307">
        <f ca="1">IF(ISERROR(OFFSET('HARGA SATUAN'!$I$6,MATCH(RAB!C91,'HARGA SATUAN'!$C$7:$C$1495,0),0)),0,OFFSET('HARGA SATUAN'!$I$6,MATCH(RAB!C91,'HARGA SATUAN'!$C$7:$C$1495,0),0))</f>
        <v>30000</v>
      </c>
      <c r="H91" s="308">
        <f t="shared" ca="1" si="35"/>
        <v>0</v>
      </c>
      <c r="I91" s="308">
        <f t="shared" ca="1" si="36"/>
        <v>45000</v>
      </c>
      <c r="J91" s="308">
        <f t="shared" ca="1" si="37"/>
        <v>0</v>
      </c>
      <c r="K91" s="309">
        <f t="shared" ca="1" si="38"/>
        <v>45000</v>
      </c>
      <c r="L91" s="316"/>
      <c r="M91" s="289" t="str">
        <f t="shared" ca="1" si="22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318">
        <v>4</v>
      </c>
      <c r="C92" s="319" t="s">
        <v>33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53">
        <f>F88*2</f>
        <v>2</v>
      </c>
      <c r="G92" s="307">
        <f ca="1">IF(ISERROR(OFFSET('HARGA SATUAN'!$I$6,MATCH(RAB!C92,'HARGA SATUAN'!$C$7:$C$1495,0),0)),0,OFFSET('HARGA SATUAN'!$I$6,MATCH(RAB!C92,'HARGA SATUAN'!$C$7:$C$1495,0),0))</f>
        <v>9500</v>
      </c>
      <c r="H92" s="308">
        <f t="shared" ca="1" si="35"/>
        <v>0</v>
      </c>
      <c r="I92" s="308">
        <f t="shared" ca="1" si="36"/>
        <v>19000</v>
      </c>
      <c r="J92" s="308">
        <f t="shared" ca="1" si="37"/>
        <v>0</v>
      </c>
      <c r="K92" s="309">
        <f t="shared" ca="1" si="38"/>
        <v>19000</v>
      </c>
      <c r="L92" s="316"/>
      <c r="M92" s="289" t="str">
        <f t="shared" ca="1" si="22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318">
        <v>5</v>
      </c>
      <c r="C93" s="319" t="s">
        <v>735</v>
      </c>
      <c r="D93" s="305" t="str">
        <f ca="1">IF(ISERROR(OFFSET('HARGA SATUAN'!$D$6,MATCH(RAB!C93,'HARGA SATUAN'!$C$7:$C$1495,0),0)),"",OFFSET('HARGA SATUAN'!$D$6,MATCH(RAB!C93,'HARGA SATUAN'!$C$7:$C$1495,0),0))</f>
        <v>JASA</v>
      </c>
      <c r="E93" s="306" t="str">
        <f ca="1">IF(B93="+","Unit",IF(ISERROR(OFFSET('HARGA SATUAN'!$E$6,MATCH(RAB!C93,'HARGA SATUAN'!$C$7:$C$1495,0),0)),"",OFFSET('HARGA SATUAN'!$E$6,MATCH(RAB!C93,'HARGA SATUAN'!$C$7:$C$1495,0),0)))</f>
        <v>Unit</v>
      </c>
      <c r="F93" s="453">
        <f>F88*1</f>
        <v>1</v>
      </c>
      <c r="G93" s="307">
        <f ca="1">IF(ISERROR(OFFSET('HARGA SATUAN'!$I$6,MATCH(RAB!C93,'HARGA SATUAN'!$C$7:$C$1495,0),0)),0,OFFSET('HARGA SATUAN'!$I$6,MATCH(RAB!C93,'HARGA SATUAN'!$C$7:$C$1495,0),0))</f>
        <v>56400</v>
      </c>
      <c r="H93" s="308">
        <f t="shared" ca="1" si="35"/>
        <v>0</v>
      </c>
      <c r="I93" s="308">
        <f t="shared" ca="1" si="36"/>
        <v>0</v>
      </c>
      <c r="J93" s="308">
        <f t="shared" ca="1" si="37"/>
        <v>56400</v>
      </c>
      <c r="K93" s="309">
        <f t="shared" ca="1" si="38"/>
        <v>56400</v>
      </c>
      <c r="L93" s="316"/>
      <c r="M93" s="289" t="str">
        <f t="shared" ca="1" si="22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>
      <c r="B94" s="321"/>
      <c r="C94" s="32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31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35"/>
        <v>0</v>
      </c>
      <c r="I94" s="308">
        <f t="shared" ca="1" si="36"/>
        <v>0</v>
      </c>
      <c r="J94" s="308">
        <f t="shared" ca="1" si="37"/>
        <v>0</v>
      </c>
      <c r="K94" s="309">
        <f t="shared" ca="1" si="38"/>
        <v>0</v>
      </c>
      <c r="M94" s="289" t="str">
        <f t="shared" ca="1" si="22"/>
        <v/>
      </c>
    </row>
    <row r="95" spans="1:22">
      <c r="B95" s="322"/>
      <c r="C95" s="323" t="s">
        <v>475</v>
      </c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315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31"/>
        <v>0</v>
      </c>
      <c r="I95" s="308">
        <f t="shared" ca="1" si="32"/>
        <v>0</v>
      </c>
      <c r="J95" s="308">
        <f t="shared" ca="1" si="33"/>
        <v>0</v>
      </c>
      <c r="K95" s="309">
        <f t="shared" ca="1" si="34"/>
        <v>0</v>
      </c>
      <c r="M95" s="289" t="e">
        <f>IF(AND(F95&gt;0,#REF!=0),"",IF(AND(ISBLANK(F95)=FALSE,K95=0),"WARNING",""))</f>
        <v>#REF!</v>
      </c>
    </row>
    <row r="96" spans="1:22">
      <c r="B96" s="325">
        <v>1</v>
      </c>
      <c r="C96" s="326" t="s">
        <v>1091</v>
      </c>
      <c r="D96" s="327" t="str">
        <f ca="1">IF(ISERROR(OFFSET('HARGA SATUAN'!$D$6,MATCH(RAB!C96,'HARGA SATUAN'!$C$7:$C$1495,0),0)),"",OFFSET('HARGA SATUAN'!$D$6,MATCH(RAB!C96,'HARGA SATUAN'!$C$7:$C$1495,0),0))</f>
        <v>JASA</v>
      </c>
      <c r="E96" s="328" t="str">
        <f ca="1">IF(ISERROR(OFFSET('HARGA SATUAN'!$E$6,MATCH(RAB!C96,'HARGA SATUAN'!$C$7:$C$1495,0),0)),"",OFFSET('HARGA SATUAN'!$E$6,MATCH(RAB!C96,'HARGA SATUAN'!$C$7:$C$1495,0),0))</f>
        <v>Lot</v>
      </c>
      <c r="F96" s="329">
        <v>1</v>
      </c>
      <c r="G96" s="330">
        <f ca="1">IF(ISERROR(OFFSET('HARGA SATUAN'!$I$6,MATCH(RAB!C96,'HARGA SATUAN'!$C$7:$C$1495,0),0)),0,OFFSET('HARGA SATUAN'!$I$6,MATCH(RAB!C96,'HARGA SATUAN'!$C$7:$C$1495,0),0))</f>
        <v>2.5000000000000001E-2</v>
      </c>
      <c r="H96" s="331">
        <f ca="1">SUM(H14:H95)*G96</f>
        <v>1326806.25</v>
      </c>
      <c r="I96" s="331">
        <f ca="1">SUM(I14:I95)*G96</f>
        <v>227121.42500000002</v>
      </c>
      <c r="J96" s="331">
        <f ca="1">SUM(J14:J95)*G96</f>
        <v>7340</v>
      </c>
      <c r="K96" s="331">
        <f ca="1">SUM(K14:K95)*G96</f>
        <v>1561267.675</v>
      </c>
      <c r="M96" s="289" t="str">
        <f t="shared" ref="M96" si="43">IF(AND(F96&gt;0,F95=0),"",IF(AND(ISBLANK(F96)=FALSE,K96=0),"WARNING",""))</f>
        <v/>
      </c>
    </row>
    <row r="97" spans="2:13">
      <c r="B97" s="332"/>
      <c r="C97" s="333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IF(ISERROR(OFFSET('HARGA SATUAN'!$E$6,MATCH(RAB!C97,'HARGA SATUAN'!$C$7:$C$1495,0),0)),"",OFFSET('HARGA SATUAN'!$E$6,MATCH(RAB!C97,'HARGA SATUAN'!$C$7:$C$1495,0),0))</f>
        <v/>
      </c>
      <c r="F97" s="324"/>
      <c r="G97" s="307" t="str">
        <f ca="1">IF(ISERROR(OFFSET('HARGA SATUAN'!$I$6,MATCH(RAB!C97,'HARGA SATUAN'!$C$7:$C$1495,0),0)),"",OFFSET('HARGA SATUAN'!$I$6,MATCH(RAB!C97,'HARGA SATUAN'!$C$7:$C$1495,0),0))</f>
        <v/>
      </c>
      <c r="H97" s="308">
        <f ca="1">IF(OR(D97="MDU",D97="MDU-KD"),IF(G97="PLN",0,G97*F97),0)</f>
        <v>0</v>
      </c>
      <c r="I97" s="308">
        <f ca="1">IF(D97="HDW",IF(G97="PLN",0,G97*F97),0)</f>
        <v>0</v>
      </c>
      <c r="J97" s="308">
        <f ca="1">IF(D97="JASA",IF(G97="PLN",0,G97*F97),0)</f>
        <v>0</v>
      </c>
      <c r="K97" s="309">
        <f ca="1">SUM(H97:J97)</f>
        <v>0</v>
      </c>
    </row>
    <row r="98" spans="2:13" ht="15.75" thickBot="1">
      <c r="B98" s="334"/>
      <c r="C98" s="335"/>
      <c r="D98" s="336"/>
      <c r="E98" s="337"/>
      <c r="F98" s="337"/>
      <c r="G98" s="337"/>
      <c r="H98" s="338"/>
      <c r="I98" s="338"/>
      <c r="J98" s="338"/>
      <c r="K98" s="339"/>
    </row>
    <row r="99" spans="2:13">
      <c r="B99" s="340"/>
      <c r="C99" s="582" t="s">
        <v>1008</v>
      </c>
      <c r="D99" s="582"/>
      <c r="E99" s="582"/>
      <c r="F99" s="582"/>
      <c r="G99" s="341" t="s">
        <v>9</v>
      </c>
      <c r="H99" s="342">
        <f ca="1">SUM(H14:H97)</f>
        <v>54399056.25</v>
      </c>
      <c r="I99" s="342">
        <f ca="1">SUM(I14:I97)</f>
        <v>9311978.4250000007</v>
      </c>
      <c r="J99" s="342">
        <f ca="1">SUM(J14:J97)</f>
        <v>300940</v>
      </c>
      <c r="K99" s="342">
        <f ca="1">SUM(K14:K97)</f>
        <v>64011974.674999997</v>
      </c>
    </row>
    <row r="100" spans="2:13">
      <c r="B100" s="343"/>
      <c r="C100" s="565" t="s">
        <v>1455</v>
      </c>
      <c r="D100" s="565"/>
      <c r="E100" s="565"/>
      <c r="F100" s="565"/>
      <c r="G100" s="344" t="s">
        <v>9</v>
      </c>
      <c r="H100" s="345">
        <f ca="1">H99*0.11</f>
        <v>5983896.1875</v>
      </c>
      <c r="I100" s="345">
        <f ca="1">I99*0.11</f>
        <v>1024317.6267500001</v>
      </c>
      <c r="J100" s="345">
        <f ca="1">J99*0.11</f>
        <v>33103.4</v>
      </c>
      <c r="K100" s="345">
        <f ca="1">K99*0.11</f>
        <v>7041317.2142499993</v>
      </c>
    </row>
    <row r="101" spans="2:13" ht="15.75" thickBot="1">
      <c r="B101" s="343"/>
      <c r="C101" s="562" t="s">
        <v>463</v>
      </c>
      <c r="D101" s="562"/>
      <c r="E101" s="562"/>
      <c r="F101" s="562"/>
      <c r="G101" s="346" t="s">
        <v>9</v>
      </c>
      <c r="H101" s="347">
        <f ca="1">SUM(H99:H100)</f>
        <v>60382952.4375</v>
      </c>
      <c r="I101" s="347">
        <f ca="1">SUM(I99:I100)</f>
        <v>10336296.051750001</v>
      </c>
      <c r="J101" s="346">
        <f ca="1">SUM(J99:J100)</f>
        <v>334043.40000000002</v>
      </c>
      <c r="K101" s="346">
        <f ca="1">SUM(K99:K100)</f>
        <v>71053291.889249995</v>
      </c>
      <c r="M101" s="411">
        <v>201265205.30690998</v>
      </c>
    </row>
    <row r="102" spans="2:13">
      <c r="B102" s="566" t="str">
        <f ca="1">"Terbilang : "&amp;PROPER(IF(K101=0,"nol",IF(K101&lt;0,"minus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IF(--MID(TEXT(ABS(K101),"000000000000000"),1,3)=0,"",MID(TEXT(ABS(K101),"000000000000000"),1,1)&amp;" ratus "&amp;MID(TEXT(ABS(K101),"000000000000000"),2,1)&amp;" puluh "&amp;MID(TEXT(ABS(K101),"000000000000000"),3,1)&amp;" trilyun ")&amp; IF(--MID(TEXT(ABS(K101),"000000000000000"),4,3)=0,"",MID(TEXT(ABS(K101),"000000000000000"),4,1)&amp;" ratus "&amp;MID(TEXT(ABS(K101),"000000000000000"),5,1)&amp;" puluh "&amp;MID(TEXT(ABS(K101),"000000000000000"),6,1)&amp;" milyar ")&amp; IF(--MID(TEXT(ABS(K101),"000000000000000"),7,3)=0,"",MID(TEXT(ABS(K101),"000000000000000"),7,1)&amp;" ratus "&amp;MID(TEXT(ABS(K101),"000000000000000"),8,1)&amp;" puluh "&amp;MID(TEXT(ABS(K101),"000000000000000"),9,1)&amp;" juta ")&amp; IF(--MID(TEXT(ABS(K101),"000000000000000"),10,3)=0,"",IF(--MID(TEXT(ABS(K101),"000000000000000"),10,3)=1,"*",MID(TEXT(ABS(K101),"000000000000000"),10,1)&amp;" ratus "&amp;MID(TEXT(ABS(K101),"000000000000000"),11,1)&amp;" puluh ")&amp;MID(TEXT(ABS(K101),"000000000000000"),12,1)&amp;" ribu ")&amp; IF(--MID(TEXT(ABS(K101),"000000000000000"),13,3)=0,"",MID(TEXT(ABS(K101),"000000000000000"),13,1)&amp;" ratus "&amp;MID(TEXT(ABS(K101),"000000000000000"),14,1)&amp;" puluh "&amp;MID(TEXT(ABS(K101),"000000000000000"),15,1)),1,"satu"),2,"dua"),3,"tiga"),4,"empat"),5,"lima"),6,"enam"),7,"tujuh"),8,"delapan"),9,"sembilan"),"0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Lima Puluh Tiga Ribu Dua Ratus Sembilan Puluh Dua Rupiah</v>
      </c>
      <c r="C102" s="567"/>
      <c r="D102" s="567"/>
      <c r="E102" s="567"/>
      <c r="F102" s="567"/>
      <c r="G102" s="567"/>
      <c r="H102" s="567"/>
      <c r="I102" s="567"/>
      <c r="J102" s="567"/>
      <c r="K102" s="568"/>
    </row>
    <row r="103" spans="2:13">
      <c r="B103" s="569"/>
      <c r="C103" s="570"/>
      <c r="D103" s="570"/>
      <c r="E103" s="570"/>
      <c r="F103" s="570"/>
      <c r="G103" s="570"/>
      <c r="H103" s="570"/>
      <c r="I103" s="570"/>
      <c r="J103" s="570"/>
      <c r="K103" s="571"/>
    </row>
    <row r="104" spans="2:13" ht="15.75" thickBot="1">
      <c r="B104" s="348" t="str">
        <f>"Harga yang dipakai adalah "&amp;'HARGA SATUAN'!I5&amp;""</f>
        <v>Harga yang dipakai adalah RAB HSS 2023</v>
      </c>
      <c r="C104" s="349"/>
      <c r="D104" s="350"/>
      <c r="E104" s="350"/>
      <c r="F104" s="350"/>
      <c r="G104" s="351"/>
      <c r="H104" s="351"/>
      <c r="I104" s="351"/>
      <c r="J104" s="351"/>
      <c r="K104" s="352"/>
    </row>
    <row r="105" spans="2:13">
      <c r="C105" s="353"/>
      <c r="E105" s="355"/>
      <c r="F105" s="355"/>
      <c r="G105" s="355"/>
    </row>
    <row r="106" spans="2:13">
      <c r="C106" s="284"/>
      <c r="E106" s="355"/>
      <c r="F106" s="355"/>
      <c r="G106" s="355"/>
      <c r="H106" s="572"/>
      <c r="I106" s="572"/>
      <c r="J106" s="573"/>
      <c r="K106" s="573"/>
    </row>
    <row r="107" spans="2:13">
      <c r="C107" s="284"/>
      <c r="E107" s="355"/>
      <c r="F107" s="355"/>
      <c r="G107" s="355"/>
      <c r="H107" s="356"/>
      <c r="I107" s="561" t="s">
        <v>1619</v>
      </c>
      <c r="J107" s="561"/>
      <c r="K107" s="561"/>
    </row>
    <row r="108" spans="2:13">
      <c r="C108" s="284"/>
      <c r="E108" s="355"/>
      <c r="F108" s="355"/>
      <c r="G108" s="355"/>
      <c r="H108" s="356"/>
      <c r="I108" s="561" t="s">
        <v>1611</v>
      </c>
      <c r="J108" s="561"/>
      <c r="K108" s="561"/>
    </row>
    <row r="109" spans="2:13">
      <c r="C109" s="284"/>
      <c r="E109" s="355"/>
      <c r="F109" s="355"/>
      <c r="G109" s="355"/>
      <c r="H109" s="357"/>
      <c r="I109" s="358"/>
      <c r="J109" s="358"/>
      <c r="K109" s="358"/>
    </row>
    <row r="110" spans="2:13">
      <c r="C110" s="284"/>
      <c r="E110" s="355"/>
      <c r="F110" s="355"/>
      <c r="G110" s="355"/>
      <c r="H110" s="357"/>
      <c r="I110" s="357"/>
      <c r="J110" s="357"/>
      <c r="K110" s="357"/>
    </row>
    <row r="111" spans="2:13">
      <c r="C111" s="284"/>
      <c r="E111" s="355"/>
      <c r="F111" s="355"/>
      <c r="G111" s="355"/>
      <c r="H111" s="357"/>
      <c r="I111" s="357"/>
      <c r="J111" s="357"/>
      <c r="K111" s="357"/>
    </row>
    <row r="112" spans="2:13">
      <c r="C112" s="284"/>
      <c r="E112" s="355"/>
      <c r="F112" s="355"/>
      <c r="G112" s="355"/>
      <c r="H112" s="357"/>
      <c r="I112" s="357"/>
      <c r="J112" s="357"/>
      <c r="K112" s="357"/>
    </row>
    <row r="113" spans="3:11">
      <c r="C113" s="284"/>
      <c r="E113" s="355"/>
      <c r="F113" s="355"/>
      <c r="G113" s="355"/>
      <c r="H113" s="359"/>
      <c r="I113" s="561" t="s">
        <v>1612</v>
      </c>
      <c r="J113" s="561"/>
      <c r="K113" s="561"/>
    </row>
    <row r="114" spans="3:11">
      <c r="C114" s="353"/>
      <c r="E114" s="355"/>
      <c r="F114" s="355"/>
      <c r="G114" s="355"/>
      <c r="H114" s="357"/>
      <c r="I114" s="357"/>
      <c r="J114" s="357"/>
      <c r="K114" s="357"/>
    </row>
    <row r="115" spans="3:11">
      <c r="C115" s="353"/>
      <c r="E115" s="355"/>
      <c r="F115" s="355"/>
      <c r="G115" s="355"/>
      <c r="H115" s="357"/>
      <c r="I115" s="357"/>
      <c r="J115" s="357"/>
      <c r="K115" s="357"/>
    </row>
    <row r="116" spans="3:11">
      <c r="C116" s="353"/>
      <c r="E116" s="355"/>
      <c r="F116" s="355"/>
      <c r="G116" s="355"/>
      <c r="H116" s="357"/>
      <c r="I116" s="357"/>
      <c r="J116" s="357"/>
      <c r="K116" s="357"/>
    </row>
  </sheetData>
  <sheetProtection sort="0" autoFilter="0"/>
  <protectedRanges>
    <protectedRange sqref="B80:C80 B15 B16:C16 B21:C32 B17:B20 B54:C74 B75:B79" name="Range1_6_1"/>
    <protectedRange sqref="B39:C41" name="Range1_6_1_1_1"/>
    <protectedRange sqref="B33:C38" name="Range1_6_1_2"/>
    <protectedRange sqref="C79" name="Range1_6_1_10"/>
    <protectedRange sqref="B87:C93 B81:B86" name="Range1_6_1_11"/>
    <protectedRange sqref="C18:C20" name="Range1_6_1_9"/>
    <protectedRange sqref="B42:C53" name="Range1_6_1_15"/>
    <protectedRange sqref="C75:C78" name="Range1_6_1_17"/>
    <protectedRange sqref="C81:C84 C86" name="Range1_6_1_18"/>
    <protectedRange sqref="C85" name="Range1_1_3_2"/>
  </protectedRanges>
  <mergeCells count="22">
    <mergeCell ref="O3:P4"/>
    <mergeCell ref="B4:K4"/>
    <mergeCell ref="C99:F99"/>
    <mergeCell ref="B11:B13"/>
    <mergeCell ref="C11:C13"/>
    <mergeCell ref="D11:D13"/>
    <mergeCell ref="E11:E13"/>
    <mergeCell ref="F11:F13"/>
    <mergeCell ref="G11:G13"/>
    <mergeCell ref="I12:I13"/>
    <mergeCell ref="I108:K108"/>
    <mergeCell ref="I113:K113"/>
    <mergeCell ref="C101:F101"/>
    <mergeCell ref="G6:K6"/>
    <mergeCell ref="I107:K107"/>
    <mergeCell ref="C100:F100"/>
    <mergeCell ref="B102:K103"/>
    <mergeCell ref="H106:K106"/>
    <mergeCell ref="H11:K11"/>
    <mergeCell ref="H12:H13"/>
    <mergeCell ref="J12:J13"/>
    <mergeCell ref="K12:K13"/>
  </mergeCells>
  <phoneticPr fontId="132" type="noConversion"/>
  <conditionalFormatting sqref="C15">
    <cfRule type="cellIs" dxfId="11" priority="76" operator="equal">
      <formula>0</formula>
    </cfRule>
  </conditionalFormatting>
  <conditionalFormatting sqref="E1:E3 E5:E13 H12:I12 O13 F87 E95:K95 E96:G96 H96:K98 E97:H97 E98:F98 F94 S14:V93">
    <cfRule type="cellIs" dxfId="10" priority="1120" stopIfTrue="1" operator="equal">
      <formula>0</formula>
    </cfRule>
  </conditionalFormatting>
  <conditionalFormatting sqref="E14:K21 E22:E40 G22:K40 E41:K42 E53:K79 E43:E52 G43:K52 F80 E80:E94 G80:K94">
    <cfRule type="cellIs" dxfId="9" priority="25" stopIfTrue="1" operator="equal">
      <formula>0</formula>
    </cfRule>
  </conditionalFormatting>
  <conditionalFormatting sqref="G1:G13">
    <cfRule type="cellIs" dxfId="8" priority="45" stopIfTrue="1" operator="equal">
      <formula>0</formula>
    </cfRule>
  </conditionalFormatting>
  <conditionalFormatting sqref="G97:G65563 E102:E65563">
    <cfRule type="cellIs" dxfId="7" priority="254" stopIfTrue="1" operator="equal">
      <formula>0</formula>
    </cfRule>
  </conditionalFormatting>
  <conditionalFormatting sqref="C17">
    <cfRule type="cellIs" dxfId="6" priority="24" operator="equal">
      <formula>0</formula>
    </cfRule>
  </conditionalFormatting>
  <conditionalFormatting sqref="F22:F40">
    <cfRule type="cellIs" dxfId="5" priority="21" stopIfTrue="1" operator="equal">
      <formula>0</formula>
    </cfRule>
  </conditionalFormatting>
  <conditionalFormatting sqref="F43:F52">
    <cfRule type="cellIs" dxfId="4" priority="14" stopIfTrue="1" operator="equal">
      <formula>0</formula>
    </cfRule>
  </conditionalFormatting>
  <conditionalFormatting sqref="F88:F93">
    <cfRule type="cellIs" dxfId="3" priority="6" stopIfTrue="1" operator="equal">
      <formula>0</formula>
    </cfRule>
  </conditionalFormatting>
  <conditionalFormatting sqref="C27">
    <cfRule type="cellIs" dxfId="2" priority="5" operator="equal">
      <formula>0</formula>
    </cfRule>
  </conditionalFormatting>
  <conditionalFormatting sqref="F81:F86">
    <cfRule type="cellIs" dxfId="1" priority="4" stopIfTrue="1" operator="equal">
      <formula>0</formula>
    </cfRule>
  </conditionalFormatting>
  <conditionalFormatting sqref="C8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88:F93 F75:F79 C24:C26 H14:K98 F16:F7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8" max="10" man="1"/>
  </rowBreaks>
  <ignoredErrors>
    <ignoredError sqref="K9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C10" zoomScale="115" zoomScaleNormal="115" zoomScaleSheetLayoutView="100" workbookViewId="0">
      <selection activeCell="Q39" sqref="Q39"/>
    </sheetView>
  </sheetViews>
  <sheetFormatPr defaultColWidth="9.140625" defaultRowHeight="12"/>
  <cols>
    <col min="1" max="2" width="1.42578125" style="610" customWidth="1"/>
    <col min="3" max="3" width="7.42578125" style="610" customWidth="1"/>
    <col min="4" max="23" width="5.7109375" style="610" customWidth="1"/>
    <col min="24" max="24" width="6.28515625" style="610" customWidth="1"/>
    <col min="25" max="26" width="5.7109375" style="610" customWidth="1"/>
    <col min="27" max="27" width="6.5703125" style="610" customWidth="1"/>
    <col min="28" max="118" width="5.7109375" style="610" customWidth="1"/>
    <col min="119" max="16384" width="9.140625" style="610"/>
  </cols>
  <sheetData>
    <row r="1" spans="3:30" ht="12.75" thickBot="1"/>
    <row r="2" spans="3:30" ht="12.75" customHeight="1">
      <c r="C2" s="611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3" t="s">
        <v>1438</v>
      </c>
      <c r="X2" s="614"/>
      <c r="Y2" s="614"/>
      <c r="Z2" s="614"/>
      <c r="AA2" s="614"/>
      <c r="AB2" s="614"/>
      <c r="AC2" s="614"/>
      <c r="AD2" s="615"/>
    </row>
    <row r="3" spans="3:30">
      <c r="C3" s="616"/>
      <c r="W3" s="617"/>
      <c r="X3" s="618"/>
      <c r="Y3" s="618"/>
      <c r="Z3" s="618"/>
      <c r="AA3" s="618"/>
      <c r="AB3" s="618"/>
      <c r="AC3" s="618"/>
      <c r="AD3" s="619"/>
    </row>
    <row r="4" spans="3:30">
      <c r="C4" s="616"/>
      <c r="G4" s="620" t="s">
        <v>1630</v>
      </c>
      <c r="W4" s="621" t="s">
        <v>987</v>
      </c>
      <c r="AD4" s="622"/>
    </row>
    <row r="5" spans="3:30">
      <c r="C5" s="616"/>
      <c r="W5" s="623" t="s">
        <v>991</v>
      </c>
      <c r="X5" s="624" t="s">
        <v>990</v>
      </c>
      <c r="Y5" s="624"/>
      <c r="Z5" s="624"/>
      <c r="AA5" s="624" t="s">
        <v>988</v>
      </c>
      <c r="AB5" s="624"/>
      <c r="AC5" s="624" t="s">
        <v>989</v>
      </c>
      <c r="AD5" s="625"/>
    </row>
    <row r="6" spans="3:30">
      <c r="C6" s="616"/>
      <c r="W6" s="623">
        <v>1</v>
      </c>
      <c r="X6" s="624" t="s">
        <v>993</v>
      </c>
      <c r="Y6" s="624"/>
      <c r="Z6" s="624"/>
      <c r="AA6" s="624"/>
      <c r="AB6" s="624"/>
      <c r="AC6" s="624"/>
      <c r="AD6" s="625"/>
    </row>
    <row r="7" spans="3:30">
      <c r="C7" s="616"/>
      <c r="W7" s="623">
        <v>2</v>
      </c>
      <c r="X7" s="624" t="s">
        <v>994</v>
      </c>
      <c r="Y7" s="624"/>
      <c r="Z7" s="624"/>
      <c r="AA7" s="624"/>
      <c r="AB7" s="624"/>
      <c r="AC7" s="624"/>
      <c r="AD7" s="625"/>
    </row>
    <row r="8" spans="3:30">
      <c r="C8" s="616"/>
      <c r="W8" s="623">
        <v>3</v>
      </c>
      <c r="X8" s="624" t="s">
        <v>995</v>
      </c>
      <c r="Y8" s="624"/>
      <c r="Z8" s="624"/>
      <c r="AA8" s="624"/>
      <c r="AB8" s="624"/>
      <c r="AC8" s="624"/>
      <c r="AD8" s="625"/>
    </row>
    <row r="9" spans="3:30">
      <c r="C9" s="616"/>
      <c r="W9" s="623">
        <v>4</v>
      </c>
      <c r="X9" s="624" t="s">
        <v>996</v>
      </c>
      <c r="Y9" s="624"/>
      <c r="Z9" s="624"/>
      <c r="AA9" s="624"/>
      <c r="AB9" s="624"/>
      <c r="AC9" s="624"/>
      <c r="AD9" s="625"/>
    </row>
    <row r="10" spans="3:30">
      <c r="C10" s="616"/>
      <c r="W10" s="623">
        <v>5</v>
      </c>
      <c r="X10" s="624" t="s">
        <v>997</v>
      </c>
      <c r="Y10" s="624"/>
      <c r="Z10" s="624"/>
      <c r="AA10" s="624"/>
      <c r="AB10" s="624"/>
      <c r="AC10" s="624"/>
      <c r="AD10" s="625"/>
    </row>
    <row r="11" spans="3:30">
      <c r="C11" s="616"/>
      <c r="W11" s="623">
        <v>6</v>
      </c>
      <c r="X11" s="624" t="s">
        <v>998</v>
      </c>
      <c r="Y11" s="624"/>
      <c r="Z11" s="624"/>
      <c r="AA11" s="624"/>
      <c r="AB11" s="624"/>
      <c r="AC11" s="624"/>
      <c r="AD11" s="625"/>
    </row>
    <row r="12" spans="3:30">
      <c r="C12" s="616"/>
      <c r="W12" s="623">
        <v>7</v>
      </c>
      <c r="X12" s="624" t="s">
        <v>999</v>
      </c>
      <c r="Y12" s="624"/>
      <c r="Z12" s="624"/>
      <c r="AA12" s="624"/>
      <c r="AB12" s="624"/>
      <c r="AC12" s="624"/>
      <c r="AD12" s="625"/>
    </row>
    <row r="13" spans="3:30" ht="12.75" customHeight="1">
      <c r="C13" s="616"/>
      <c r="W13" s="623">
        <v>8</v>
      </c>
      <c r="X13" s="624" t="s">
        <v>1000</v>
      </c>
      <c r="Y13" s="624"/>
      <c r="Z13" s="624"/>
      <c r="AA13" s="624"/>
      <c r="AB13" s="624"/>
      <c r="AC13" s="624"/>
      <c r="AD13" s="625"/>
    </row>
    <row r="14" spans="3:30">
      <c r="C14" s="616"/>
      <c r="W14" s="623">
        <v>9</v>
      </c>
      <c r="X14" s="624" t="s">
        <v>1001</v>
      </c>
      <c r="Y14" s="624"/>
      <c r="Z14" s="624"/>
      <c r="AA14" s="624"/>
      <c r="AB14" s="624"/>
      <c r="AC14" s="624"/>
      <c r="AD14" s="625"/>
    </row>
    <row r="15" spans="3:30">
      <c r="C15" s="616"/>
      <c r="W15" s="623">
        <v>10</v>
      </c>
      <c r="X15" s="624" t="s">
        <v>1010</v>
      </c>
      <c r="Y15" s="624"/>
      <c r="Z15" s="624"/>
      <c r="AA15" s="624"/>
      <c r="AB15" s="624"/>
      <c r="AC15" s="624"/>
      <c r="AD15" s="625"/>
    </row>
    <row r="16" spans="3:30">
      <c r="C16" s="616"/>
      <c r="W16" s="623">
        <v>11</v>
      </c>
      <c r="X16" s="624" t="s">
        <v>1454</v>
      </c>
      <c r="Y16" s="624"/>
      <c r="Z16" s="624"/>
      <c r="AA16" s="624"/>
      <c r="AB16" s="624"/>
      <c r="AC16" s="624"/>
      <c r="AD16" s="625"/>
    </row>
    <row r="17" spans="3:30">
      <c r="C17" s="616"/>
      <c r="S17" s="626"/>
      <c r="W17" s="623">
        <v>12</v>
      </c>
      <c r="X17" s="624" t="s">
        <v>1011</v>
      </c>
      <c r="Y17" s="624"/>
      <c r="Z17" s="624"/>
      <c r="AA17" s="624"/>
      <c r="AB17" s="624"/>
      <c r="AC17" s="624"/>
      <c r="AD17" s="625"/>
    </row>
    <row r="18" spans="3:30">
      <c r="C18" s="627"/>
      <c r="D18" s="628"/>
      <c r="E18" s="628"/>
      <c r="W18" s="623">
        <v>13</v>
      </c>
      <c r="X18" s="624"/>
      <c r="Y18" s="624"/>
      <c r="Z18" s="624"/>
      <c r="AA18" s="624"/>
      <c r="AB18" s="624"/>
      <c r="AC18" s="624"/>
      <c r="AD18" s="625"/>
    </row>
    <row r="19" spans="3:30">
      <c r="C19" s="616"/>
      <c r="W19" s="629"/>
      <c r="X19" s="630"/>
      <c r="Y19" s="630"/>
      <c r="Z19" s="630"/>
      <c r="AA19" s="630"/>
      <c r="AB19" s="630"/>
      <c r="AC19" s="630"/>
      <c r="AD19" s="631"/>
    </row>
    <row r="20" spans="3:30">
      <c r="C20" s="616"/>
      <c r="Q20" s="632"/>
      <c r="W20" s="633" t="s">
        <v>992</v>
      </c>
      <c r="X20" s="634"/>
      <c r="Y20" s="634"/>
      <c r="Z20" s="634"/>
      <c r="AA20" s="634"/>
      <c r="AB20" s="634"/>
      <c r="AC20" s="634"/>
      <c r="AD20" s="635"/>
    </row>
    <row r="21" spans="3:30">
      <c r="C21" s="616"/>
      <c r="W21" s="636" t="s">
        <v>985</v>
      </c>
      <c r="X21" s="637"/>
      <c r="Y21" s="637"/>
      <c r="Z21" s="638"/>
      <c r="AA21" s="639" t="s">
        <v>986</v>
      </c>
      <c r="AB21" s="640"/>
      <c r="AC21" s="640"/>
      <c r="AD21" s="641"/>
    </row>
    <row r="22" spans="3:30">
      <c r="C22" s="616"/>
      <c r="S22" s="642"/>
      <c r="W22" s="643" t="s">
        <v>1631</v>
      </c>
      <c r="X22" s="644"/>
      <c r="Y22" s="645" t="s">
        <v>1620</v>
      </c>
      <c r="Z22" s="646">
        <v>1</v>
      </c>
      <c r="AA22" s="647" t="s">
        <v>1632</v>
      </c>
      <c r="AB22" s="648"/>
      <c r="AC22" s="649" t="s">
        <v>1620</v>
      </c>
      <c r="AD22" s="650">
        <v>1</v>
      </c>
    </row>
    <row r="23" spans="3:30">
      <c r="C23" s="616"/>
      <c r="W23" s="643"/>
      <c r="X23" s="644"/>
      <c r="Y23" s="645"/>
      <c r="Z23" s="646"/>
      <c r="AA23" s="651"/>
      <c r="AB23" s="652"/>
      <c r="AC23" s="649"/>
      <c r="AD23" s="650"/>
    </row>
    <row r="24" spans="3:30">
      <c r="C24" s="616"/>
      <c r="W24" s="643"/>
      <c r="X24" s="644"/>
      <c r="Y24" s="645"/>
      <c r="Z24" s="646"/>
      <c r="AA24" s="653"/>
      <c r="AB24" s="654"/>
      <c r="AC24" s="649"/>
      <c r="AD24" s="650"/>
    </row>
    <row r="25" spans="3:30">
      <c r="C25" s="616"/>
      <c r="W25" s="643" t="s">
        <v>1613</v>
      </c>
      <c r="X25" s="644"/>
      <c r="Y25" s="645" t="s">
        <v>1620</v>
      </c>
      <c r="Z25" s="646">
        <v>2</v>
      </c>
      <c r="AA25" s="651"/>
      <c r="AB25" s="652"/>
      <c r="AC25" s="649"/>
      <c r="AD25" s="650"/>
    </row>
    <row r="26" spans="3:30">
      <c r="C26" s="616"/>
      <c r="W26" s="655" t="s">
        <v>1635</v>
      </c>
      <c r="X26" s="656"/>
      <c r="Y26" s="645" t="s">
        <v>1620</v>
      </c>
      <c r="Z26" s="646">
        <v>1</v>
      </c>
      <c r="AA26" s="651"/>
      <c r="AB26" s="652"/>
      <c r="AC26" s="649"/>
      <c r="AD26" s="650"/>
    </row>
    <row r="27" spans="3:30">
      <c r="C27" s="616"/>
      <c r="W27" s="655"/>
      <c r="X27" s="656"/>
      <c r="Y27" s="645"/>
      <c r="Z27" s="646"/>
      <c r="AA27" s="651"/>
      <c r="AB27" s="652"/>
      <c r="AC27" s="649"/>
      <c r="AD27" s="650"/>
    </row>
    <row r="28" spans="3:30">
      <c r="C28" s="616"/>
      <c r="W28" s="657"/>
      <c r="X28" s="658"/>
      <c r="Y28" s="645"/>
      <c r="Z28" s="646"/>
      <c r="AA28" s="651"/>
      <c r="AB28" s="652"/>
      <c r="AC28" s="649"/>
      <c r="AD28" s="650"/>
    </row>
    <row r="29" spans="3:30">
      <c r="C29" s="616"/>
      <c r="W29" s="655"/>
      <c r="X29" s="656"/>
      <c r="Y29" s="645"/>
      <c r="Z29" s="646"/>
      <c r="AA29" s="651"/>
      <c r="AB29" s="652"/>
      <c r="AC29" s="649"/>
      <c r="AD29" s="650"/>
    </row>
    <row r="30" spans="3:30" ht="11.25" customHeight="1">
      <c r="C30" s="616"/>
      <c r="W30" s="657"/>
      <c r="X30" s="658"/>
      <c r="Y30" s="645"/>
      <c r="Z30" s="646"/>
      <c r="AA30" s="651"/>
      <c r="AB30" s="652"/>
      <c r="AC30" s="649"/>
      <c r="AD30" s="650"/>
    </row>
    <row r="31" spans="3:30">
      <c r="C31" s="616"/>
      <c r="U31" s="659"/>
      <c r="W31" s="660"/>
      <c r="X31" s="661"/>
      <c r="Y31" s="645"/>
      <c r="Z31" s="646"/>
      <c r="AA31" s="651"/>
      <c r="AB31" s="652"/>
      <c r="AC31" s="649"/>
      <c r="AD31" s="650"/>
    </row>
    <row r="32" spans="3:30">
      <c r="C32" s="616"/>
      <c r="U32" s="659"/>
      <c r="W32" s="662"/>
      <c r="X32" s="663"/>
      <c r="Y32" s="645"/>
      <c r="Z32" s="646"/>
      <c r="AA32" s="651"/>
      <c r="AB32" s="652"/>
      <c r="AC32" s="649"/>
      <c r="AD32" s="650"/>
    </row>
    <row r="33" spans="3:30">
      <c r="C33" s="616"/>
      <c r="W33" s="657"/>
      <c r="X33" s="658"/>
      <c r="Y33" s="645"/>
      <c r="Z33" s="646"/>
      <c r="AA33" s="651"/>
      <c r="AB33" s="652"/>
      <c r="AC33" s="649"/>
      <c r="AD33" s="650"/>
    </row>
    <row r="34" spans="3:30">
      <c r="C34" s="616"/>
      <c r="Q34" s="610" t="s">
        <v>1607</v>
      </c>
      <c r="W34" s="657"/>
      <c r="X34" s="658"/>
      <c r="Y34" s="645"/>
      <c r="Z34" s="646"/>
      <c r="AA34" s="651"/>
      <c r="AB34" s="652"/>
      <c r="AC34" s="649"/>
      <c r="AD34" s="650"/>
    </row>
    <row r="35" spans="3:30">
      <c r="C35" s="616"/>
      <c r="W35" s="657"/>
      <c r="X35" s="658"/>
      <c r="Y35" s="645"/>
      <c r="Z35" s="646"/>
      <c r="AA35" s="651"/>
      <c r="AB35" s="652"/>
      <c r="AC35" s="649"/>
      <c r="AD35" s="650"/>
    </row>
    <row r="36" spans="3:30">
      <c r="C36" s="616"/>
      <c r="W36" s="657"/>
      <c r="X36" s="658"/>
      <c r="Y36" s="645"/>
      <c r="Z36" s="646"/>
      <c r="AA36" s="651"/>
      <c r="AB36" s="652"/>
      <c r="AC36" s="649"/>
      <c r="AD36" s="650"/>
    </row>
    <row r="37" spans="3:30" ht="12.75" customHeight="1">
      <c r="C37" s="616"/>
      <c r="W37" s="660"/>
      <c r="X37" s="664"/>
      <c r="Y37" s="645"/>
      <c r="Z37" s="646"/>
      <c r="AA37" s="665"/>
      <c r="AB37" s="666"/>
      <c r="AC37" s="649"/>
      <c r="AD37" s="667"/>
    </row>
    <row r="38" spans="3:30" ht="12.75" customHeight="1">
      <c r="C38" s="616"/>
      <c r="W38" s="668"/>
      <c r="X38" s="669"/>
      <c r="Y38" s="645"/>
      <c r="Z38" s="670"/>
      <c r="AA38" s="671"/>
      <c r="AB38" s="672"/>
      <c r="AC38" s="649"/>
      <c r="AD38" s="667"/>
    </row>
    <row r="39" spans="3:30" ht="12" customHeight="1">
      <c r="C39" s="616"/>
      <c r="W39" s="668"/>
      <c r="X39" s="669"/>
      <c r="Y39" s="645"/>
      <c r="Z39" s="670"/>
      <c r="AA39" s="673"/>
      <c r="AB39" s="674"/>
      <c r="AC39" s="649"/>
      <c r="AD39" s="667"/>
    </row>
    <row r="40" spans="3:30" ht="12" customHeight="1">
      <c r="C40" s="616"/>
      <c r="W40" s="675"/>
      <c r="X40" s="676"/>
      <c r="Y40" s="677"/>
      <c r="Z40" s="670"/>
      <c r="AA40" s="678"/>
      <c r="AB40" s="679"/>
      <c r="AC40" s="680"/>
      <c r="AD40" s="681"/>
    </row>
    <row r="41" spans="3:30" ht="12" customHeight="1">
      <c r="C41" s="616"/>
      <c r="W41" s="682"/>
      <c r="X41" s="683"/>
      <c r="Y41" s="684"/>
      <c r="Z41" s="685"/>
      <c r="AA41" s="686"/>
      <c r="AB41" s="687"/>
      <c r="AC41" s="680"/>
      <c r="AD41" s="681"/>
    </row>
    <row r="42" spans="3:30" ht="12" customHeight="1">
      <c r="C42" s="616"/>
      <c r="W42" s="688" t="s">
        <v>1627</v>
      </c>
      <c r="X42" s="689"/>
      <c r="Y42" s="689"/>
      <c r="Z42" s="689"/>
      <c r="AA42" s="689"/>
      <c r="AB42" s="689"/>
      <c r="AC42" s="689"/>
      <c r="AD42" s="690"/>
    </row>
    <row r="43" spans="3:30" ht="12" customHeight="1">
      <c r="C43" s="616"/>
      <c r="V43" s="691"/>
      <c r="W43" s="692"/>
      <c r="X43" s="693"/>
      <c r="Y43" s="693"/>
      <c r="Z43" s="693"/>
      <c r="AA43" s="693"/>
      <c r="AB43" s="693"/>
      <c r="AC43" s="693"/>
      <c r="AD43" s="694"/>
    </row>
    <row r="44" spans="3:30">
      <c r="C44" s="695"/>
      <c r="D44" s="696"/>
      <c r="E44" s="696"/>
      <c r="F44" s="696"/>
      <c r="G44" s="696"/>
      <c r="H44" s="696"/>
      <c r="I44" s="696"/>
      <c r="N44" s="696"/>
      <c r="O44" s="696"/>
      <c r="P44" s="696"/>
      <c r="Q44" s="696"/>
      <c r="R44" s="696"/>
      <c r="S44" s="696"/>
      <c r="T44" s="696"/>
      <c r="U44" s="696"/>
      <c r="V44" s="691"/>
      <c r="W44" s="697" t="s">
        <v>11</v>
      </c>
      <c r="X44" s="698"/>
      <c r="Y44" s="624"/>
      <c r="Z44" s="624"/>
      <c r="AA44" s="624"/>
      <c r="AB44" s="624"/>
      <c r="AC44" s="624"/>
      <c r="AD44" s="625"/>
    </row>
    <row r="45" spans="3:30">
      <c r="C45" s="695"/>
      <c r="D45" s="696"/>
      <c r="E45" s="696"/>
      <c r="F45" s="696"/>
      <c r="G45" s="696"/>
      <c r="H45" s="696"/>
      <c r="I45" s="696"/>
      <c r="N45" s="696"/>
      <c r="O45" s="696"/>
      <c r="P45" s="696"/>
      <c r="Q45" s="696"/>
      <c r="R45" s="696"/>
      <c r="S45" s="696"/>
      <c r="T45" s="696"/>
      <c r="U45" s="696"/>
      <c r="V45" s="691"/>
      <c r="W45" s="697" t="s">
        <v>984</v>
      </c>
      <c r="X45" s="698"/>
      <c r="Y45" s="624">
        <v>1</v>
      </c>
      <c r="Z45" s="624"/>
      <c r="AA45" s="624"/>
      <c r="AB45" s="624" t="s">
        <v>12</v>
      </c>
      <c r="AC45" s="624"/>
      <c r="AD45" s="699" t="s">
        <v>13</v>
      </c>
    </row>
    <row r="46" spans="3:30">
      <c r="C46" s="695"/>
      <c r="D46" s="696"/>
      <c r="E46" s="696"/>
      <c r="F46" s="696"/>
      <c r="G46" s="696"/>
      <c r="H46" s="696"/>
      <c r="I46" s="696"/>
      <c r="J46" s="696"/>
      <c r="K46" s="696"/>
      <c r="L46" s="696"/>
      <c r="M46" s="696"/>
      <c r="N46" s="696"/>
      <c r="O46" s="696"/>
      <c r="P46" s="696"/>
      <c r="Q46" s="696"/>
      <c r="R46" s="696"/>
      <c r="S46" s="696"/>
      <c r="T46" s="696"/>
      <c r="U46" s="696"/>
      <c r="V46" s="691"/>
      <c r="W46" s="697" t="s">
        <v>15</v>
      </c>
      <c r="X46" s="698"/>
      <c r="Y46" s="700"/>
      <c r="Z46" s="700"/>
      <c r="AA46" s="700"/>
      <c r="AB46" s="624" t="s">
        <v>16</v>
      </c>
      <c r="AC46" s="624"/>
      <c r="AD46" s="701"/>
    </row>
    <row r="47" spans="3:30">
      <c r="C47" s="695"/>
      <c r="D47" s="696"/>
      <c r="E47" s="696"/>
      <c r="F47" s="696"/>
      <c r="G47" s="696"/>
      <c r="H47" s="696"/>
      <c r="I47" s="696"/>
      <c r="J47" s="696"/>
      <c r="K47" s="696"/>
      <c r="L47" s="696"/>
      <c r="M47" s="696"/>
      <c r="N47" s="696"/>
      <c r="O47" s="696"/>
      <c r="P47" s="696"/>
      <c r="Q47" s="696"/>
      <c r="R47" s="696"/>
      <c r="S47" s="696"/>
      <c r="T47" s="696"/>
      <c r="U47" s="696"/>
      <c r="V47" s="691"/>
      <c r="W47" s="702" t="s">
        <v>17</v>
      </c>
      <c r="X47" s="702"/>
      <c r="Y47" s="702"/>
      <c r="Z47" s="702"/>
      <c r="AA47" s="702"/>
      <c r="AB47" s="702"/>
      <c r="AC47" s="702"/>
      <c r="AD47" s="703"/>
    </row>
    <row r="48" spans="3:30" ht="12.75" customHeight="1">
      <c r="C48" s="695"/>
      <c r="D48" s="696"/>
      <c r="E48" s="696"/>
      <c r="F48" s="696"/>
      <c r="G48" s="696"/>
      <c r="H48" s="696"/>
      <c r="I48" s="696"/>
      <c r="J48" s="696"/>
      <c r="K48" s="696"/>
      <c r="L48" s="696"/>
      <c r="M48" s="696"/>
      <c r="R48" s="696"/>
      <c r="S48" s="696"/>
      <c r="T48" s="696"/>
      <c r="U48" s="696"/>
      <c r="V48" s="691"/>
      <c r="W48" s="704" t="s">
        <v>1638</v>
      </c>
      <c r="X48" s="704"/>
      <c r="Y48" s="704"/>
      <c r="Z48" s="704"/>
      <c r="AA48" s="704"/>
      <c r="AB48" s="704"/>
      <c r="AC48" s="704"/>
      <c r="AD48" s="705"/>
    </row>
    <row r="49" spans="3:30">
      <c r="C49" s="695"/>
      <c r="D49" s="706"/>
      <c r="E49" s="696"/>
      <c r="F49" s="696"/>
      <c r="G49" s="696"/>
      <c r="I49" s="696"/>
      <c r="J49" s="696"/>
      <c r="K49" s="696"/>
      <c r="L49" s="696"/>
      <c r="M49" s="696"/>
      <c r="R49" s="696"/>
      <c r="S49" s="696"/>
      <c r="T49" s="696"/>
      <c r="U49" s="696"/>
      <c r="V49" s="707"/>
      <c r="W49" s="704"/>
      <c r="X49" s="704"/>
      <c r="Y49" s="704"/>
      <c r="Z49" s="704"/>
      <c r="AA49" s="704"/>
      <c r="AB49" s="704"/>
      <c r="AC49" s="704"/>
      <c r="AD49" s="705"/>
    </row>
    <row r="50" spans="3:30">
      <c r="C50" s="695"/>
      <c r="D50" s="708"/>
      <c r="E50" s="708"/>
      <c r="F50" s="708"/>
      <c r="G50" s="708"/>
      <c r="I50" s="696"/>
      <c r="J50" s="696"/>
      <c r="K50" s="696"/>
      <c r="L50" s="696"/>
      <c r="M50" s="696"/>
      <c r="N50" s="696"/>
      <c r="O50" s="696"/>
      <c r="P50" s="696"/>
      <c r="Q50" s="696"/>
      <c r="R50" s="696"/>
      <c r="S50" s="696"/>
      <c r="T50" s="696"/>
      <c r="U50" s="696"/>
      <c r="V50" s="707"/>
      <c r="W50" s="704"/>
      <c r="X50" s="704"/>
      <c r="Y50" s="704"/>
      <c r="Z50" s="704"/>
      <c r="AA50" s="704"/>
      <c r="AB50" s="704"/>
      <c r="AC50" s="704"/>
      <c r="AD50" s="705"/>
    </row>
    <row r="51" spans="3:30" ht="19.5" customHeight="1">
      <c r="C51" s="695"/>
      <c r="D51" s="708"/>
      <c r="E51" s="708"/>
      <c r="F51" s="708"/>
      <c r="G51" s="708"/>
      <c r="I51" s="696"/>
      <c r="J51" s="696"/>
      <c r="K51" s="696"/>
      <c r="L51" s="696"/>
      <c r="M51" s="696"/>
      <c r="N51" s="696"/>
      <c r="O51" s="696"/>
      <c r="P51" s="696"/>
      <c r="Q51" s="696"/>
      <c r="R51" s="696"/>
      <c r="S51" s="696"/>
      <c r="T51" s="696"/>
      <c r="U51" s="696"/>
      <c r="V51" s="707"/>
      <c r="W51" s="709"/>
      <c r="X51" s="709"/>
      <c r="Y51" s="709"/>
      <c r="Z51" s="709"/>
      <c r="AA51" s="709"/>
      <c r="AB51" s="709"/>
      <c r="AC51" s="709"/>
      <c r="AD51" s="710"/>
    </row>
    <row r="52" spans="3:30">
      <c r="C52" s="695"/>
      <c r="D52" s="711"/>
      <c r="E52" s="711"/>
      <c r="F52" s="711"/>
      <c r="G52" s="711"/>
      <c r="I52" s="696"/>
      <c r="J52" s="696"/>
      <c r="K52" s="696"/>
      <c r="L52" s="423"/>
      <c r="M52" s="696"/>
      <c r="N52" s="696"/>
      <c r="O52" s="696"/>
      <c r="P52" s="696"/>
      <c r="Q52" s="696"/>
      <c r="R52" s="696"/>
      <c r="S52" s="696"/>
      <c r="T52" s="696"/>
      <c r="U52" s="696"/>
      <c r="V52" s="691"/>
      <c r="W52" s="712" t="s">
        <v>18</v>
      </c>
      <c r="X52" s="698"/>
      <c r="Y52" s="624" t="s">
        <v>1626</v>
      </c>
      <c r="Z52" s="624"/>
      <c r="AA52" s="624"/>
      <c r="AB52" s="624"/>
      <c r="AC52" s="624"/>
      <c r="AD52" s="625"/>
    </row>
    <row r="53" spans="3:30">
      <c r="C53" s="695"/>
      <c r="D53" s="708"/>
      <c r="E53" s="708"/>
      <c r="F53" s="708"/>
      <c r="G53" s="708"/>
      <c r="I53" s="696"/>
      <c r="J53" s="696"/>
      <c r="K53" s="696"/>
      <c r="L53" s="696"/>
      <c r="M53" s="696"/>
      <c r="N53" s="696"/>
      <c r="O53" s="696"/>
      <c r="P53" s="696"/>
      <c r="Q53" s="696"/>
      <c r="R53" s="696"/>
      <c r="S53" s="696"/>
      <c r="T53" s="696"/>
      <c r="V53" s="691"/>
      <c r="W53" s="712" t="s">
        <v>19</v>
      </c>
      <c r="X53" s="698"/>
      <c r="Y53" s="624" t="s">
        <v>1625</v>
      </c>
      <c r="Z53" s="624"/>
      <c r="AA53" s="624"/>
      <c r="AB53" s="624"/>
      <c r="AC53" s="624"/>
      <c r="AD53" s="625"/>
    </row>
    <row r="54" spans="3:30">
      <c r="C54" s="695"/>
      <c r="D54" s="424"/>
      <c r="E54" s="424"/>
      <c r="F54" s="424"/>
      <c r="G54" s="424"/>
      <c r="I54" s="696"/>
      <c r="J54" s="696"/>
      <c r="K54" s="696"/>
      <c r="L54" s="696"/>
      <c r="M54" s="696"/>
      <c r="N54" s="696"/>
      <c r="O54" s="696"/>
      <c r="P54" s="696"/>
      <c r="Q54" s="696"/>
      <c r="R54" s="696"/>
      <c r="S54" s="696"/>
      <c r="T54" s="696"/>
      <c r="V54" s="691"/>
      <c r="W54" s="712" t="s">
        <v>20</v>
      </c>
      <c r="X54" s="698"/>
      <c r="Y54" s="624" t="s">
        <v>1625</v>
      </c>
      <c r="Z54" s="624"/>
      <c r="AA54" s="624"/>
      <c r="AB54" s="624"/>
      <c r="AC54" s="624"/>
      <c r="AD54" s="625"/>
    </row>
    <row r="55" spans="3:30" ht="12.75" thickBot="1">
      <c r="C55" s="713"/>
      <c r="D55" s="714"/>
      <c r="E55" s="714"/>
      <c r="F55" s="714"/>
      <c r="G55" s="714"/>
      <c r="H55" s="714"/>
      <c r="I55" s="714"/>
      <c r="J55" s="714"/>
      <c r="K55" s="714"/>
      <c r="L55" s="714"/>
      <c r="M55" s="714"/>
      <c r="N55" s="714"/>
      <c r="O55" s="714"/>
      <c r="P55" s="714"/>
      <c r="Q55" s="714"/>
      <c r="R55" s="714"/>
      <c r="S55" s="714"/>
      <c r="T55" s="714"/>
      <c r="U55" s="715"/>
      <c r="V55" s="716"/>
      <c r="W55" s="717" t="s">
        <v>21</v>
      </c>
      <c r="X55" s="718"/>
      <c r="Y55" s="719" t="s">
        <v>1624</v>
      </c>
      <c r="Z55" s="719"/>
      <c r="AA55" s="719"/>
      <c r="AB55" s="719"/>
      <c r="AC55" s="719"/>
      <c r="AD55" s="720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C3" sqref="C3:AB4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591" t="s">
        <v>1622</v>
      </c>
      <c r="D3" s="592"/>
      <c r="E3" s="592"/>
      <c r="F3" s="592"/>
      <c r="G3" s="592"/>
      <c r="H3" s="592"/>
      <c r="I3" s="592"/>
      <c r="J3" s="592"/>
      <c r="K3" s="592"/>
      <c r="L3" s="592"/>
      <c r="M3" s="592"/>
      <c r="N3" s="592"/>
      <c r="O3" s="592"/>
      <c r="P3" s="592"/>
      <c r="Q3" s="592"/>
      <c r="R3" s="592"/>
      <c r="S3" s="592"/>
      <c r="T3" s="592"/>
      <c r="U3" s="592"/>
      <c r="V3" s="592"/>
      <c r="W3" s="592"/>
      <c r="X3" s="592"/>
      <c r="Y3" s="592"/>
      <c r="Z3" s="592"/>
      <c r="AA3" s="592"/>
      <c r="AB3" s="593"/>
      <c r="AC3" s="431"/>
      <c r="AD3" s="429"/>
      <c r="AE3" s="429"/>
    </row>
    <row r="4" spans="2:31" ht="13.5" customHeight="1" thickBot="1">
      <c r="B4" s="430"/>
      <c r="C4" s="594"/>
      <c r="D4" s="595"/>
      <c r="E4" s="595"/>
      <c r="F4" s="595"/>
      <c r="G4" s="595"/>
      <c r="H4" s="595"/>
      <c r="I4" s="595"/>
      <c r="J4" s="595"/>
      <c r="K4" s="595"/>
      <c r="L4" s="595"/>
      <c r="M4" s="595"/>
      <c r="N4" s="595"/>
      <c r="O4" s="595"/>
      <c r="P4" s="595"/>
      <c r="Q4" s="595"/>
      <c r="R4" s="595"/>
      <c r="S4" s="595"/>
      <c r="T4" s="595"/>
      <c r="U4" s="595"/>
      <c r="V4" s="595"/>
      <c r="W4" s="595"/>
      <c r="X4" s="595"/>
      <c r="Y4" s="595"/>
      <c r="Z4" s="595"/>
      <c r="AA4" s="595"/>
      <c r="AB4" s="59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G1" zoomScale="43" zoomScaleNormal="130" zoomScaleSheetLayoutView="40" workbookViewId="0">
      <selection activeCell="AM28" sqref="AM28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597" t="s">
        <v>1623</v>
      </c>
      <c r="E4" s="598"/>
      <c r="F4" s="598"/>
      <c r="G4" s="598"/>
      <c r="H4" s="598"/>
      <c r="I4" s="598"/>
      <c r="J4" s="598"/>
      <c r="K4" s="598"/>
      <c r="L4" s="598"/>
      <c r="M4" s="598"/>
      <c r="N4" s="598"/>
      <c r="O4" s="598"/>
      <c r="P4" s="598"/>
      <c r="Q4" s="598"/>
      <c r="R4" s="598"/>
      <c r="S4" s="598"/>
      <c r="T4" s="598"/>
      <c r="U4" s="598"/>
      <c r="V4" s="598"/>
      <c r="W4" s="598"/>
      <c r="X4" s="598"/>
      <c r="Y4" s="598"/>
      <c r="Z4" s="598"/>
      <c r="AA4" s="598"/>
      <c r="AB4" s="598"/>
      <c r="AC4" s="599"/>
      <c r="AD4" s="206"/>
      <c r="AE4" s="205"/>
      <c r="AF4" s="205"/>
    </row>
    <row r="5" spans="2:32" ht="13.5" customHeight="1" thickBot="1">
      <c r="B5" s="204"/>
      <c r="C5" s="204"/>
      <c r="D5" s="600"/>
      <c r="E5" s="601"/>
      <c r="F5" s="601"/>
      <c r="G5" s="601"/>
      <c r="H5" s="601"/>
      <c r="I5" s="601"/>
      <c r="J5" s="601"/>
      <c r="K5" s="601"/>
      <c r="L5" s="601"/>
      <c r="M5" s="601"/>
      <c r="N5" s="601"/>
      <c r="O5" s="601"/>
      <c r="P5" s="601"/>
      <c r="Q5" s="601"/>
      <c r="R5" s="601"/>
      <c r="S5" s="601"/>
      <c r="T5" s="601"/>
      <c r="U5" s="601"/>
      <c r="V5" s="601"/>
      <c r="W5" s="601"/>
      <c r="X5" s="601"/>
      <c r="Y5" s="601"/>
      <c r="Z5" s="601"/>
      <c r="AA5" s="601"/>
      <c r="AB5" s="601"/>
      <c r="AC5" s="60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1"/>
    </row>
    <row r="76" spans="2:32" ht="15" customHeight="1">
      <c r="F76" s="462"/>
      <c r="N76" s="461"/>
    </row>
    <row r="77" spans="2:32" ht="15" customHeight="1">
      <c r="F77" s="462"/>
      <c r="N77" s="461"/>
    </row>
    <row r="78" spans="2:32" ht="15" customHeight="1">
      <c r="F78" s="462"/>
      <c r="N78" s="461"/>
    </row>
    <row r="79" spans="2:32" ht="15" customHeight="1">
      <c r="F79" s="462"/>
      <c r="N79" s="461"/>
    </row>
    <row r="80" spans="2:32" ht="15" customHeight="1">
      <c r="F80" s="462"/>
      <c r="N80" s="461"/>
    </row>
    <row r="81" spans="6:14" ht="15" customHeight="1">
      <c r="F81" s="462"/>
      <c r="N81" s="461"/>
    </row>
    <row r="82" spans="6:14" ht="15" customHeight="1">
      <c r="F82" s="462"/>
      <c r="N82" s="461"/>
    </row>
    <row r="83" spans="6:14" ht="15" customHeight="1">
      <c r="F83" s="462"/>
      <c r="N83" s="461"/>
    </row>
    <row r="84" spans="6:14" ht="15" customHeight="1">
      <c r="F84" s="462"/>
      <c r="N84" s="461"/>
    </row>
    <row r="85" spans="6:14" ht="15" customHeight="1">
      <c r="F85" s="462"/>
      <c r="N85" s="461"/>
    </row>
    <row r="86" spans="6:14" ht="15" customHeight="1">
      <c r="F86" s="462"/>
      <c r="N86" s="461"/>
    </row>
    <row r="87" spans="6:14" ht="15" customHeight="1">
      <c r="F87" s="462"/>
      <c r="N87" s="461"/>
    </row>
    <row r="88" spans="6:14" ht="15" customHeight="1">
      <c r="F88" s="462"/>
      <c r="N88" s="461"/>
    </row>
    <row r="89" spans="6:14" ht="15" customHeight="1">
      <c r="F89" s="462"/>
      <c r="N89" s="461"/>
    </row>
    <row r="90" spans="6:14" ht="15" customHeight="1">
      <c r="F90" s="462"/>
      <c r="N90" s="461"/>
    </row>
    <row r="91" spans="6:14" ht="15" customHeight="1">
      <c r="F91" s="462"/>
      <c r="N91" s="461"/>
    </row>
    <row r="92" spans="6:14" ht="15" customHeight="1">
      <c r="F92" s="462"/>
      <c r="N92" s="461"/>
    </row>
    <row r="93" spans="6:14" ht="15" customHeight="1">
      <c r="F93" s="462"/>
      <c r="N93" s="461"/>
    </row>
    <row r="94" spans="6:14" ht="15" customHeight="1">
      <c r="F94" s="462"/>
      <c r="N94" s="461"/>
    </row>
    <row r="95" spans="6:14" ht="15" customHeight="1">
      <c r="F95" s="462"/>
      <c r="N95" s="461"/>
    </row>
    <row r="96" spans="6:14" ht="15" customHeight="1">
      <c r="F96" s="462"/>
      <c r="N96" s="461"/>
    </row>
    <row r="97" spans="6:14" ht="15" customHeight="1">
      <c r="F97" s="462"/>
      <c r="N97" s="461"/>
    </row>
    <row r="98" spans="6:14" ht="15" customHeight="1">
      <c r="F98" s="462"/>
    </row>
    <row r="99" spans="6:14" ht="15" customHeight="1">
      <c r="F99" s="462"/>
    </row>
    <row r="100" spans="6:14" ht="15" customHeight="1">
      <c r="F100" s="462"/>
    </row>
    <row r="101" spans="6:14" ht="15" customHeight="1">
      <c r="F101" s="462"/>
    </row>
    <row r="102" spans="6:14" ht="15" customHeight="1">
      <c r="F102" s="462"/>
    </row>
    <row r="103" spans="6:14" ht="15" customHeight="1">
      <c r="F103" s="462"/>
    </row>
    <row r="104" spans="6:14" ht="15" customHeight="1">
      <c r="F104" s="462"/>
    </row>
    <row r="105" spans="6:14" ht="15" customHeight="1">
      <c r="F105" s="462"/>
    </row>
    <row r="106" spans="6:14" ht="15" customHeight="1">
      <c r="F106" s="462"/>
    </row>
    <row r="107" spans="6:14" ht="15" customHeight="1">
      <c r="F107" s="462"/>
    </row>
    <row r="108" spans="6:14" ht="15" customHeight="1">
      <c r="F108" s="462"/>
    </row>
    <row r="109" spans="6:14" ht="15" customHeight="1">
      <c r="F109" s="462"/>
    </row>
    <row r="110" spans="6:14" ht="15" customHeight="1">
      <c r="F110" s="462"/>
    </row>
    <row r="111" spans="6:14" ht="15" customHeight="1">
      <c r="F111" s="462"/>
    </row>
    <row r="112" spans="6:14" ht="15" customHeight="1">
      <c r="F112" s="462"/>
    </row>
    <row r="113" spans="6:6" ht="15" customHeight="1">
      <c r="F113" s="462"/>
    </row>
    <row r="114" spans="6:6" ht="15" customHeight="1">
      <c r="F114" s="462"/>
    </row>
    <row r="115" spans="6:6" ht="15" customHeight="1">
      <c r="F115" s="462"/>
    </row>
    <row r="116" spans="6:6" ht="15" customHeight="1">
      <c r="F116" s="462"/>
    </row>
    <row r="117" spans="6:6" ht="15" customHeight="1">
      <c r="F117" s="462"/>
    </row>
    <row r="118" spans="6:6" ht="15" customHeight="1">
      <c r="F118" s="462"/>
    </row>
    <row r="119" spans="6:6" ht="15" customHeight="1">
      <c r="F119" s="462"/>
    </row>
    <row r="120" spans="6:6" ht="15" customHeight="1">
      <c r="F120" s="462"/>
    </row>
    <row r="121" spans="6:6" ht="15" customHeight="1">
      <c r="F121" s="462"/>
    </row>
    <row r="122" spans="6:6">
      <c r="F122" s="462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2023-09-22T08:21:01Z</dcterms:modified>
</cp:coreProperties>
</file>